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\Desktop\"/>
    </mc:Choice>
  </mc:AlternateContent>
  <xr:revisionPtr revIDLastSave="0" documentId="13_ncr:1_{A12EBAE1-9427-4001-B4E0-8706BB17B39F}" xr6:coauthVersionLast="43" xr6:coauthVersionMax="43" xr10:uidLastSave="{00000000-0000-0000-0000-000000000000}"/>
  <bookViews>
    <workbookView xWindow="-120" yWindow="-120" windowWidth="20730" windowHeight="11760" firstSheet="3" activeTab="4" xr2:uid="{B7712D46-7914-4163-A305-E15CC279083B}"/>
  </bookViews>
  <sheets>
    <sheet name="7.5 kΩ - 6 Voltios" sheetId="2" state="hidden" r:id="rId1"/>
    <sheet name="1 K Ohm - 6 Voltios" sheetId="3" r:id="rId2"/>
    <sheet name="1 K Ohm - 7.5 Voltios" sheetId="4" r:id="rId3"/>
    <sheet name="1 K Ohm - 9 Voltios" sheetId="5" r:id="rId4"/>
    <sheet name="1 kΩ -12 Voltios (segunda vez)" sheetId="1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M2" i="5"/>
  <c r="K2" i="5"/>
  <c r="K2" i="4"/>
  <c r="M2" i="4" s="1"/>
  <c r="M2" i="3"/>
  <c r="L2" i="3"/>
  <c r="K2" i="3"/>
  <c r="J2" i="5"/>
  <c r="J2" i="4"/>
  <c r="J2" i="3"/>
  <c r="F6" i="4"/>
  <c r="F6" i="5"/>
  <c r="F6" i="1"/>
  <c r="L2" i="4" l="1"/>
  <c r="L2" i="5"/>
  <c r="I2" i="1" l="1"/>
  <c r="J2" i="2"/>
  <c r="I2" i="3"/>
  <c r="I2" i="4"/>
  <c r="I2" i="5"/>
  <c r="H2" i="5" l="1"/>
  <c r="H2" i="4"/>
  <c r="H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" i="2"/>
  <c r="I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 l="1"/>
  <c r="J2" i="1" s="1"/>
  <c r="H2" i="1"/>
</calcChain>
</file>

<file path=xl/sharedStrings.xml><?xml version="1.0" encoding="utf-8"?>
<sst xmlns="http://schemas.openxmlformats.org/spreadsheetml/2006/main" count="60" uniqueCount="23">
  <si>
    <t xml:space="preserve">  </t>
  </si>
  <si>
    <t>I0 (mA)</t>
  </si>
  <si>
    <t>u = Ln(I/Io)</t>
  </si>
  <si>
    <t>T (s)</t>
  </si>
  <si>
    <t>u</t>
  </si>
  <si>
    <t>Io (mA)</t>
  </si>
  <si>
    <t xml:space="preserve">T (s) </t>
  </si>
  <si>
    <t>I (mA) ± 0.005</t>
  </si>
  <si>
    <t>R (kΩ) ±0.0005</t>
  </si>
  <si>
    <t>I (mA) ±0.005</t>
  </si>
  <si>
    <t>FEM (V) ±0.05</t>
  </si>
  <si>
    <t>R(kΩ) ±0.0005</t>
  </si>
  <si>
    <t>FEM (V) ± 0.05</t>
  </si>
  <si>
    <t>FEM (V) ±0.005</t>
  </si>
  <si>
    <t>error Io</t>
  </si>
  <si>
    <t>T(s)</t>
  </si>
  <si>
    <t>∆u 6V</t>
  </si>
  <si>
    <t>∆u 7.5V</t>
  </si>
  <si>
    <t>∆u 9V</t>
  </si>
  <si>
    <t>∆u 12V</t>
  </si>
  <si>
    <t>∆m</t>
  </si>
  <si>
    <t>∆</t>
  </si>
  <si>
    <t>∆n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</si>
</sst>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0" fontId="1" fillId="4" borderId="7" xfId="0" applyFont="1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1" fillId="4" borderId="3" xfId="0" applyFont="1" applyFill="1" applyBorder="1"/>
    <xf numFmtId="0" fontId="2" fillId="3" borderId="1" xfId="0" applyFont="1" applyFill="1" applyBorder="1"/>
    <xf numFmtId="0" fontId="2" fillId="2" borderId="5" xfId="0" applyFont="1" applyFill="1" applyBorder="1"/>
    <xf numFmtId="0" fontId="2" fillId="3" borderId="5" xfId="0" applyFont="1" applyFill="1" applyBorder="1"/>
    <xf numFmtId="0" fontId="1" fillId="4" borderId="8" xfId="0" applyFont="1" applyFill="1" applyBorder="1"/>
    <xf numFmtId="0" fontId="2" fillId="3" borderId="0" xfId="0" applyFont="1" applyFill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 tint="-0.249977111117893"/>
          <bgColor theme="9" tint="-0.249977111117893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Corriente (mA) v/s Tiempo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5621222634527003E-2"/>
                  <c:y val="-0.68088947214931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I = 0.7529e</a:t>
                    </a:r>
                    <a:r>
                      <a:rPr lang="en-US" sz="1100" baseline="30000"/>
                      <a:t>-0.032t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0.9996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'7.5 kΩ - 6 Voltios'!$A$2:$A$50</c:f>
              <c:numCache>
                <c:formatCode>General</c:formatCode>
                <c:ptCount val="49"/>
                <c:pt idx="0">
                  <c:v>0.89</c:v>
                </c:pt>
                <c:pt idx="1">
                  <c:v>1.89</c:v>
                </c:pt>
                <c:pt idx="2">
                  <c:v>2.08</c:v>
                </c:pt>
                <c:pt idx="3">
                  <c:v>3.18</c:v>
                </c:pt>
                <c:pt idx="4">
                  <c:v>4.58</c:v>
                </c:pt>
                <c:pt idx="5">
                  <c:v>5.39</c:v>
                </c:pt>
                <c:pt idx="6">
                  <c:v>6.48</c:v>
                </c:pt>
                <c:pt idx="7">
                  <c:v>7.39</c:v>
                </c:pt>
                <c:pt idx="8">
                  <c:v>8.48</c:v>
                </c:pt>
                <c:pt idx="9">
                  <c:v>9.39</c:v>
                </c:pt>
                <c:pt idx="10">
                  <c:v>11.29</c:v>
                </c:pt>
                <c:pt idx="11">
                  <c:v>12.87</c:v>
                </c:pt>
                <c:pt idx="12">
                  <c:v>13.29</c:v>
                </c:pt>
                <c:pt idx="13">
                  <c:v>14.89</c:v>
                </c:pt>
                <c:pt idx="14">
                  <c:v>15.58</c:v>
                </c:pt>
                <c:pt idx="15">
                  <c:v>16.89</c:v>
                </c:pt>
                <c:pt idx="16">
                  <c:v>17.68</c:v>
                </c:pt>
                <c:pt idx="17">
                  <c:v>18.37</c:v>
                </c:pt>
                <c:pt idx="18">
                  <c:v>19.18</c:v>
                </c:pt>
                <c:pt idx="19">
                  <c:v>20.89</c:v>
                </c:pt>
                <c:pt idx="20">
                  <c:v>22.37</c:v>
                </c:pt>
                <c:pt idx="21">
                  <c:v>23.18</c:v>
                </c:pt>
                <c:pt idx="22">
                  <c:v>24.39</c:v>
                </c:pt>
                <c:pt idx="23">
                  <c:v>25.18</c:v>
                </c:pt>
                <c:pt idx="24">
                  <c:v>27.18</c:v>
                </c:pt>
                <c:pt idx="25">
                  <c:v>29.18</c:v>
                </c:pt>
                <c:pt idx="26">
                  <c:v>30.37</c:v>
                </c:pt>
                <c:pt idx="27">
                  <c:v>31.18</c:v>
                </c:pt>
                <c:pt idx="28">
                  <c:v>32.39</c:v>
                </c:pt>
                <c:pt idx="29">
                  <c:v>33.479999999999997</c:v>
                </c:pt>
                <c:pt idx="30">
                  <c:v>35.18</c:v>
                </c:pt>
                <c:pt idx="31">
                  <c:v>35.89</c:v>
                </c:pt>
                <c:pt idx="32">
                  <c:v>37.18</c:v>
                </c:pt>
                <c:pt idx="33">
                  <c:v>38.68</c:v>
                </c:pt>
                <c:pt idx="34">
                  <c:v>40.39</c:v>
                </c:pt>
                <c:pt idx="35">
                  <c:v>43.18</c:v>
                </c:pt>
                <c:pt idx="36">
                  <c:v>46.68</c:v>
                </c:pt>
                <c:pt idx="37">
                  <c:v>50.18</c:v>
                </c:pt>
                <c:pt idx="38">
                  <c:v>56.48</c:v>
                </c:pt>
              </c:numCache>
            </c:numRef>
          </c:xVal>
          <c:yVal>
            <c:numRef>
              <c:f>'7.5 kΩ - 6 Voltios'!$B$2:$B$50</c:f>
              <c:numCache>
                <c:formatCode>General</c:formatCode>
                <c:ptCount val="49"/>
                <c:pt idx="0">
                  <c:v>0.72</c:v>
                </c:pt>
                <c:pt idx="1">
                  <c:v>0.71</c:v>
                </c:pt>
                <c:pt idx="2">
                  <c:v>0.7</c:v>
                </c:pt>
                <c:pt idx="3">
                  <c:v>0.68</c:v>
                </c:pt>
                <c:pt idx="4">
                  <c:v>0.65</c:v>
                </c:pt>
                <c:pt idx="5">
                  <c:v>0.63</c:v>
                </c:pt>
                <c:pt idx="6">
                  <c:v>0.61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0.52</c:v>
                </c:pt>
                <c:pt idx="11">
                  <c:v>0.5</c:v>
                </c:pt>
                <c:pt idx="12">
                  <c:v>0.49</c:v>
                </c:pt>
                <c:pt idx="13">
                  <c:v>0.47</c:v>
                </c:pt>
                <c:pt idx="14">
                  <c:v>0.46</c:v>
                </c:pt>
                <c:pt idx="15">
                  <c:v>0.44</c:v>
                </c:pt>
                <c:pt idx="16">
                  <c:v>0.43</c:v>
                </c:pt>
                <c:pt idx="17">
                  <c:v>0.42</c:v>
                </c:pt>
                <c:pt idx="18">
                  <c:v>0.41</c:v>
                </c:pt>
                <c:pt idx="19">
                  <c:v>0.39</c:v>
                </c:pt>
                <c:pt idx="20">
                  <c:v>0.37</c:v>
                </c:pt>
                <c:pt idx="21">
                  <c:v>0.36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0.26</c:v>
                </c:pt>
                <c:pt idx="30">
                  <c:v>0.25</c:v>
                </c:pt>
                <c:pt idx="31">
                  <c:v>0.24</c:v>
                </c:pt>
                <c:pt idx="32">
                  <c:v>0.23</c:v>
                </c:pt>
                <c:pt idx="33">
                  <c:v>0.22</c:v>
                </c:pt>
                <c:pt idx="34">
                  <c:v>0.21</c:v>
                </c:pt>
                <c:pt idx="35">
                  <c:v>0.19</c:v>
                </c:pt>
                <c:pt idx="36">
                  <c:v>0.17</c:v>
                </c:pt>
                <c:pt idx="37">
                  <c:v>0.15</c:v>
                </c:pt>
                <c:pt idx="38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8-433E-8C9F-93A7D639E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03032"/>
        <c:axId val="537502072"/>
      </c:scatterChart>
      <c:valAx>
        <c:axId val="5375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2072"/>
        <c:crosses val="autoZero"/>
        <c:crossBetween val="midCat"/>
      </c:valAx>
      <c:valAx>
        <c:axId val="5375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12V u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34922215182873E-2"/>
                  <c:y val="-0.7977865266841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-0.1992x - 0.0149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kΩ -12 Voltios (segunda vez)'!$D$2:$D$50</c:f>
              <c:numCache>
                <c:formatCode>General</c:formatCode>
                <c:ptCount val="49"/>
                <c:pt idx="0">
                  <c:v>1.08</c:v>
                </c:pt>
                <c:pt idx="1">
                  <c:v>1.89</c:v>
                </c:pt>
                <c:pt idx="2">
                  <c:v>2.39</c:v>
                </c:pt>
                <c:pt idx="3">
                  <c:v>3.18</c:v>
                </c:pt>
                <c:pt idx="4">
                  <c:v>3.38</c:v>
                </c:pt>
                <c:pt idx="5">
                  <c:v>4.29</c:v>
                </c:pt>
                <c:pt idx="6">
                  <c:v>4.68</c:v>
                </c:pt>
                <c:pt idx="7">
                  <c:v>4.9800000000000004</c:v>
                </c:pt>
                <c:pt idx="8">
                  <c:v>5.48</c:v>
                </c:pt>
                <c:pt idx="9">
                  <c:v>5.89</c:v>
                </c:pt>
                <c:pt idx="10">
                  <c:v>6.39</c:v>
                </c:pt>
                <c:pt idx="11">
                  <c:v>7.18</c:v>
                </c:pt>
                <c:pt idx="12">
                  <c:v>7.39</c:v>
                </c:pt>
                <c:pt idx="13">
                  <c:v>7.89</c:v>
                </c:pt>
                <c:pt idx="14">
                  <c:v>8.18</c:v>
                </c:pt>
                <c:pt idx="15">
                  <c:v>8.68</c:v>
                </c:pt>
                <c:pt idx="16">
                  <c:v>9.08</c:v>
                </c:pt>
                <c:pt idx="17">
                  <c:v>9.89</c:v>
                </c:pt>
                <c:pt idx="18">
                  <c:v>10.39</c:v>
                </c:pt>
                <c:pt idx="19">
                  <c:v>10.68</c:v>
                </c:pt>
                <c:pt idx="20">
                  <c:v>11.68</c:v>
                </c:pt>
                <c:pt idx="21">
                  <c:v>12.48</c:v>
                </c:pt>
                <c:pt idx="22">
                  <c:v>12.89</c:v>
                </c:pt>
                <c:pt idx="23">
                  <c:v>13.89</c:v>
                </c:pt>
                <c:pt idx="24">
                  <c:v>14.18</c:v>
                </c:pt>
                <c:pt idx="25">
                  <c:v>14.89</c:v>
                </c:pt>
                <c:pt idx="26">
                  <c:v>15.39</c:v>
                </c:pt>
                <c:pt idx="27">
                  <c:v>16.68</c:v>
                </c:pt>
                <c:pt idx="28">
                  <c:v>17.68</c:v>
                </c:pt>
              </c:numCache>
            </c:numRef>
          </c:xVal>
          <c:yVal>
            <c:numRef>
              <c:f>'1 kΩ -12 Voltios (segunda vez)'!$E$2:$E$50</c:f>
              <c:numCache>
                <c:formatCode>General</c:formatCode>
                <c:ptCount val="49"/>
                <c:pt idx="0">
                  <c:v>-0.17645047665550057</c:v>
                </c:pt>
                <c:pt idx="1">
                  <c:v>-0.35052213397731341</c:v>
                </c:pt>
                <c:pt idx="2">
                  <c:v>-0.43625392026131798</c:v>
                </c:pt>
                <c:pt idx="3">
                  <c:v>-0.607385126304122</c:v>
                </c:pt>
                <c:pt idx="4">
                  <c:v>-0.69122867473731486</c:v>
                </c:pt>
                <c:pt idx="5">
                  <c:v>-0.85978403576712137</c:v>
                </c:pt>
                <c:pt idx="6">
                  <c:v>-0.94325056679021146</c:v>
                </c:pt>
                <c:pt idx="7">
                  <c:v>-1.0250641267062244</c:v>
                </c:pt>
                <c:pt idx="8">
                  <c:v>-1.1091472439167656</c:v>
                </c:pt>
                <c:pt idx="9">
                  <c:v>-1.1900257226376982</c:v>
                </c:pt>
                <c:pt idx="10">
                  <c:v>-1.2721085534261787</c:v>
                </c:pt>
                <c:pt idx="11">
                  <c:v>-1.4351481806706832</c:v>
                </c:pt>
                <c:pt idx="12">
                  <c:v>-1.518378834820407</c:v>
                </c:pt>
                <c:pt idx="13">
                  <c:v>-1.6009404355134274</c:v>
                </c:pt>
                <c:pt idx="14">
                  <c:v>-1.6775736615343433</c:v>
                </c:pt>
                <c:pt idx="15">
                  <c:v>-1.7605705811053112</c:v>
                </c:pt>
                <c:pt idx="16">
                  <c:v>-1.8406132887788476</c:v>
                </c:pt>
                <c:pt idx="17">
                  <c:v>-2.0043584599998669</c:v>
                </c:pt>
                <c:pt idx="18">
                  <c:v>-2.080828823991705</c:v>
                </c:pt>
                <c:pt idx="19">
                  <c:v>-2.1636347276759373</c:v>
                </c:pt>
                <c:pt idx="20">
                  <c:v>-2.3274240363409642</c:v>
                </c:pt>
                <c:pt idx="21">
                  <c:v>-2.5548138785366254</c:v>
                </c:pt>
                <c:pt idx="22">
                  <c:v>-2.6322005421520456</c:v>
                </c:pt>
                <c:pt idx="23">
                  <c:v>-2.7940435676024595</c:v>
                </c:pt>
                <c:pt idx="24">
                  <c:v>-2.86400215620937</c:v>
                </c:pt>
                <c:pt idx="25">
                  <c:v>-3.0205712169009096</c:v>
                </c:pt>
                <c:pt idx="26">
                  <c:v>-3.1091246142423548</c:v>
                </c:pt>
                <c:pt idx="27">
                  <c:v>-3.3369085451130669</c:v>
                </c:pt>
                <c:pt idx="28">
                  <c:v>-3.5717481361904677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716-A76E-BC4CE93B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39856"/>
        <c:axId val="557738256"/>
      </c:scatterChart>
      <c:valAx>
        <c:axId val="5577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38256"/>
        <c:crosses val="autoZero"/>
        <c:crossBetween val="midCat"/>
      </c:valAx>
      <c:valAx>
        <c:axId val="557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Ln[I/I0]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15102422542013E-2"/>
                  <c:y val="-0.650087853601633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u = -0.0319t - 0.0741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0.9996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'7.5 kΩ - 6 Voltios'!$D$2:$D$40</c:f>
              <c:numCache>
                <c:formatCode>General</c:formatCode>
                <c:ptCount val="39"/>
                <c:pt idx="0">
                  <c:v>0.89</c:v>
                </c:pt>
                <c:pt idx="1">
                  <c:v>1.89</c:v>
                </c:pt>
                <c:pt idx="2">
                  <c:v>2.08</c:v>
                </c:pt>
                <c:pt idx="3">
                  <c:v>3.18</c:v>
                </c:pt>
                <c:pt idx="4">
                  <c:v>4.58</c:v>
                </c:pt>
                <c:pt idx="5">
                  <c:v>5.39</c:v>
                </c:pt>
                <c:pt idx="6">
                  <c:v>6.48</c:v>
                </c:pt>
                <c:pt idx="7">
                  <c:v>7.39</c:v>
                </c:pt>
                <c:pt idx="8">
                  <c:v>8.48</c:v>
                </c:pt>
                <c:pt idx="9">
                  <c:v>9.39</c:v>
                </c:pt>
                <c:pt idx="10">
                  <c:v>11.29</c:v>
                </c:pt>
                <c:pt idx="11">
                  <c:v>12.87</c:v>
                </c:pt>
                <c:pt idx="12">
                  <c:v>13.29</c:v>
                </c:pt>
                <c:pt idx="13">
                  <c:v>14.89</c:v>
                </c:pt>
                <c:pt idx="14">
                  <c:v>15.58</c:v>
                </c:pt>
                <c:pt idx="15">
                  <c:v>16.89</c:v>
                </c:pt>
                <c:pt idx="16">
                  <c:v>17.68</c:v>
                </c:pt>
                <c:pt idx="17">
                  <c:v>18.37</c:v>
                </c:pt>
                <c:pt idx="18">
                  <c:v>19.18</c:v>
                </c:pt>
                <c:pt idx="19">
                  <c:v>20.89</c:v>
                </c:pt>
                <c:pt idx="20">
                  <c:v>22.37</c:v>
                </c:pt>
                <c:pt idx="21">
                  <c:v>23.18</c:v>
                </c:pt>
                <c:pt idx="22">
                  <c:v>24.39</c:v>
                </c:pt>
                <c:pt idx="23">
                  <c:v>25.18</c:v>
                </c:pt>
                <c:pt idx="24">
                  <c:v>27.18</c:v>
                </c:pt>
                <c:pt idx="25">
                  <c:v>29.18</c:v>
                </c:pt>
                <c:pt idx="26">
                  <c:v>30.37</c:v>
                </c:pt>
                <c:pt idx="27">
                  <c:v>31.18</c:v>
                </c:pt>
                <c:pt idx="28">
                  <c:v>32.39</c:v>
                </c:pt>
                <c:pt idx="29">
                  <c:v>33.479999999999997</c:v>
                </c:pt>
                <c:pt idx="30">
                  <c:v>35.18</c:v>
                </c:pt>
                <c:pt idx="31">
                  <c:v>35.89</c:v>
                </c:pt>
                <c:pt idx="32">
                  <c:v>37.18</c:v>
                </c:pt>
                <c:pt idx="33">
                  <c:v>38.68</c:v>
                </c:pt>
                <c:pt idx="34">
                  <c:v>40.39</c:v>
                </c:pt>
                <c:pt idx="35">
                  <c:v>43.18</c:v>
                </c:pt>
                <c:pt idx="36">
                  <c:v>46.68</c:v>
                </c:pt>
                <c:pt idx="37">
                  <c:v>50.18</c:v>
                </c:pt>
                <c:pt idx="38">
                  <c:v>56.48</c:v>
                </c:pt>
              </c:numCache>
            </c:numRef>
          </c:xVal>
          <c:yVal>
            <c:numRef>
              <c:f>'7.5 kΩ - 6 Voltios'!$E$2:$E$40</c:f>
              <c:numCache>
                <c:formatCode>General</c:formatCode>
                <c:ptCount val="39"/>
                <c:pt idx="0">
                  <c:v>-0.11878376932327307</c:v>
                </c:pt>
                <c:pt idx="1">
                  <c:v>-0.13277001129801302</c:v>
                </c:pt>
                <c:pt idx="2">
                  <c:v>-0.1469546462899694</c:v>
                </c:pt>
                <c:pt idx="3">
                  <c:v>-0.17594218316322158</c:v>
                </c:pt>
                <c:pt idx="4">
                  <c:v>-0.22106261844369127</c:v>
                </c:pt>
                <c:pt idx="5">
                  <c:v>-0.25231516194779569</c:v>
                </c:pt>
                <c:pt idx="6">
                  <c:v>-0.28457602416601718</c:v>
                </c:pt>
                <c:pt idx="7">
                  <c:v>-0.317912444433609</c:v>
                </c:pt>
                <c:pt idx="8">
                  <c:v>-0.35239862050477833</c:v>
                </c:pt>
                <c:pt idx="9">
                  <c:v>-0.370098197604179</c:v>
                </c:pt>
                <c:pt idx="10">
                  <c:v>-0.44420616975790095</c:v>
                </c:pt>
                <c:pt idx="11">
                  <c:v>-0.48342688291118224</c:v>
                </c:pt>
                <c:pt idx="12">
                  <c:v>-0.5036295902287018</c:v>
                </c:pt>
                <c:pt idx="13">
                  <c:v>-0.54530228662926983</c:v>
                </c:pt>
                <c:pt idx="14">
                  <c:v>-0.5668084918502333</c:v>
                </c:pt>
                <c:pt idx="15">
                  <c:v>-0.61126025442106724</c:v>
                </c:pt>
                <c:pt idx="16">
                  <c:v>-0.63424977264576587</c:v>
                </c:pt>
                <c:pt idx="17">
                  <c:v>-0.65778027005596007</c:v>
                </c:pt>
                <c:pt idx="18">
                  <c:v>-0.68187782163502053</c:v>
                </c:pt>
                <c:pt idx="19">
                  <c:v>-0.73188824220968196</c:v>
                </c:pt>
                <c:pt idx="20">
                  <c:v>-0.78453197569510391</c:v>
                </c:pt>
                <c:pt idx="21">
                  <c:v>-0.81193094988321834</c:v>
                </c:pt>
                <c:pt idx="22">
                  <c:v>-0.84010182684991475</c:v>
                </c:pt>
                <c:pt idx="23">
                  <c:v>-0.86908936372316692</c:v>
                </c:pt>
                <c:pt idx="24">
                  <c:v>-0.92971398553960183</c:v>
                </c:pt>
                <c:pt idx="25">
                  <c:v>-0.99425250667717302</c:v>
                </c:pt>
                <c:pt idx="26">
                  <c:v>-1.0281540583528543</c:v>
                </c:pt>
                <c:pt idx="27">
                  <c:v>-1.0632453781641242</c:v>
                </c:pt>
                <c:pt idx="28">
                  <c:v>-1.0996130223349991</c:v>
                </c:pt>
                <c:pt idx="29">
                  <c:v>-1.1373533503178461</c:v>
                </c:pt>
                <c:pt idx="30">
                  <c:v>-1.1765740634711275</c:v>
                </c:pt>
                <c:pt idx="31">
                  <c:v>-1.2173960579913827</c:v>
                </c:pt>
                <c:pt idx="32">
                  <c:v>-1.2599556724101786</c:v>
                </c:pt>
                <c:pt idx="33">
                  <c:v>-1.3044074349810124</c:v>
                </c:pt>
                <c:pt idx="34">
                  <c:v>-1.3509274506159055</c:v>
                </c:pt>
                <c:pt idx="35">
                  <c:v>-1.451010909172888</c:v>
                </c:pt>
                <c:pt idx="36">
                  <c:v>-1.5622365442831123</c:v>
                </c:pt>
                <c:pt idx="37">
                  <c:v>-1.6873996872371182</c:v>
                </c:pt>
                <c:pt idx="38">
                  <c:v>-1.9105432385513279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7-47C4-A1CD-E7E1DBD6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14232"/>
        <c:axId val="537514552"/>
      </c:scatterChart>
      <c:valAx>
        <c:axId val="5375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4552"/>
        <c:crosses val="autoZero"/>
        <c:crossBetween val="midCat"/>
      </c:valAx>
      <c:valAx>
        <c:axId val="5375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6V -</a:t>
            </a:r>
            <a:r>
              <a:rPr lang="en-US" baseline="0"/>
              <a:t> </a:t>
            </a:r>
            <a:r>
              <a:rPr lang="en-US"/>
              <a:t>I</a:t>
            </a:r>
            <a:r>
              <a:rPr lang="en-US" baseline="0"/>
              <a:t> [mA] vs t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K Ohm - 6 Voltios'!$B$1</c:f>
              <c:strCache>
                <c:ptCount val="1"/>
                <c:pt idx="0">
                  <c:v>I (mA) ± 0.005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6733902012248469"/>
                  <c:y val="-0.73121172353455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I = 5.7443e</a:t>
                    </a:r>
                    <a:r>
                      <a:rPr lang="en-US" sz="1200" baseline="30000"/>
                      <a:t>-0.173t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0.9892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 Ohm - 6 Voltios'!$A$2:$A$30</c:f>
              <c:numCache>
                <c:formatCode>General</c:formatCode>
                <c:ptCount val="29"/>
                <c:pt idx="0">
                  <c:v>0.48</c:v>
                </c:pt>
                <c:pt idx="1">
                  <c:v>1.58</c:v>
                </c:pt>
                <c:pt idx="2">
                  <c:v>1.95</c:v>
                </c:pt>
                <c:pt idx="3">
                  <c:v>2.31</c:v>
                </c:pt>
                <c:pt idx="4">
                  <c:v>2.81</c:v>
                </c:pt>
                <c:pt idx="5">
                  <c:v>3.31</c:v>
                </c:pt>
                <c:pt idx="6">
                  <c:v>4.49</c:v>
                </c:pt>
                <c:pt idx="7">
                  <c:v>5.19</c:v>
                </c:pt>
                <c:pt idx="8">
                  <c:v>5.64</c:v>
                </c:pt>
                <c:pt idx="9">
                  <c:v>6.31</c:v>
                </c:pt>
                <c:pt idx="10">
                  <c:v>7.27</c:v>
                </c:pt>
                <c:pt idx="11">
                  <c:v>8.27</c:v>
                </c:pt>
                <c:pt idx="12">
                  <c:v>8.68</c:v>
                </c:pt>
                <c:pt idx="13">
                  <c:v>9.48</c:v>
                </c:pt>
                <c:pt idx="14">
                  <c:v>10</c:v>
                </c:pt>
                <c:pt idx="15">
                  <c:v>10.31</c:v>
                </c:pt>
                <c:pt idx="16">
                  <c:v>11.58</c:v>
                </c:pt>
                <c:pt idx="17">
                  <c:v>11.98</c:v>
                </c:pt>
                <c:pt idx="18">
                  <c:v>12.34</c:v>
                </c:pt>
                <c:pt idx="19">
                  <c:v>13.58</c:v>
                </c:pt>
                <c:pt idx="20">
                  <c:v>14.58</c:v>
                </c:pt>
                <c:pt idx="21">
                  <c:v>15.31</c:v>
                </c:pt>
                <c:pt idx="22">
                  <c:v>16.18</c:v>
                </c:pt>
                <c:pt idx="23">
                  <c:v>17.309999999999999</c:v>
                </c:pt>
                <c:pt idx="24">
                  <c:v>18.190000000000001</c:v>
                </c:pt>
                <c:pt idx="25">
                  <c:v>19.309999999999999</c:v>
                </c:pt>
              </c:numCache>
            </c:numRef>
          </c:xVal>
          <c:yVal>
            <c:numRef>
              <c:f>'1 K Ohm - 6 Voltios'!$B$2:$B$30</c:f>
              <c:numCache>
                <c:formatCode>General</c:formatCode>
                <c:ptCount val="29"/>
                <c:pt idx="0">
                  <c:v>6.56</c:v>
                </c:pt>
                <c:pt idx="1">
                  <c:v>5.39</c:v>
                </c:pt>
                <c:pt idx="2">
                  <c:v>4.9400000000000004</c:v>
                </c:pt>
                <c:pt idx="3">
                  <c:v>4.53</c:v>
                </c:pt>
                <c:pt idx="4">
                  <c:v>4.16</c:v>
                </c:pt>
                <c:pt idx="5">
                  <c:v>3.82</c:v>
                </c:pt>
                <c:pt idx="6">
                  <c:v>2.95</c:v>
                </c:pt>
                <c:pt idx="7">
                  <c:v>2.4900000000000002</c:v>
                </c:pt>
                <c:pt idx="8">
                  <c:v>2.29</c:v>
                </c:pt>
                <c:pt idx="9">
                  <c:v>1.94</c:v>
                </c:pt>
                <c:pt idx="10">
                  <c:v>1.64</c:v>
                </c:pt>
                <c:pt idx="11">
                  <c:v>1.28</c:v>
                </c:pt>
                <c:pt idx="12">
                  <c:v>1.18</c:v>
                </c:pt>
                <c:pt idx="13">
                  <c:v>1</c:v>
                </c:pt>
                <c:pt idx="14">
                  <c:v>0.92</c:v>
                </c:pt>
                <c:pt idx="15">
                  <c:v>0.85</c:v>
                </c:pt>
                <c:pt idx="16">
                  <c:v>0.67</c:v>
                </c:pt>
                <c:pt idx="17">
                  <c:v>0.62</c:v>
                </c:pt>
                <c:pt idx="18">
                  <c:v>0.57999999999999996</c:v>
                </c:pt>
                <c:pt idx="19">
                  <c:v>0.47</c:v>
                </c:pt>
                <c:pt idx="20">
                  <c:v>0.38</c:v>
                </c:pt>
                <c:pt idx="21">
                  <c:v>0.33</c:v>
                </c:pt>
                <c:pt idx="22">
                  <c:v>0.28999999999999998</c:v>
                </c:pt>
                <c:pt idx="23">
                  <c:v>0.24</c:v>
                </c:pt>
                <c:pt idx="24">
                  <c:v>0.21</c:v>
                </c:pt>
                <c:pt idx="2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1-4655-A027-FD16325A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60624"/>
        <c:axId val="504961264"/>
      </c:scatterChart>
      <c:valAx>
        <c:axId val="504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1264"/>
        <c:crosses val="autoZero"/>
        <c:crossBetween val="midCat"/>
      </c:valAx>
      <c:valAx>
        <c:axId val="5049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6V u</a:t>
            </a:r>
            <a:r>
              <a:rPr lang="en-US" baseline="0"/>
              <a:t> vs t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102887139107611"/>
                  <c:y val="-0.78207093904928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u = -0.1754t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0.9889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 Ohm - 6 Voltios'!$D$2:$D$30</c:f>
              <c:numCache>
                <c:formatCode>General</c:formatCode>
                <c:ptCount val="29"/>
                <c:pt idx="0">
                  <c:v>0.48</c:v>
                </c:pt>
                <c:pt idx="1">
                  <c:v>1.58</c:v>
                </c:pt>
                <c:pt idx="2">
                  <c:v>1.95</c:v>
                </c:pt>
                <c:pt idx="3">
                  <c:v>2.31</c:v>
                </c:pt>
                <c:pt idx="4">
                  <c:v>2.81</c:v>
                </c:pt>
                <c:pt idx="5">
                  <c:v>3.31</c:v>
                </c:pt>
                <c:pt idx="6">
                  <c:v>4.49</c:v>
                </c:pt>
                <c:pt idx="7">
                  <c:v>5.19</c:v>
                </c:pt>
                <c:pt idx="8">
                  <c:v>5.64</c:v>
                </c:pt>
                <c:pt idx="9">
                  <c:v>6.31</c:v>
                </c:pt>
                <c:pt idx="10">
                  <c:v>7.27</c:v>
                </c:pt>
                <c:pt idx="11">
                  <c:v>8.27</c:v>
                </c:pt>
                <c:pt idx="12">
                  <c:v>8.68</c:v>
                </c:pt>
                <c:pt idx="13">
                  <c:v>9.48</c:v>
                </c:pt>
                <c:pt idx="14">
                  <c:v>10</c:v>
                </c:pt>
                <c:pt idx="15">
                  <c:v>10.31</c:v>
                </c:pt>
                <c:pt idx="16">
                  <c:v>11.58</c:v>
                </c:pt>
                <c:pt idx="17">
                  <c:v>11.98</c:v>
                </c:pt>
                <c:pt idx="18">
                  <c:v>12.34</c:v>
                </c:pt>
                <c:pt idx="19">
                  <c:v>13.58</c:v>
                </c:pt>
                <c:pt idx="20">
                  <c:v>14.58</c:v>
                </c:pt>
                <c:pt idx="21">
                  <c:v>15.31</c:v>
                </c:pt>
                <c:pt idx="22">
                  <c:v>16.18</c:v>
                </c:pt>
                <c:pt idx="23">
                  <c:v>17.309999999999999</c:v>
                </c:pt>
                <c:pt idx="24">
                  <c:v>18.190000000000001</c:v>
                </c:pt>
                <c:pt idx="25">
                  <c:v>19.309999999999999</c:v>
                </c:pt>
              </c:numCache>
            </c:numRef>
          </c:xVal>
          <c:yVal>
            <c:numRef>
              <c:f>'1 K Ohm - 6 Voltios'!$E$2:$E$30</c:f>
              <c:numCache>
                <c:formatCode>General</c:formatCode>
                <c:ptCount val="29"/>
                <c:pt idx="0">
                  <c:v>8.4218592529398381E-2</c:v>
                </c:pt>
                <c:pt idx="1">
                  <c:v>-0.11222662550569355</c:v>
                </c:pt>
                <c:pt idx="2">
                  <c:v>-0.19940667922676808</c:v>
                </c:pt>
                <c:pt idx="3">
                  <c:v>-0.28605007093165657</c:v>
                </c:pt>
                <c:pt idx="4">
                  <c:v>-0.37125693615342725</c:v>
                </c:pt>
                <c:pt idx="5">
                  <c:v>-0.45652158780811541</c:v>
                </c:pt>
                <c:pt idx="6">
                  <c:v>-0.71496684007487066</c:v>
                </c:pt>
                <c:pt idx="7">
                  <c:v>-0.88448929994998293</c:v>
                </c:pt>
                <c:pt idx="8">
                  <c:v>-0.96822019286045091</c:v>
                </c:pt>
                <c:pt idx="9">
                  <c:v>-1.1340840373513625</c:v>
                </c:pt>
                <c:pt idx="10">
                  <c:v>-1.3020757685904922</c:v>
                </c:pt>
                <c:pt idx="11">
                  <c:v>-1.5499119324950734</c:v>
                </c:pt>
                <c:pt idx="12">
                  <c:v>-1.6312575719490259</c:v>
                </c:pt>
                <c:pt idx="13">
                  <c:v>-1.7967720104265992</c:v>
                </c:pt>
                <c:pt idx="14">
                  <c:v>-1.8801536193656503</c:v>
                </c:pt>
                <c:pt idx="15">
                  <c:v>-1.9592909399243741</c:v>
                </c:pt>
                <c:pt idx="16">
                  <c:v>-2.1972495770237246</c:v>
                </c:pt>
                <c:pt idx="17">
                  <c:v>-2.2748078113695991</c:v>
                </c:pt>
                <c:pt idx="18">
                  <c:v>-2.3414991858682712</c:v>
                </c:pt>
                <c:pt idx="19">
                  <c:v>-2.5517945947046319</c:v>
                </c:pt>
                <c:pt idx="20">
                  <c:v>-2.7643560366883047</c:v>
                </c:pt>
                <c:pt idx="21">
                  <c:v>-2.9054346349482105</c:v>
                </c:pt>
                <c:pt idx="22">
                  <c:v>-3.0346463664282166</c:v>
                </c:pt>
                <c:pt idx="23">
                  <c:v>-3.223888366066745</c:v>
                </c:pt>
                <c:pt idx="24">
                  <c:v>-3.3574197586912677</c:v>
                </c:pt>
                <c:pt idx="25">
                  <c:v>-3.5687288523584746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47F-9376-26076868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19728"/>
        <c:axId val="515799664"/>
      </c:scatterChart>
      <c:valAx>
        <c:axId val="2677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99664"/>
        <c:crosses val="autoZero"/>
        <c:crossBetween val="midCat"/>
      </c:valAx>
      <c:valAx>
        <c:axId val="515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7.5V - I [mA] vs t [s]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819026684164479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K Ohm - 7.5 Voltios'!$B$1</c:f>
              <c:strCache>
                <c:ptCount val="1"/>
                <c:pt idx="0">
                  <c:v>I (mA) ±0.005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5113298337707787E-2"/>
                  <c:y val="-0.721443205016039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I = 8.6556e</a:t>
                    </a:r>
                    <a:r>
                      <a:rPr lang="en-US" sz="1100" baseline="30000"/>
                      <a:t>-0.194t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0.9954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K Ohm - 7.5 Voltios'!$A$2:$A$27</c:f>
              <c:numCache>
                <c:formatCode>General</c:formatCode>
                <c:ptCount val="26"/>
                <c:pt idx="0">
                  <c:v>0.68</c:v>
                </c:pt>
                <c:pt idx="1">
                  <c:v>1.08</c:v>
                </c:pt>
                <c:pt idx="2">
                  <c:v>1.69</c:v>
                </c:pt>
                <c:pt idx="3">
                  <c:v>2.27</c:v>
                </c:pt>
                <c:pt idx="4">
                  <c:v>3.08</c:v>
                </c:pt>
                <c:pt idx="5">
                  <c:v>3.48</c:v>
                </c:pt>
                <c:pt idx="6">
                  <c:v>3.87</c:v>
                </c:pt>
                <c:pt idx="7">
                  <c:v>4.37</c:v>
                </c:pt>
                <c:pt idx="8">
                  <c:v>5.08</c:v>
                </c:pt>
                <c:pt idx="9">
                  <c:v>5.48</c:v>
                </c:pt>
                <c:pt idx="10">
                  <c:v>5.98</c:v>
                </c:pt>
                <c:pt idx="11">
                  <c:v>6.58</c:v>
                </c:pt>
                <c:pt idx="12">
                  <c:v>6.99</c:v>
                </c:pt>
                <c:pt idx="13">
                  <c:v>7.37</c:v>
                </c:pt>
                <c:pt idx="14">
                  <c:v>8.18</c:v>
                </c:pt>
                <c:pt idx="15">
                  <c:v>8.98</c:v>
                </c:pt>
                <c:pt idx="16">
                  <c:v>9.74</c:v>
                </c:pt>
                <c:pt idx="17">
                  <c:v>10.29</c:v>
                </c:pt>
                <c:pt idx="18">
                  <c:v>10.68</c:v>
                </c:pt>
                <c:pt idx="19">
                  <c:v>10.99</c:v>
                </c:pt>
                <c:pt idx="20">
                  <c:v>12.58</c:v>
                </c:pt>
                <c:pt idx="21">
                  <c:v>13.37</c:v>
                </c:pt>
                <c:pt idx="22">
                  <c:v>14.81</c:v>
                </c:pt>
                <c:pt idx="23">
                  <c:v>16.579999999999998</c:v>
                </c:pt>
                <c:pt idx="24">
                  <c:v>17.739999999999998</c:v>
                </c:pt>
                <c:pt idx="25">
                  <c:v>20.37</c:v>
                </c:pt>
              </c:numCache>
            </c:numRef>
          </c:xVal>
          <c:yVal>
            <c:numRef>
              <c:f>'1 K Ohm - 7.5 Voltios'!$B$2:$B$27</c:f>
              <c:numCache>
                <c:formatCode>General</c:formatCode>
                <c:ptCount val="26"/>
                <c:pt idx="0">
                  <c:v>8.1300000000000008</c:v>
                </c:pt>
                <c:pt idx="1">
                  <c:v>7.69</c:v>
                </c:pt>
                <c:pt idx="2">
                  <c:v>6.46</c:v>
                </c:pt>
                <c:pt idx="3">
                  <c:v>5.92</c:v>
                </c:pt>
                <c:pt idx="4">
                  <c:v>4.99</c:v>
                </c:pt>
                <c:pt idx="5">
                  <c:v>4.58</c:v>
                </c:pt>
                <c:pt idx="6">
                  <c:v>4.2</c:v>
                </c:pt>
                <c:pt idx="7">
                  <c:v>3.86</c:v>
                </c:pt>
                <c:pt idx="8">
                  <c:v>3.26</c:v>
                </c:pt>
                <c:pt idx="9">
                  <c:v>3</c:v>
                </c:pt>
                <c:pt idx="10">
                  <c:v>2.54</c:v>
                </c:pt>
                <c:pt idx="11">
                  <c:v>2.34</c:v>
                </c:pt>
                <c:pt idx="12">
                  <c:v>2.15</c:v>
                </c:pt>
                <c:pt idx="13">
                  <c:v>1.98</c:v>
                </c:pt>
                <c:pt idx="14">
                  <c:v>1.68</c:v>
                </c:pt>
                <c:pt idx="15">
                  <c:v>1.43</c:v>
                </c:pt>
                <c:pt idx="16">
                  <c:v>1.22</c:v>
                </c:pt>
                <c:pt idx="17">
                  <c:v>1.1200000000000001</c:v>
                </c:pt>
                <c:pt idx="18">
                  <c:v>1.04</c:v>
                </c:pt>
                <c:pt idx="19">
                  <c:v>0.96</c:v>
                </c:pt>
                <c:pt idx="20">
                  <c:v>0.71</c:v>
                </c:pt>
                <c:pt idx="21">
                  <c:v>0.61</c:v>
                </c:pt>
                <c:pt idx="22">
                  <c:v>0.47</c:v>
                </c:pt>
                <c:pt idx="23">
                  <c:v>0.36</c:v>
                </c:pt>
                <c:pt idx="24">
                  <c:v>0.3</c:v>
                </c:pt>
                <c:pt idx="25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1-4F46-B018-AB5A098E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2400"/>
        <c:axId val="398413040"/>
      </c:scatterChart>
      <c:valAx>
        <c:axId val="3984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3040"/>
        <c:crosses val="autoZero"/>
        <c:crossBetween val="midCat"/>
      </c:valAx>
      <c:valAx>
        <c:axId val="398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7.5V u vs t [s]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676338115961168"/>
          <c:y val="3.272792777202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86264216972878"/>
                  <c:y val="-0.801064814814814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u = -0.1936t + 0.1383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 Ohm - 7.5 Voltios'!$D$2:$D$27</c:f>
              <c:numCache>
                <c:formatCode>General</c:formatCode>
                <c:ptCount val="26"/>
                <c:pt idx="0">
                  <c:v>0.68</c:v>
                </c:pt>
                <c:pt idx="1">
                  <c:v>1.08</c:v>
                </c:pt>
                <c:pt idx="2">
                  <c:v>1.69</c:v>
                </c:pt>
                <c:pt idx="3">
                  <c:v>2.27</c:v>
                </c:pt>
                <c:pt idx="4">
                  <c:v>3.08</c:v>
                </c:pt>
                <c:pt idx="5">
                  <c:v>3.48</c:v>
                </c:pt>
                <c:pt idx="6">
                  <c:v>3.87</c:v>
                </c:pt>
                <c:pt idx="7">
                  <c:v>4.37</c:v>
                </c:pt>
                <c:pt idx="8">
                  <c:v>5.08</c:v>
                </c:pt>
                <c:pt idx="9">
                  <c:v>5.48</c:v>
                </c:pt>
                <c:pt idx="10">
                  <c:v>5.98</c:v>
                </c:pt>
                <c:pt idx="11">
                  <c:v>6.58</c:v>
                </c:pt>
                <c:pt idx="12">
                  <c:v>6.99</c:v>
                </c:pt>
                <c:pt idx="13">
                  <c:v>7.37</c:v>
                </c:pt>
                <c:pt idx="14">
                  <c:v>8.18</c:v>
                </c:pt>
                <c:pt idx="15">
                  <c:v>8.98</c:v>
                </c:pt>
                <c:pt idx="16">
                  <c:v>9.74</c:v>
                </c:pt>
                <c:pt idx="17">
                  <c:v>10.29</c:v>
                </c:pt>
                <c:pt idx="18">
                  <c:v>10.68</c:v>
                </c:pt>
                <c:pt idx="19">
                  <c:v>10.99</c:v>
                </c:pt>
                <c:pt idx="20">
                  <c:v>12.58</c:v>
                </c:pt>
                <c:pt idx="21">
                  <c:v>13.37</c:v>
                </c:pt>
                <c:pt idx="22">
                  <c:v>14.81</c:v>
                </c:pt>
                <c:pt idx="23">
                  <c:v>16.579999999999998</c:v>
                </c:pt>
                <c:pt idx="24">
                  <c:v>17.739999999999998</c:v>
                </c:pt>
                <c:pt idx="25">
                  <c:v>20.37</c:v>
                </c:pt>
              </c:numCache>
            </c:numRef>
          </c:xVal>
          <c:yVal>
            <c:numRef>
              <c:f>'1 K Ohm - 7.5 Voltios'!$E$2:$E$27</c:f>
              <c:numCache>
                <c:formatCode>General</c:formatCode>
                <c:ptCount val="26"/>
                <c:pt idx="0">
                  <c:v>7.5645361487243504E-2</c:v>
                </c:pt>
                <c:pt idx="1">
                  <c:v>2.0005221445076934E-2</c:v>
                </c:pt>
                <c:pt idx="2">
                  <c:v>-0.1542862442779652</c:v>
                </c:pt>
                <c:pt idx="3">
                  <c:v>-0.24157911317656142</c:v>
                </c:pt>
                <c:pt idx="4">
                  <c:v>-0.41247965230904837</c:v>
                </c:pt>
                <c:pt idx="5">
                  <c:v>-0.4982165639463822</c:v>
                </c:pt>
                <c:pt idx="6">
                  <c:v>-0.58483103678315296</c:v>
                </c:pt>
                <c:pt idx="7">
                  <c:v>-0.66924837859573627</c:v>
                </c:pt>
                <c:pt idx="8">
                  <c:v>-0.83818836669385943</c:v>
                </c:pt>
                <c:pt idx="9">
                  <c:v>-0.92130327340436613</c:v>
                </c:pt>
                <c:pt idx="10">
                  <c:v>-1.0877514810420306</c:v>
                </c:pt>
                <c:pt idx="11">
                  <c:v>-1.1697646327028657</c:v>
                </c:pt>
                <c:pt idx="12">
                  <c:v>-1.2544477199329045</c:v>
                </c:pt>
                <c:pt idx="13">
                  <c:v>-1.336818717366032</c:v>
                </c:pt>
                <c:pt idx="14">
                  <c:v>-1.5011217686573082</c:v>
                </c:pt>
                <c:pt idx="15">
                  <c:v>-1.66224111780066</c:v>
                </c:pt>
                <c:pt idx="16">
                  <c:v>-1.8210647033273104</c:v>
                </c:pt>
                <c:pt idx="17">
                  <c:v>-1.9065868767654723</c:v>
                </c:pt>
                <c:pt idx="18">
                  <c:v>-1.9806948489191945</c:v>
                </c:pt>
                <c:pt idx="19">
                  <c:v>-2.0607375565927311</c:v>
                </c:pt>
                <c:pt idx="20">
                  <c:v>-2.3624058710192517</c:v>
                </c:pt>
                <c:pt idx="21">
                  <c:v>-2.5142118838872558</c:v>
                </c:pt>
                <c:pt idx="22">
                  <c:v>-2.7749381463505087</c:v>
                </c:pt>
                <c:pt idx="23">
                  <c:v>-3.0415668096044572</c:v>
                </c:pt>
                <c:pt idx="24">
                  <c:v>-3.2238883663984117</c:v>
                </c:pt>
                <c:pt idx="25">
                  <c:v>-3.5805633103371441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1-42B6-B501-33F2F677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90232"/>
        <c:axId val="528290552"/>
      </c:scatterChart>
      <c:valAx>
        <c:axId val="5282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0552"/>
        <c:crosses val="autoZero"/>
        <c:crossBetween val="midCat"/>
      </c:valAx>
      <c:valAx>
        <c:axId val="5282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9V - I [mA] vs t [s]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974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K Ohm - 9 Voltios'!$B$1</c:f>
              <c:strCache>
                <c:ptCount val="1"/>
                <c:pt idx="0">
                  <c:v>I (mA) ±0.005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70310586176728"/>
                  <c:y val="-0.726582093904928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I = 10.338e</a:t>
                    </a:r>
                    <a:r>
                      <a:rPr lang="en-US" sz="1200" baseline="30000"/>
                      <a:t>-0.173t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 Ohm - 9 Voltios'!$A$2:$A$23</c:f>
              <c:numCache>
                <c:formatCode>General</c:formatCode>
                <c:ptCount val="22"/>
                <c:pt idx="0">
                  <c:v>0.57999999999999996</c:v>
                </c:pt>
                <c:pt idx="1">
                  <c:v>0.99</c:v>
                </c:pt>
                <c:pt idx="2">
                  <c:v>1.34</c:v>
                </c:pt>
                <c:pt idx="3">
                  <c:v>1.68</c:v>
                </c:pt>
                <c:pt idx="4">
                  <c:v>1.98</c:v>
                </c:pt>
                <c:pt idx="5">
                  <c:v>2.68</c:v>
                </c:pt>
                <c:pt idx="6">
                  <c:v>3.48</c:v>
                </c:pt>
                <c:pt idx="7">
                  <c:v>4.21</c:v>
                </c:pt>
                <c:pt idx="8">
                  <c:v>4.68</c:v>
                </c:pt>
                <c:pt idx="9">
                  <c:v>5.31</c:v>
                </c:pt>
                <c:pt idx="10">
                  <c:v>5.87</c:v>
                </c:pt>
                <c:pt idx="11">
                  <c:v>6.58</c:v>
                </c:pt>
                <c:pt idx="12">
                  <c:v>7.31</c:v>
                </c:pt>
                <c:pt idx="13">
                  <c:v>8.18</c:v>
                </c:pt>
                <c:pt idx="14">
                  <c:v>8.98</c:v>
                </c:pt>
                <c:pt idx="15">
                  <c:v>9.68</c:v>
                </c:pt>
                <c:pt idx="16">
                  <c:v>10.48</c:v>
                </c:pt>
                <c:pt idx="17">
                  <c:v>11.21</c:v>
                </c:pt>
                <c:pt idx="18">
                  <c:v>12.71</c:v>
                </c:pt>
                <c:pt idx="19">
                  <c:v>14.18</c:v>
                </c:pt>
                <c:pt idx="20">
                  <c:v>15.81</c:v>
                </c:pt>
                <c:pt idx="21">
                  <c:v>16.579999999999998</c:v>
                </c:pt>
              </c:numCache>
            </c:numRef>
          </c:xVal>
          <c:yVal>
            <c:numRef>
              <c:f>'1 K Ohm - 9 Voltios'!$B$2:$B$23</c:f>
              <c:numCache>
                <c:formatCode>General</c:formatCode>
                <c:ptCount val="22"/>
                <c:pt idx="0">
                  <c:v>10.84</c:v>
                </c:pt>
                <c:pt idx="1">
                  <c:v>10.220000000000001</c:v>
                </c:pt>
                <c:pt idx="2">
                  <c:v>9.3699999999999992</c:v>
                </c:pt>
                <c:pt idx="3">
                  <c:v>8.8000000000000007</c:v>
                </c:pt>
                <c:pt idx="4">
                  <c:v>8.6</c:v>
                </c:pt>
                <c:pt idx="5">
                  <c:v>7.24</c:v>
                </c:pt>
                <c:pt idx="6">
                  <c:v>6.11</c:v>
                </c:pt>
                <c:pt idx="7">
                  <c:v>5.17</c:v>
                </c:pt>
                <c:pt idx="8">
                  <c:v>4.75</c:v>
                </c:pt>
                <c:pt idx="9">
                  <c:v>4.03</c:v>
                </c:pt>
                <c:pt idx="10">
                  <c:v>3.71</c:v>
                </c:pt>
                <c:pt idx="11">
                  <c:v>3.15</c:v>
                </c:pt>
                <c:pt idx="12">
                  <c:v>2.68</c:v>
                </c:pt>
                <c:pt idx="13">
                  <c:v>2.27</c:v>
                </c:pt>
                <c:pt idx="14">
                  <c:v>1.94</c:v>
                </c:pt>
                <c:pt idx="15">
                  <c:v>1.66</c:v>
                </c:pt>
                <c:pt idx="16">
                  <c:v>1.42</c:v>
                </c:pt>
                <c:pt idx="17">
                  <c:v>1.21</c:v>
                </c:pt>
                <c:pt idx="18">
                  <c:v>0.91</c:v>
                </c:pt>
                <c:pt idx="19">
                  <c:v>0.74</c:v>
                </c:pt>
                <c:pt idx="20">
                  <c:v>0.57999999999999996</c:v>
                </c:pt>
                <c:pt idx="2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C-4091-A61F-68DA6EC7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29592"/>
        <c:axId val="525730232"/>
      </c:scatterChart>
      <c:valAx>
        <c:axId val="52572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30232"/>
        <c:crosses val="autoZero"/>
        <c:crossBetween val="midCat"/>
      </c:valAx>
      <c:valAx>
        <c:axId val="5257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9V u vs t [s]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8523622047244"/>
                  <c:y val="-0.755926655001458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u = -0.1728t + 0.1335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 Ohm - 9 Voltios'!$D$2:$D$24</c:f>
              <c:numCache>
                <c:formatCode>General</c:formatCode>
                <c:ptCount val="23"/>
                <c:pt idx="0">
                  <c:v>0.57999999999999996</c:v>
                </c:pt>
                <c:pt idx="1">
                  <c:v>0.99</c:v>
                </c:pt>
                <c:pt idx="2">
                  <c:v>1.34</c:v>
                </c:pt>
                <c:pt idx="3">
                  <c:v>1.68</c:v>
                </c:pt>
                <c:pt idx="4">
                  <c:v>1.98</c:v>
                </c:pt>
                <c:pt idx="5">
                  <c:v>2.68</c:v>
                </c:pt>
                <c:pt idx="6">
                  <c:v>3.48</c:v>
                </c:pt>
                <c:pt idx="7">
                  <c:v>4.21</c:v>
                </c:pt>
                <c:pt idx="8">
                  <c:v>4.68</c:v>
                </c:pt>
                <c:pt idx="9">
                  <c:v>5.31</c:v>
                </c:pt>
                <c:pt idx="10">
                  <c:v>5.87</c:v>
                </c:pt>
                <c:pt idx="11">
                  <c:v>6.58</c:v>
                </c:pt>
                <c:pt idx="12">
                  <c:v>7.31</c:v>
                </c:pt>
                <c:pt idx="13">
                  <c:v>8.18</c:v>
                </c:pt>
                <c:pt idx="14">
                  <c:v>8.98</c:v>
                </c:pt>
                <c:pt idx="15">
                  <c:v>9.68</c:v>
                </c:pt>
                <c:pt idx="16">
                  <c:v>10.48</c:v>
                </c:pt>
                <c:pt idx="17">
                  <c:v>11.21</c:v>
                </c:pt>
                <c:pt idx="18">
                  <c:v>12.71</c:v>
                </c:pt>
                <c:pt idx="19">
                  <c:v>14.18</c:v>
                </c:pt>
                <c:pt idx="20">
                  <c:v>15.81</c:v>
                </c:pt>
                <c:pt idx="21">
                  <c:v>16.579999999999998</c:v>
                </c:pt>
              </c:numCache>
            </c:numRef>
          </c:xVal>
          <c:yVal>
            <c:numRef>
              <c:f>'1 K Ohm - 9 Voltios'!$E$2:$E$24</c:f>
              <c:numCache>
                <c:formatCode>General</c:formatCode>
                <c:ptCount val="23"/>
                <c:pt idx="0">
                  <c:v>0.18100587692395881</c:v>
                </c:pt>
                <c:pt idx="1">
                  <c:v>0.12210946568801712</c:v>
                </c:pt>
                <c:pt idx="2">
                  <c:v>3.5275977162789324E-2</c:v>
                </c:pt>
                <c:pt idx="3">
                  <c:v>-2.7485397603380587E-2</c:v>
                </c:pt>
                <c:pt idx="4">
                  <c:v>-5.047491582807944E-2</c:v>
                </c:pt>
                <c:pt idx="5">
                  <c:v>-0.22261591268991635</c:v>
                </c:pt>
                <c:pt idx="6">
                  <c:v>-0.39231034590403735</c:v>
                </c:pt>
                <c:pt idx="7">
                  <c:v>-0.55936443056720364</c:v>
                </c:pt>
                <c:pt idx="8">
                  <c:v>-0.64409250104099158</c:v>
                </c:pt>
                <c:pt idx="9">
                  <c:v>-0.80847074312894973</c:v>
                </c:pt>
                <c:pt idx="10">
                  <c:v>-0.89120524246819754</c:v>
                </c:pt>
                <c:pt idx="11">
                  <c:v>-1.0548346662499997</c:v>
                </c:pt>
                <c:pt idx="12">
                  <c:v>-1.216420324564776</c:v>
                </c:pt>
                <c:pt idx="13">
                  <c:v>-1.38245728759423</c:v>
                </c:pt>
                <c:pt idx="14">
                  <c:v>-1.5395491460123045</c:v>
                </c:pt>
                <c:pt idx="15">
                  <c:v>-1.6954195167190895</c:v>
                </c:pt>
                <c:pt idx="16">
                  <c:v>-1.8515802474743721</c:v>
                </c:pt>
                <c:pt idx="17">
                  <c:v>-2.0116167594788914</c:v>
                </c:pt>
                <c:pt idx="18">
                  <c:v>-2.2965477985587825</c:v>
                </c:pt>
                <c:pt idx="19">
                  <c:v>-2.503342211871463</c:v>
                </c:pt>
                <c:pt idx="20">
                  <c:v>-2.7469642945292136</c:v>
                </c:pt>
                <c:pt idx="21">
                  <c:v>-2.875581672351307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9-4319-8A73-AF7685769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45400"/>
        <c:axId val="511548920"/>
      </c:scatterChart>
      <c:valAx>
        <c:axId val="51154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48920"/>
        <c:crosses val="autoZero"/>
        <c:crossBetween val="midCat"/>
      </c:valAx>
      <c:valAx>
        <c:axId val="5115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4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12V - I [mA] vs</a:t>
            </a:r>
            <a:r>
              <a:rPr lang="es-CL" baseline="0"/>
              <a:t> t</a:t>
            </a:r>
            <a:r>
              <a:rPr lang="es-CL"/>
              <a:t> [s]</a:t>
            </a:r>
          </a:p>
        </c:rich>
      </c:tx>
      <c:layout>
        <c:manualLayout>
          <c:xMode val="edge"/>
          <c:yMode val="edge"/>
          <c:x val="0.20897798694703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755030621172353E-2"/>
                  <c:y val="-0.749220982793817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11.918e</a:t>
                    </a:r>
                    <a:r>
                      <a:rPr lang="en-US" sz="1200" baseline="30000"/>
                      <a:t>-0.199x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kΩ -12 Voltios (segunda vez)'!$A$2:$A$40</c:f>
              <c:numCache>
                <c:formatCode>General</c:formatCode>
                <c:ptCount val="39"/>
                <c:pt idx="0">
                  <c:v>1.08</c:v>
                </c:pt>
                <c:pt idx="1">
                  <c:v>1.89</c:v>
                </c:pt>
                <c:pt idx="2">
                  <c:v>2.39</c:v>
                </c:pt>
                <c:pt idx="3">
                  <c:v>3.18</c:v>
                </c:pt>
                <c:pt idx="4">
                  <c:v>3.38</c:v>
                </c:pt>
                <c:pt idx="5">
                  <c:v>4.29</c:v>
                </c:pt>
                <c:pt idx="6">
                  <c:v>4.68</c:v>
                </c:pt>
                <c:pt idx="7">
                  <c:v>4.9800000000000004</c:v>
                </c:pt>
                <c:pt idx="8">
                  <c:v>5.48</c:v>
                </c:pt>
                <c:pt idx="9">
                  <c:v>5.89</c:v>
                </c:pt>
                <c:pt idx="10">
                  <c:v>6.39</c:v>
                </c:pt>
                <c:pt idx="11">
                  <c:v>7.18</c:v>
                </c:pt>
                <c:pt idx="12">
                  <c:v>7.39</c:v>
                </c:pt>
                <c:pt idx="13">
                  <c:v>7.89</c:v>
                </c:pt>
                <c:pt idx="14">
                  <c:v>8.18</c:v>
                </c:pt>
                <c:pt idx="15">
                  <c:v>8.68</c:v>
                </c:pt>
                <c:pt idx="16">
                  <c:v>9.08</c:v>
                </c:pt>
                <c:pt idx="17">
                  <c:v>9.89</c:v>
                </c:pt>
                <c:pt idx="18">
                  <c:v>10.39</c:v>
                </c:pt>
                <c:pt idx="19">
                  <c:v>10.68</c:v>
                </c:pt>
                <c:pt idx="20">
                  <c:v>11.68</c:v>
                </c:pt>
                <c:pt idx="21">
                  <c:v>12.48</c:v>
                </c:pt>
                <c:pt idx="22">
                  <c:v>12.89</c:v>
                </c:pt>
                <c:pt idx="23">
                  <c:v>13.89</c:v>
                </c:pt>
                <c:pt idx="24">
                  <c:v>14.18</c:v>
                </c:pt>
                <c:pt idx="25">
                  <c:v>14.89</c:v>
                </c:pt>
                <c:pt idx="26">
                  <c:v>15.39</c:v>
                </c:pt>
                <c:pt idx="27">
                  <c:v>16.68</c:v>
                </c:pt>
                <c:pt idx="28">
                  <c:v>17.68</c:v>
                </c:pt>
              </c:numCache>
            </c:numRef>
          </c:xVal>
          <c:yVal>
            <c:numRef>
              <c:f>'1 kΩ -12 Voltios (segunda vez)'!$B$2:$B$40</c:f>
              <c:numCache>
                <c:formatCode>General</c:formatCode>
                <c:ptCount val="39"/>
                <c:pt idx="0">
                  <c:v>10.14</c:v>
                </c:pt>
                <c:pt idx="1">
                  <c:v>8.52</c:v>
                </c:pt>
                <c:pt idx="2">
                  <c:v>7.82</c:v>
                </c:pt>
                <c:pt idx="3">
                  <c:v>6.59</c:v>
                </c:pt>
                <c:pt idx="4">
                  <c:v>6.06</c:v>
                </c:pt>
                <c:pt idx="5">
                  <c:v>5.12</c:v>
                </c:pt>
                <c:pt idx="6">
                  <c:v>4.71</c:v>
                </c:pt>
                <c:pt idx="7">
                  <c:v>4.34</c:v>
                </c:pt>
                <c:pt idx="8">
                  <c:v>3.99</c:v>
                </c:pt>
                <c:pt idx="9">
                  <c:v>3.68</c:v>
                </c:pt>
                <c:pt idx="10">
                  <c:v>3.39</c:v>
                </c:pt>
                <c:pt idx="11">
                  <c:v>2.88</c:v>
                </c:pt>
                <c:pt idx="12">
                  <c:v>2.65</c:v>
                </c:pt>
                <c:pt idx="13">
                  <c:v>2.44</c:v>
                </c:pt>
                <c:pt idx="14">
                  <c:v>2.2599999999999998</c:v>
                </c:pt>
                <c:pt idx="15">
                  <c:v>2.08</c:v>
                </c:pt>
                <c:pt idx="16">
                  <c:v>1.92</c:v>
                </c:pt>
                <c:pt idx="17">
                  <c:v>1.63</c:v>
                </c:pt>
                <c:pt idx="18">
                  <c:v>1.51</c:v>
                </c:pt>
                <c:pt idx="19">
                  <c:v>1.39</c:v>
                </c:pt>
                <c:pt idx="20">
                  <c:v>1.18</c:v>
                </c:pt>
                <c:pt idx="21">
                  <c:v>0.94</c:v>
                </c:pt>
                <c:pt idx="22">
                  <c:v>0.87</c:v>
                </c:pt>
                <c:pt idx="23">
                  <c:v>0.74</c:v>
                </c:pt>
                <c:pt idx="24">
                  <c:v>0.69</c:v>
                </c:pt>
                <c:pt idx="25">
                  <c:v>0.59</c:v>
                </c:pt>
                <c:pt idx="26">
                  <c:v>0.54</c:v>
                </c:pt>
                <c:pt idx="27">
                  <c:v>0.43</c:v>
                </c:pt>
                <c:pt idx="28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5C9-93EB-B92E17D57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56176"/>
        <c:axId val="557752656"/>
      </c:scatterChart>
      <c:valAx>
        <c:axId val="5577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2656"/>
        <c:crosses val="autoZero"/>
        <c:crossBetween val="midCat"/>
      </c:valAx>
      <c:valAx>
        <c:axId val="5577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3</xdr:row>
      <xdr:rowOff>147637</xdr:rowOff>
    </xdr:from>
    <xdr:to>
      <xdr:col>12</xdr:col>
      <xdr:colOff>214312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B66016-5081-4989-8837-3AA19B48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18</xdr:row>
      <xdr:rowOff>100012</xdr:rowOff>
    </xdr:from>
    <xdr:to>
      <xdr:col>12</xdr:col>
      <xdr:colOff>247650</xdr:colOff>
      <xdr:row>32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45FF6D-1910-488F-BE24-245288CC7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959724</xdr:colOff>
      <xdr:row>5</xdr:row>
      <xdr:rowOff>61967</xdr:rowOff>
    </xdr:from>
    <xdr:to>
      <xdr:col>11</xdr:col>
      <xdr:colOff>941798</xdr:colOff>
      <xdr:row>19</xdr:row>
      <xdr:rowOff>149832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5177EB-271A-4F78-A1DF-20EBA0126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674080</xdr:colOff>
      <xdr:row>22</xdr:row>
      <xdr:rowOff>152346</xdr:rowOff>
    </xdr:from>
    <xdr:to>
      <xdr:col>11</xdr:col>
      <xdr:colOff>226405</xdr:colOff>
      <xdr:row>37</xdr:row>
      <xdr:rowOff>35905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6E3D2-A551-4970-8D91-8AD4A6907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2</xdr:row>
      <xdr:rowOff>4762</xdr:rowOff>
    </xdr:from>
    <xdr:to>
      <xdr:col>9</xdr:col>
      <xdr:colOff>1023937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3AD1A1-2F85-484A-A168-807A8719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100011</xdr:colOff>
      <xdr:row>15</xdr:row>
      <xdr:rowOff>100012</xdr:rowOff>
    </xdr:from>
    <xdr:to>
      <xdr:col>10</xdr:col>
      <xdr:colOff>352424</xdr:colOff>
      <xdr:row>29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158C0-81D0-451E-A2E2-1A100CCF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</xdr:row>
      <xdr:rowOff>90487</xdr:rowOff>
    </xdr:from>
    <xdr:to>
      <xdr:col>10</xdr:col>
      <xdr:colOff>361950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8FFEB-92A1-4C74-8D67-A0A433A8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17</xdr:row>
      <xdr:rowOff>33337</xdr:rowOff>
    </xdr:from>
    <xdr:to>
      <xdr:col>8</xdr:col>
      <xdr:colOff>304800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21977D-536B-4D96-ABF1-D8F68181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710398</xdr:colOff>
      <xdr:row>2</xdr:row>
      <xdr:rowOff>56207</xdr:rowOff>
    </xdr:from>
    <xdr:to>
      <xdr:col>9</xdr:col>
      <xdr:colOff>1099039</xdr:colOff>
      <xdr:row>16</xdr:row>
      <xdr:rowOff>132406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7BDA52F-24F9-4928-8752-0EEE8028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145178</xdr:colOff>
      <xdr:row>19</xdr:row>
      <xdr:rowOff>128484</xdr:rowOff>
    </xdr:from>
    <xdr:to>
      <xdr:col>10</xdr:col>
      <xdr:colOff>1203709</xdr:colOff>
      <xdr:row>34</xdr:row>
      <xdr:rowOff>16276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E1A68D-8A6E-4D6D-A325-1D80C880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F5386-B11E-4810-ABFB-C537BD0EEC78}" name="Tabla1" displayName="Tabla1" ref="A1:B40" totalsRowShown="0" headerRowDxfId="47" headerRowBorderDxfId="46" tableBorderDxfId="45" totalsRowBorderDxfId="44">
  <autoFilter ref="A1:B40" xr:uid="{64B4A48A-7D26-47F1-8935-8B053F14245D}"/>
  <tableColumns count="2">
    <tableColumn id="1" xr3:uid="{3A2007CF-E639-43C6-BE2D-9EC436DE227C}" name="T (s)" dataDxfId="43"/>
    <tableColumn id="2" xr3:uid="{686E8BB4-8E60-4A6B-9500-F9D356780655}" name="I (mA) ±0.005" dataDxfId="42"/>
  </tableColumns>
  <tableStyleInfo name="TableStyleDark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63933-91C4-4187-800C-755BE7423DAB}" name="Tabla4" displayName="Tabla4" ref="A1:B40" totalsRowShown="0" headerRowDxfId="19" headerRowBorderDxfId="18" tableBorderDxfId="17" totalsRowBorderDxfId="16">
  <autoFilter ref="A1:B40" xr:uid="{2F42195B-9BD6-4C11-B02D-A21C1AF5F8BE}"/>
  <tableColumns count="2">
    <tableColumn id="1" xr3:uid="{7EEBCB3E-F684-40A2-BE3E-452B7F3B656B}" name="T (s)" dataDxfId="15"/>
    <tableColumn id="2" xr3:uid="{69EC34BF-1277-47E3-BF79-F8E129871C29}" name="I (mA) ± 0.005" dataDxfId="14"/>
  </tableColumns>
  <tableStyleInfo name="TableStyleDark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403252-5433-42C5-8E3A-E0620D2EBAB2}" name="Tabla5" displayName="Tabla5" ref="D1:E40" totalsRowShown="0" headerRowDxfId="13" headerRowBorderDxfId="12" tableBorderDxfId="11" totalsRowBorderDxfId="10">
  <autoFilter ref="D1:E40" xr:uid="{53A566BA-2BA6-47C3-BB44-065E967EFFB0}"/>
  <tableColumns count="2">
    <tableColumn id="1" xr3:uid="{5EB98443-ABB8-414A-97FA-F6990F878B9C}" name="T (s) " dataDxfId="9">
      <calculatedColumnFormula>A2</calculatedColumnFormula>
    </tableColumn>
    <tableColumn id="2" xr3:uid="{CCA7867B-ECA5-4622-BF23-4C72E5CC407C}" name="u" dataDxfId="8">
      <calculatedColumnFormula>LN(B2/12.09677)</calculatedColumnFormula>
    </tableColumn>
  </tableColumns>
  <tableStyleInfo name="TableStyleDark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C4E8E-7219-4EDC-80CF-34662C7C9F02}" name="Tabla6" displayName="Tabla6" ref="F1:M2" totalsRowShown="0">
  <autoFilter ref="F1:M2" xr:uid="{9D372510-FA61-4A74-8AD7-13DBADFB53E0}"/>
  <tableColumns count="8">
    <tableColumn id="1" xr3:uid="{103861D8-9F1D-42BC-851A-93DB7A99C993}" name="FEM (V) ± 0.05"/>
    <tableColumn id="2" xr3:uid="{847545AB-C1B3-493C-BC8B-A61D51A556AC}" name="R (kΩ) ±0.0005"/>
    <tableColumn id="3" xr3:uid="{4127BC09-D685-4CF8-9737-66F2BD267732}" name="Io (mA)">
      <calculatedColumnFormula>F2/G2</calculatedColumnFormula>
    </tableColumn>
    <tableColumn id="4" xr3:uid="{53C64F5E-813E-40CC-BCC9-344D143899C6}" name="error Io">
      <calculatedColumnFormula>SQRT(0.000025*(1/G2)^2+0.00000025*(F2/(G2^2))^2)</calculatedColumnFormula>
    </tableColumn>
    <tableColumn id="5" xr3:uid="{622110F8-9E35-46ED-B937-5D179EED5C76}" name="∆u 12V">
      <calculatedColumnFormula>SUM((E1:E30 - (D1:D30)*(-0.1992) +0.0149)^2)/28</calculatedColumnFormula>
    </tableColumn>
    <tableColumn id="6" xr3:uid="{4ADC6BE3-FEBF-44AC-B6B9-46121EAFAEE8}" name="∆">
      <calculatedColumnFormula>29*SUM((D2:D30)^2)-(SUM(D2:D30))^2</calculatedColumnFormula>
    </tableColumn>
    <tableColumn id="7" xr3:uid="{5E21B6EF-4080-4D1E-A970-C88E9D8B7A23}" name="∆m" dataDxfId="1">
      <calculatedColumnFormula>SQRT(ABS(J2^2 *SUM((D2:D30)^2)/K2))</calculatedColumnFormula>
    </tableColumn>
    <tableColumn id="8" xr3:uid="{AE9F1574-9FAC-4D3F-AA3B-A2278440C6F4}" name="∆n" dataDxfId="0">
      <calculatedColumnFormula>SQRT(ABS(J2^2 *29/K2))</calculatedColumnFormula>
    </tableColumn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E330E1-1877-4C32-AEDD-C6A91D158D47}" name="Tabla2" displayName="Tabla2" ref="D1:E40" totalsRowShown="0" headerRowDxfId="41" headerRowBorderDxfId="40" tableBorderDxfId="39" totalsRowBorderDxfId="38">
  <autoFilter ref="D1:E40" xr:uid="{4514D296-6F03-4AA9-A1C9-AD1B0878B445}"/>
  <tableColumns count="2">
    <tableColumn id="1" xr3:uid="{8C7576EE-FD79-4844-89C8-7227CC7619B5}" name="T (s)" dataDxfId="37">
      <calculatedColumnFormula>A2</calculatedColumnFormula>
    </tableColumn>
    <tableColumn id="2" xr3:uid="{F4AAB3CD-8504-422D-912C-C8FD46BCD8E7}" name="u" dataDxfId="36">
      <calculatedColumnFormula>LN(B2/0.810811)</calculatedColumnFormula>
    </tableColumn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1D8B2-D6D4-4700-B1A2-452553262DB9}" name="Tabla3" displayName="Tabla3" ref="G1:J2" totalsRowShown="0">
  <autoFilter ref="G1:J2" xr:uid="{1AD7FE40-7640-4BB1-B564-5870587008AF}"/>
  <tableColumns count="4">
    <tableColumn id="1" xr3:uid="{57094E8A-D216-4C14-95E0-E50971A9BCF0}" name="FEM (V) ±0.05"/>
    <tableColumn id="2" xr3:uid="{77227293-EEF2-4D7E-AC8E-394F6C2C63A8}" name="R (kΩ) ±0.0005"/>
    <tableColumn id="3" xr3:uid="{440DFBFB-4C50-4854-A28E-7A17B34A6281}" name="I0 (mA)">
      <calculatedColumnFormula>G2/H2</calculatedColumnFormula>
    </tableColumn>
    <tableColumn id="4" xr3:uid="{5F3E993B-22B1-4CAF-A5CB-944705CEB38B}" name="error Io">
      <calculatedColumnFormula>SQRT(0.000025*(1/H2)^2+0.00000025*(G2/(H2^2))^2)</calculatedColumnFormula>
    </tableColumn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E02C4F-596C-4FC1-8AB8-7F05C766F829}" name="Tabla48" displayName="Tabla48" ref="A1:B30" totalsRowShown="0" headerRowDxfId="35" headerRowBorderDxfId="34" tableBorderDxfId="33" totalsRowBorderDxfId="32">
  <autoFilter ref="A1:B30" xr:uid="{99679DF3-6B7E-4600-80FF-6C4723AAD360}"/>
  <tableColumns count="2">
    <tableColumn id="1" xr3:uid="{81A37D76-4851-49DC-8697-F37D7F86496C}" name="T (s)" dataDxfId="31"/>
    <tableColumn id="2" xr3:uid="{62A6A5BB-D804-4467-986F-467482359682}" name="I (mA) ± 0.005" dataDxfId="30"/>
  </tableColumns>
  <tableStyleInfo name="TableStyleDark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22F3E7-2BB5-4FDB-B1FC-3AFEE37CD2DF}" name="Tabla39" displayName="Tabla39" ref="F1:M2" totalsRowShown="0">
  <autoFilter ref="F1:M2" xr:uid="{1261BEE6-9965-4259-8B33-9C9CB46D9047}"/>
  <tableColumns count="8">
    <tableColumn id="1" xr3:uid="{B72DCDFE-74AE-48BD-968E-69D70AA137C4}" name="FEM (V) ±0.05"/>
    <tableColumn id="2" xr3:uid="{9C19B137-02E8-4793-B528-85657C71210B}" name="R(kΩ) ±0.0005"/>
    <tableColumn id="3" xr3:uid="{A50B28B0-D43A-4A27-9C76-17DAD4BCD4B9}" name="I0 (mA)">
      <calculatedColumnFormula>F2/G2</calculatedColumnFormula>
    </tableColumn>
    <tableColumn id="4" xr3:uid="{E245115E-E877-46A6-85B5-5F8E6750B656}" name="error Io">
      <calculatedColumnFormula>SQRT(0.000025*(1/G2)^2+0.00000025*(F2/(G2^2))^2)</calculatedColumnFormula>
    </tableColumn>
    <tableColumn id="5" xr3:uid="{D6C3BE08-4139-4BDE-B11C-E54D698BF564}" name="∆u 6V">
      <calculatedColumnFormula>SUM((E1:E27 - (D1:D27)*(-0.1754) -0)^2)/26</calculatedColumnFormula>
    </tableColumn>
    <tableColumn id="6" xr3:uid="{8BC96D33-3F41-468D-B9E2-3E44115A122C}" name="∆">
      <calculatedColumnFormula>26*SUM((D2:D27)^2)-(SUM(D2:D27))^2</calculatedColumnFormula>
    </tableColumn>
    <tableColumn id="7" xr3:uid="{7284F882-BFEC-4E3F-89CF-09CD98F00F23}" name="∆m" dataDxfId="7">
      <calculatedColumnFormula>SQRT(ABS(J2^2 *SUM((D2:D27)^2)/K2))</calculatedColumnFormula>
    </tableColumn>
    <tableColumn id="8" xr3:uid="{B96EB803-7F33-429A-A5EB-40C7CEEFB92E}" name="∆n" dataDxfId="6">
      <calculatedColumnFormula>SQRT(ABS(J2^2 *26/K2))</calculatedColumnFormula>
    </tableColumn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013A6A-28FD-4F63-B966-BAE7203CC7F2}" name="Tabla3910" displayName="Tabla3910" ref="F1:M2" totalsRowShown="0">
  <autoFilter ref="F1:M2" xr:uid="{C3E3FF23-A003-4DC7-B034-30C020116D4E}"/>
  <tableColumns count="8">
    <tableColumn id="1" xr3:uid="{3BF06312-67A0-477C-ABAB-FC826ED3C773}" name="FEM (V) ±0.05"/>
    <tableColumn id="2" xr3:uid="{15014512-2B24-4565-8F6B-2A19BF740F1F}" name="R (kΩ) ±0.0005"/>
    <tableColumn id="3" xr3:uid="{3F17A414-7FFB-410E-A95A-4C778D2210AA}" name="I0 (mA)">
      <calculatedColumnFormula>F2/G2</calculatedColumnFormula>
    </tableColumn>
    <tableColumn id="4" xr3:uid="{FE2B6621-2B87-4505-8D43-EBA864A141D6}" name="error Io">
      <calculatedColumnFormula>SQRT(0.000025*(1/G2)^2+0.00000025*(F2/(G2^2))^2)</calculatedColumnFormula>
    </tableColumn>
    <tableColumn id="5" xr3:uid="{B597E6AA-3D5C-4E17-9464-1B7A59D88571}" name="∆u 7.5V">
      <calculatedColumnFormula>SUM((E1:E27 - (D1:D27)*(-0.1936) -0.1383)^2)/26</calculatedColumnFormula>
    </tableColumn>
    <tableColumn id="6" xr3:uid="{CD7E1806-CEA0-4AAF-93C4-865AF6ACC76E}" name="∆">
      <calculatedColumnFormula>26*SUM((D2:D27)^2)-(SUM(D2:D27))^2</calculatedColumnFormula>
    </tableColumn>
    <tableColumn id="7" xr3:uid="{D6D4270C-D1D6-4EE4-85C7-845DA7F84DE6}" name="∆m" dataDxfId="5">
      <calculatedColumnFormula>SQRT(ABS(J2^2 *SUM((D2:D27)^2)/K2))</calculatedColumnFormula>
    </tableColumn>
    <tableColumn id="8" xr3:uid="{6FF379CC-BB7B-4638-8754-054A00007593}" name="∆n" dataDxfId="4">
      <calculatedColumnFormula>SQRT(ABS(J2^2 *26/K2))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F516EA-FB03-430A-9DA9-BA9047EC9926}" name="Tabla10" displayName="Tabla10" ref="A1:B27" totalsRowShown="0" headerRowDxfId="29" headerRowBorderDxfId="28" tableBorderDxfId="27" totalsRowBorderDxfId="26">
  <autoFilter ref="A1:B27" xr:uid="{A361178C-3E71-4D16-8FEE-7F7374F25E0C}"/>
  <tableColumns count="2">
    <tableColumn id="1" xr3:uid="{7D783466-4086-46AB-A30C-44ECBB59423E}" name="T (s)" dataDxfId="25"/>
    <tableColumn id="2" xr3:uid="{67ED5E6F-8811-4A29-8540-F49CF2D480B0}" name="I (mA) ±0.005" dataDxfId="24"/>
  </tableColumns>
  <tableStyleInfo name="TableStyleDark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AD46D2-2470-49B9-8A6A-1788D0AA38D2}" name="Tabla391013" displayName="Tabla391013" ref="F1:M2" totalsRowShown="0">
  <autoFilter ref="F1:M2" xr:uid="{62B0457F-7C2A-4FBD-BD6D-221DF647AE16}"/>
  <tableColumns count="8">
    <tableColumn id="1" xr3:uid="{0CFF1241-5842-4A07-9FF7-0EEF092CFF7F}" name="FEM (V) ±0.005"/>
    <tableColumn id="2" xr3:uid="{428FC8B6-38EA-40D2-98A0-0145C0C0E82F}" name="R (kΩ) ±0.0005"/>
    <tableColumn id="3" xr3:uid="{49B5F7DE-36A3-405A-A76B-F66404F4BEDB}" name="I0 (mA)">
      <calculatedColumnFormula>F2/G2</calculatedColumnFormula>
    </tableColumn>
    <tableColumn id="4" xr3:uid="{9B18C19F-1D4B-43A2-91A2-3F9BF039C33B}" name="error Io">
      <calculatedColumnFormula>SQRT(0.000025*(1/G2)^2+0.00000025*(F2/(G2^2))^2)</calculatedColumnFormula>
    </tableColumn>
    <tableColumn id="5" xr3:uid="{8441FC12-EA60-4FBA-8307-723E300CD502}" name="∆u 9V">
      <calculatedColumnFormula>SUM((E1:E23 - (D1:D23)*(-0.1728) -0.1335)^2)/22</calculatedColumnFormula>
    </tableColumn>
    <tableColumn id="6" xr3:uid="{0AC5192A-1D4D-4AB4-9E0D-3EF81BBE4A8E}" name="∆">
      <calculatedColumnFormula>22*SUM((D2:D27)^2)-(SUM(D2:D27))^2</calculatedColumnFormula>
    </tableColumn>
    <tableColumn id="7" xr3:uid="{91F35910-6D17-49E3-BBA9-E9CB0A8DC191}" name="∆m" dataDxfId="3">
      <calculatedColumnFormula>SQRT(ABS(J2^2 *SUM((D2:D27)^2)/K2))</calculatedColumnFormula>
    </tableColumn>
    <tableColumn id="8" xr3:uid="{2B44EC56-6770-45A8-9D7D-6D334EDF3189}" name="∆n" dataDxfId="2">
      <calculatedColumnFormula>SQRT(ABS(J2^2 *22/K2))</calculatedColumnFormula>
    </tableColumn>
  </tableColumns>
  <tableStyleInfo name="TableStyleDark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5BD995-8223-4D48-B7FE-C826397E75E7}" name="Tabla13" displayName="Tabla13" ref="A1:B23" totalsRowShown="0" headerRowDxfId="23" headerRowBorderDxfId="22">
  <autoFilter ref="A1:B23" xr:uid="{1BAD2674-273E-4FAC-B1A4-1BD775BA49E4}"/>
  <tableColumns count="2">
    <tableColumn id="1" xr3:uid="{9C5EC7D9-4586-4056-B719-1AC13536F296}" name="T (s)" dataDxfId="21"/>
    <tableColumn id="2" xr3:uid="{77B6D02B-849C-44EE-A569-E54DEE74581B}" name="I (mA) ±0.005" dataDxfId="2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4CB7-90FA-4956-ABBB-E46A6DB3D2D5}">
  <dimension ref="A1:J40"/>
  <sheetViews>
    <sheetView workbookViewId="0">
      <selection activeCell="J1" sqref="J1:J2"/>
    </sheetView>
  </sheetViews>
  <sheetFormatPr baseColWidth="10" defaultRowHeight="15" x14ac:dyDescent="0.25"/>
  <cols>
    <col min="1" max="1" width="12.5703125" customWidth="1"/>
    <col min="2" max="2" width="16.42578125" customWidth="1"/>
    <col min="4" max="4" width="12.5703125" customWidth="1"/>
    <col min="5" max="5" width="12" customWidth="1"/>
    <col min="7" max="7" width="17.7109375" customWidth="1"/>
    <col min="8" max="8" width="17.42578125" customWidth="1"/>
  </cols>
  <sheetData>
    <row r="1" spans="1:10" x14ac:dyDescent="0.25">
      <c r="A1" s="4" t="s">
        <v>3</v>
      </c>
      <c r="B1" s="5" t="s">
        <v>9</v>
      </c>
      <c r="D1" s="4" t="s">
        <v>3</v>
      </c>
      <c r="E1" s="5" t="s">
        <v>4</v>
      </c>
      <c r="G1" t="s">
        <v>10</v>
      </c>
      <c r="H1" t="s">
        <v>8</v>
      </c>
      <c r="I1" t="s">
        <v>1</v>
      </c>
      <c r="J1" t="s">
        <v>14</v>
      </c>
    </row>
    <row r="2" spans="1:10" x14ac:dyDescent="0.25">
      <c r="A2" s="2">
        <v>0.89</v>
      </c>
      <c r="B2" s="3">
        <v>0.72</v>
      </c>
      <c r="D2" s="2">
        <f>A2</f>
        <v>0.89</v>
      </c>
      <c r="E2" s="3">
        <f>LN(B2/0.810811)</f>
        <v>-0.11878376932327307</v>
      </c>
      <c r="G2">
        <v>6</v>
      </c>
      <c r="H2">
        <v>7.4</v>
      </c>
      <c r="I2">
        <f>G2/H2</f>
        <v>0.81081081081081074</v>
      </c>
      <c r="J2">
        <f>SQRT(0.000025*(1/H2)^2+0.00000025*(G2/(H2^2))^2)</f>
        <v>6.7789303116400957E-4</v>
      </c>
    </row>
    <row r="3" spans="1:10" x14ac:dyDescent="0.25">
      <c r="A3" s="2">
        <v>1.89</v>
      </c>
      <c r="B3" s="3">
        <v>0.71</v>
      </c>
      <c r="D3" s="2">
        <f t="shared" ref="D3:D40" si="0">A3</f>
        <v>1.89</v>
      </c>
      <c r="E3" s="3">
        <f t="shared" ref="E3:E40" si="1">LN(B3/0.810811)</f>
        <v>-0.13277001129801302</v>
      </c>
    </row>
    <row r="4" spans="1:10" x14ac:dyDescent="0.25">
      <c r="A4" s="2">
        <v>2.08</v>
      </c>
      <c r="B4" s="3">
        <v>0.7</v>
      </c>
      <c r="D4" s="2">
        <f t="shared" si="0"/>
        <v>2.08</v>
      </c>
      <c r="E4" s="3">
        <f t="shared" si="1"/>
        <v>-0.1469546462899694</v>
      </c>
    </row>
    <row r="5" spans="1:10" x14ac:dyDescent="0.25">
      <c r="A5" s="2">
        <v>3.18</v>
      </c>
      <c r="B5" s="3">
        <v>0.68</v>
      </c>
      <c r="D5" s="2">
        <f t="shared" si="0"/>
        <v>3.18</v>
      </c>
      <c r="E5" s="3">
        <f t="shared" si="1"/>
        <v>-0.17594218316322158</v>
      </c>
    </row>
    <row r="6" spans="1:10" x14ac:dyDescent="0.25">
      <c r="A6" s="2">
        <v>4.58</v>
      </c>
      <c r="B6" s="3">
        <v>0.65</v>
      </c>
      <c r="D6" s="2">
        <f t="shared" si="0"/>
        <v>4.58</v>
      </c>
      <c r="E6" s="3">
        <f t="shared" si="1"/>
        <v>-0.22106261844369127</v>
      </c>
    </row>
    <row r="7" spans="1:10" x14ac:dyDescent="0.25">
      <c r="A7" s="2">
        <v>5.39</v>
      </c>
      <c r="B7" s="3">
        <v>0.63</v>
      </c>
      <c r="D7" s="2">
        <f t="shared" si="0"/>
        <v>5.39</v>
      </c>
      <c r="E7" s="3">
        <f t="shared" si="1"/>
        <v>-0.25231516194779569</v>
      </c>
    </row>
    <row r="8" spans="1:10" x14ac:dyDescent="0.25">
      <c r="A8" s="2">
        <v>6.48</v>
      </c>
      <c r="B8" s="3">
        <v>0.61</v>
      </c>
      <c r="D8" s="2">
        <f t="shared" si="0"/>
        <v>6.48</v>
      </c>
      <c r="E8" s="3">
        <f t="shared" si="1"/>
        <v>-0.28457602416601718</v>
      </c>
    </row>
    <row r="9" spans="1:10" x14ac:dyDescent="0.25">
      <c r="A9" s="2">
        <v>7.39</v>
      </c>
      <c r="B9" s="3">
        <v>0.59</v>
      </c>
      <c r="D9" s="2">
        <f t="shared" si="0"/>
        <v>7.39</v>
      </c>
      <c r="E9" s="3">
        <f t="shared" si="1"/>
        <v>-0.317912444433609</v>
      </c>
    </row>
    <row r="10" spans="1:10" x14ac:dyDescent="0.25">
      <c r="A10" s="2">
        <v>8.48</v>
      </c>
      <c r="B10" s="3">
        <v>0.56999999999999995</v>
      </c>
      <c r="D10" s="2">
        <f t="shared" si="0"/>
        <v>8.48</v>
      </c>
      <c r="E10" s="3">
        <f t="shared" si="1"/>
        <v>-0.35239862050477833</v>
      </c>
    </row>
    <row r="11" spans="1:10" x14ac:dyDescent="0.25">
      <c r="A11" s="2">
        <v>9.39</v>
      </c>
      <c r="B11" s="3">
        <v>0.56000000000000005</v>
      </c>
      <c r="D11" s="2">
        <f t="shared" si="0"/>
        <v>9.39</v>
      </c>
      <c r="E11" s="3">
        <f t="shared" si="1"/>
        <v>-0.370098197604179</v>
      </c>
    </row>
    <row r="12" spans="1:10" x14ac:dyDescent="0.25">
      <c r="A12" s="2">
        <v>11.29</v>
      </c>
      <c r="B12" s="3">
        <v>0.52</v>
      </c>
      <c r="D12" s="2">
        <f t="shared" si="0"/>
        <v>11.29</v>
      </c>
      <c r="E12" s="3">
        <f t="shared" si="1"/>
        <v>-0.44420616975790095</v>
      </c>
    </row>
    <row r="13" spans="1:10" x14ac:dyDescent="0.25">
      <c r="A13" s="2">
        <v>12.87</v>
      </c>
      <c r="B13" s="3">
        <v>0.5</v>
      </c>
      <c r="D13" s="2">
        <f t="shared" si="0"/>
        <v>12.87</v>
      </c>
      <c r="E13" s="3">
        <f t="shared" si="1"/>
        <v>-0.48342688291118224</v>
      </c>
    </row>
    <row r="14" spans="1:10" x14ac:dyDescent="0.25">
      <c r="A14" s="2">
        <v>13.29</v>
      </c>
      <c r="B14" s="3">
        <v>0.49</v>
      </c>
      <c r="D14" s="2">
        <f t="shared" si="0"/>
        <v>13.29</v>
      </c>
      <c r="E14" s="3">
        <f t="shared" si="1"/>
        <v>-0.5036295902287018</v>
      </c>
    </row>
    <row r="15" spans="1:10" x14ac:dyDescent="0.25">
      <c r="A15" s="2">
        <v>14.89</v>
      </c>
      <c r="B15" s="3">
        <v>0.47</v>
      </c>
      <c r="D15" s="2">
        <f t="shared" si="0"/>
        <v>14.89</v>
      </c>
      <c r="E15" s="3">
        <f t="shared" si="1"/>
        <v>-0.54530228662926983</v>
      </c>
    </row>
    <row r="16" spans="1:10" x14ac:dyDescent="0.25">
      <c r="A16" s="2">
        <v>15.58</v>
      </c>
      <c r="B16" s="3">
        <v>0.46</v>
      </c>
      <c r="D16" s="2">
        <f t="shared" si="0"/>
        <v>15.58</v>
      </c>
      <c r="E16" s="3">
        <f t="shared" si="1"/>
        <v>-0.5668084918502333</v>
      </c>
    </row>
    <row r="17" spans="1:5" x14ac:dyDescent="0.25">
      <c r="A17" s="2">
        <v>16.89</v>
      </c>
      <c r="B17" s="3">
        <v>0.44</v>
      </c>
      <c r="D17" s="2">
        <f t="shared" si="0"/>
        <v>16.89</v>
      </c>
      <c r="E17" s="3">
        <f t="shared" si="1"/>
        <v>-0.61126025442106724</v>
      </c>
    </row>
    <row r="18" spans="1:5" x14ac:dyDescent="0.25">
      <c r="A18" s="2">
        <v>17.68</v>
      </c>
      <c r="B18" s="3">
        <v>0.43</v>
      </c>
      <c r="D18" s="2">
        <f t="shared" si="0"/>
        <v>17.68</v>
      </c>
      <c r="E18" s="3">
        <f t="shared" si="1"/>
        <v>-0.63424977264576587</v>
      </c>
    </row>
    <row r="19" spans="1:5" x14ac:dyDescent="0.25">
      <c r="A19" s="2">
        <v>18.37</v>
      </c>
      <c r="B19" s="3">
        <v>0.42</v>
      </c>
      <c r="D19" s="2">
        <f t="shared" si="0"/>
        <v>18.37</v>
      </c>
      <c r="E19" s="3">
        <f t="shared" si="1"/>
        <v>-0.65778027005596007</v>
      </c>
    </row>
    <row r="20" spans="1:5" x14ac:dyDescent="0.25">
      <c r="A20" s="2">
        <v>19.18</v>
      </c>
      <c r="B20" s="3">
        <v>0.41</v>
      </c>
      <c r="D20" s="2">
        <f t="shared" si="0"/>
        <v>19.18</v>
      </c>
      <c r="E20" s="3">
        <f t="shared" si="1"/>
        <v>-0.68187782163502053</v>
      </c>
    </row>
    <row r="21" spans="1:5" x14ac:dyDescent="0.25">
      <c r="A21" s="2">
        <v>20.89</v>
      </c>
      <c r="B21" s="3">
        <v>0.39</v>
      </c>
      <c r="D21" s="2">
        <f t="shared" si="0"/>
        <v>20.89</v>
      </c>
      <c r="E21" s="3">
        <f t="shared" si="1"/>
        <v>-0.73188824220968196</v>
      </c>
    </row>
    <row r="22" spans="1:5" x14ac:dyDescent="0.25">
      <c r="A22" s="2">
        <v>22.37</v>
      </c>
      <c r="B22" s="3">
        <v>0.37</v>
      </c>
      <c r="D22" s="2">
        <f t="shared" si="0"/>
        <v>22.37</v>
      </c>
      <c r="E22" s="3">
        <f t="shared" si="1"/>
        <v>-0.78453197569510391</v>
      </c>
    </row>
    <row r="23" spans="1:5" x14ac:dyDescent="0.25">
      <c r="A23" s="2">
        <v>23.18</v>
      </c>
      <c r="B23" s="3">
        <v>0.36</v>
      </c>
      <c r="D23" s="2">
        <f t="shared" si="0"/>
        <v>23.18</v>
      </c>
      <c r="E23" s="3">
        <f t="shared" si="1"/>
        <v>-0.81193094988321834</v>
      </c>
    </row>
    <row r="24" spans="1:5" x14ac:dyDescent="0.25">
      <c r="A24" s="2">
        <v>24.39</v>
      </c>
      <c r="B24" s="3">
        <v>0.35</v>
      </c>
      <c r="D24" s="2">
        <f t="shared" si="0"/>
        <v>24.39</v>
      </c>
      <c r="E24" s="3">
        <f t="shared" si="1"/>
        <v>-0.84010182684991475</v>
      </c>
    </row>
    <row r="25" spans="1:5" x14ac:dyDescent="0.25">
      <c r="A25" s="2">
        <v>25.18</v>
      </c>
      <c r="B25" s="3">
        <v>0.34</v>
      </c>
      <c r="D25" s="2">
        <f t="shared" si="0"/>
        <v>25.18</v>
      </c>
      <c r="E25" s="3">
        <f t="shared" si="1"/>
        <v>-0.86908936372316692</v>
      </c>
    </row>
    <row r="26" spans="1:5" x14ac:dyDescent="0.25">
      <c r="A26" s="2">
        <v>27.18</v>
      </c>
      <c r="B26" s="3">
        <v>0.32</v>
      </c>
      <c r="D26" s="2">
        <f t="shared" si="0"/>
        <v>27.18</v>
      </c>
      <c r="E26" s="3">
        <f t="shared" si="1"/>
        <v>-0.92971398553960183</v>
      </c>
    </row>
    <row r="27" spans="1:5" x14ac:dyDescent="0.25">
      <c r="A27" s="2">
        <v>29.18</v>
      </c>
      <c r="B27" s="3">
        <v>0.3</v>
      </c>
      <c r="D27" s="2">
        <f t="shared" si="0"/>
        <v>29.18</v>
      </c>
      <c r="E27" s="3">
        <f t="shared" si="1"/>
        <v>-0.99425250667717302</v>
      </c>
    </row>
    <row r="28" spans="1:5" x14ac:dyDescent="0.25">
      <c r="A28" s="2">
        <v>30.37</v>
      </c>
      <c r="B28" s="3">
        <v>0.28999999999999998</v>
      </c>
      <c r="D28" s="2">
        <f t="shared" si="0"/>
        <v>30.37</v>
      </c>
      <c r="E28" s="3">
        <f t="shared" si="1"/>
        <v>-1.0281540583528543</v>
      </c>
    </row>
    <row r="29" spans="1:5" x14ac:dyDescent="0.25">
      <c r="A29" s="2">
        <v>31.18</v>
      </c>
      <c r="B29" s="3">
        <v>0.28000000000000003</v>
      </c>
      <c r="D29" s="2">
        <f t="shared" si="0"/>
        <v>31.18</v>
      </c>
      <c r="E29" s="3">
        <f t="shared" si="1"/>
        <v>-1.0632453781641242</v>
      </c>
    </row>
    <row r="30" spans="1:5" x14ac:dyDescent="0.25">
      <c r="A30" s="2">
        <v>32.39</v>
      </c>
      <c r="B30" s="3">
        <v>0.27</v>
      </c>
      <c r="D30" s="2">
        <f t="shared" si="0"/>
        <v>32.39</v>
      </c>
      <c r="E30" s="3">
        <f t="shared" si="1"/>
        <v>-1.0996130223349991</v>
      </c>
    </row>
    <row r="31" spans="1:5" x14ac:dyDescent="0.25">
      <c r="A31" s="2">
        <v>33.479999999999997</v>
      </c>
      <c r="B31" s="3">
        <v>0.26</v>
      </c>
      <c r="D31" s="2">
        <f t="shared" si="0"/>
        <v>33.479999999999997</v>
      </c>
      <c r="E31" s="3">
        <f t="shared" si="1"/>
        <v>-1.1373533503178461</v>
      </c>
    </row>
    <row r="32" spans="1:5" x14ac:dyDescent="0.25">
      <c r="A32" s="2">
        <v>35.18</v>
      </c>
      <c r="B32" s="3">
        <v>0.25</v>
      </c>
      <c r="D32" s="2">
        <f t="shared" si="0"/>
        <v>35.18</v>
      </c>
      <c r="E32" s="3">
        <f t="shared" si="1"/>
        <v>-1.1765740634711275</v>
      </c>
    </row>
    <row r="33" spans="1:5" x14ac:dyDescent="0.25">
      <c r="A33" s="2">
        <v>35.89</v>
      </c>
      <c r="B33" s="3">
        <v>0.24</v>
      </c>
      <c r="D33" s="2">
        <f t="shared" si="0"/>
        <v>35.89</v>
      </c>
      <c r="E33" s="3">
        <f t="shared" si="1"/>
        <v>-1.2173960579913827</v>
      </c>
    </row>
    <row r="34" spans="1:5" x14ac:dyDescent="0.25">
      <c r="A34" s="2">
        <v>37.18</v>
      </c>
      <c r="B34" s="3">
        <v>0.23</v>
      </c>
      <c r="D34" s="2">
        <f t="shared" si="0"/>
        <v>37.18</v>
      </c>
      <c r="E34" s="3">
        <f t="shared" si="1"/>
        <v>-1.2599556724101786</v>
      </c>
    </row>
    <row r="35" spans="1:5" x14ac:dyDescent="0.25">
      <c r="A35" s="2">
        <v>38.68</v>
      </c>
      <c r="B35" s="3">
        <v>0.22</v>
      </c>
      <c r="D35" s="2">
        <f t="shared" si="0"/>
        <v>38.68</v>
      </c>
      <c r="E35" s="3">
        <f t="shared" si="1"/>
        <v>-1.3044074349810124</v>
      </c>
    </row>
    <row r="36" spans="1:5" x14ac:dyDescent="0.25">
      <c r="A36" s="2">
        <v>40.39</v>
      </c>
      <c r="B36" s="3">
        <v>0.21</v>
      </c>
      <c r="D36" s="2">
        <f t="shared" si="0"/>
        <v>40.39</v>
      </c>
      <c r="E36" s="3">
        <f t="shared" si="1"/>
        <v>-1.3509274506159055</v>
      </c>
    </row>
    <row r="37" spans="1:5" x14ac:dyDescent="0.25">
      <c r="A37" s="2">
        <v>43.18</v>
      </c>
      <c r="B37" s="3">
        <v>0.19</v>
      </c>
      <c r="D37" s="2">
        <f t="shared" si="0"/>
        <v>43.18</v>
      </c>
      <c r="E37" s="3">
        <f t="shared" si="1"/>
        <v>-1.451010909172888</v>
      </c>
    </row>
    <row r="38" spans="1:5" x14ac:dyDescent="0.25">
      <c r="A38" s="2">
        <v>46.68</v>
      </c>
      <c r="B38" s="3">
        <v>0.17</v>
      </c>
      <c r="D38" s="2">
        <f t="shared" si="0"/>
        <v>46.68</v>
      </c>
      <c r="E38" s="3">
        <f t="shared" si="1"/>
        <v>-1.5622365442831123</v>
      </c>
    </row>
    <row r="39" spans="1:5" x14ac:dyDescent="0.25">
      <c r="A39" s="2">
        <v>50.18</v>
      </c>
      <c r="B39" s="3">
        <v>0.15</v>
      </c>
      <c r="D39" s="2">
        <f t="shared" si="0"/>
        <v>50.18</v>
      </c>
      <c r="E39" s="3">
        <f t="shared" si="1"/>
        <v>-1.6873996872371182</v>
      </c>
    </row>
    <row r="40" spans="1:5" x14ac:dyDescent="0.25">
      <c r="A40" s="6">
        <v>56.48</v>
      </c>
      <c r="B40" s="7">
        <v>0.12</v>
      </c>
      <c r="D40" s="6">
        <f t="shared" si="0"/>
        <v>56.48</v>
      </c>
      <c r="E40" s="7">
        <f t="shared" si="1"/>
        <v>-1.9105432385513279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4D6F-2A14-4E2C-B1B5-713A64DFB03F}">
  <dimension ref="A1:M30"/>
  <sheetViews>
    <sheetView topLeftCell="B1" zoomScale="89" workbookViewId="0">
      <selection activeCell="G9" sqref="G9"/>
    </sheetView>
  </sheetViews>
  <sheetFormatPr baseColWidth="10" defaultRowHeight="15" x14ac:dyDescent="0.25"/>
  <cols>
    <col min="6" max="6" width="14.7109375" customWidth="1"/>
    <col min="7" max="7" width="16.140625" customWidth="1"/>
    <col min="8" max="8" width="14.5703125" customWidth="1"/>
    <col min="10" max="10" width="20.85546875" customWidth="1"/>
    <col min="12" max="12" width="15.5703125" customWidth="1"/>
    <col min="13" max="13" width="15.42578125" customWidth="1"/>
  </cols>
  <sheetData>
    <row r="1" spans="1:13" ht="15.75" thickBot="1" x14ac:dyDescent="0.3">
      <c r="A1" s="4" t="s">
        <v>3</v>
      </c>
      <c r="B1" s="5" t="s">
        <v>7</v>
      </c>
      <c r="D1" s="12" t="s">
        <v>15</v>
      </c>
      <c r="E1" s="12" t="s">
        <v>2</v>
      </c>
      <c r="F1" t="s">
        <v>10</v>
      </c>
      <c r="G1" t="s">
        <v>11</v>
      </c>
      <c r="H1" t="s">
        <v>1</v>
      </c>
      <c r="I1" t="s">
        <v>14</v>
      </c>
      <c r="J1" t="s">
        <v>16</v>
      </c>
      <c r="K1" t="s">
        <v>21</v>
      </c>
      <c r="L1" s="19" t="s">
        <v>20</v>
      </c>
      <c r="M1" s="19" t="s">
        <v>22</v>
      </c>
    </row>
    <row r="2" spans="1:13" x14ac:dyDescent="0.25">
      <c r="A2" s="2">
        <v>0.48</v>
      </c>
      <c r="B2" s="3">
        <v>6.56</v>
      </c>
      <c r="D2" s="13">
        <v>0.48</v>
      </c>
      <c r="E2" s="13">
        <v>8.4218592529398381E-2</v>
      </c>
      <c r="F2">
        <v>6</v>
      </c>
      <c r="G2">
        <v>0.995</v>
      </c>
      <c r="H2">
        <f>F2/G2</f>
        <v>6.0301507537688446</v>
      </c>
      <c r="I2">
        <f>SQRT(0.000025*(1/G2)^2+0.00000025*(F2/(G2^2))^2)</f>
        <v>5.8680627362919695E-3</v>
      </c>
      <c r="J2">
        <f>SUM((E1:E27 - (D1:D27)*(-0.1754) -0)^2)/26</f>
        <v>1.0908510644655023E-3</v>
      </c>
      <c r="K2">
        <f>26*SUM((D2:D27)^2)-(SUM(D2:D27))^2</f>
        <v>-56847.643200000013</v>
      </c>
      <c r="L2" s="20">
        <f>SQRT(ABS(J2^2 *SUM((D2:D27)^2)/K2))</f>
        <v>2.1960916717274615E-6</v>
      </c>
      <c r="M2" s="20">
        <f>SQRT(ABS(J2^2 *26/K2))</f>
        <v>2.3328988099535265E-5</v>
      </c>
    </row>
    <row r="3" spans="1:13" x14ac:dyDescent="0.25">
      <c r="A3" s="2">
        <v>1.58</v>
      </c>
      <c r="B3" s="3">
        <v>5.39</v>
      </c>
      <c r="D3" s="14">
        <v>1.58</v>
      </c>
      <c r="E3" s="14">
        <v>-0.11222662550569355</v>
      </c>
    </row>
    <row r="4" spans="1:13" x14ac:dyDescent="0.25">
      <c r="A4" s="2">
        <v>1.95</v>
      </c>
      <c r="B4" s="3">
        <v>4.9400000000000004</v>
      </c>
      <c r="D4" s="13">
        <v>1.95</v>
      </c>
      <c r="E4" s="13">
        <v>-0.19940667922676808</v>
      </c>
    </row>
    <row r="5" spans="1:13" x14ac:dyDescent="0.25">
      <c r="A5" s="2">
        <v>2.31</v>
      </c>
      <c r="B5" s="3">
        <v>4.53</v>
      </c>
      <c r="D5" s="14">
        <v>2.31</v>
      </c>
      <c r="E5" s="14">
        <v>-0.28605007093165657</v>
      </c>
    </row>
    <row r="6" spans="1:13" x14ac:dyDescent="0.25">
      <c r="A6" s="2">
        <v>2.81</v>
      </c>
      <c r="B6" s="3">
        <v>4.16</v>
      </c>
      <c r="D6" s="13">
        <v>2.81</v>
      </c>
      <c r="E6" s="13">
        <v>-0.37125693615342725</v>
      </c>
    </row>
    <row r="7" spans="1:13" x14ac:dyDescent="0.25">
      <c r="A7" s="2">
        <v>3.31</v>
      </c>
      <c r="B7" s="3">
        <v>3.82</v>
      </c>
      <c r="D7" s="14">
        <v>3.31</v>
      </c>
      <c r="E7" s="14">
        <v>-0.45652158780811541</v>
      </c>
    </row>
    <row r="8" spans="1:13" x14ac:dyDescent="0.25">
      <c r="A8" s="2">
        <v>4.49</v>
      </c>
      <c r="B8" s="3">
        <v>2.95</v>
      </c>
      <c r="D8" s="13">
        <v>4.49</v>
      </c>
      <c r="E8" s="13">
        <v>-0.71496684007487066</v>
      </c>
    </row>
    <row r="9" spans="1:13" x14ac:dyDescent="0.25">
      <c r="A9" s="2">
        <v>5.19</v>
      </c>
      <c r="B9" s="3">
        <v>2.4900000000000002</v>
      </c>
      <c r="D9" s="14">
        <v>5.19</v>
      </c>
      <c r="E9" s="14">
        <v>-0.88448929994998293</v>
      </c>
    </row>
    <row r="10" spans="1:13" x14ac:dyDescent="0.25">
      <c r="A10" s="8">
        <v>5.64</v>
      </c>
      <c r="B10" s="9">
        <v>2.29</v>
      </c>
      <c r="D10" s="13">
        <v>5.64</v>
      </c>
      <c r="E10" s="13">
        <v>-0.96822019286045091</v>
      </c>
    </row>
    <row r="11" spans="1:13" x14ac:dyDescent="0.25">
      <c r="A11" s="8">
        <v>6.31</v>
      </c>
      <c r="B11" s="9">
        <v>1.94</v>
      </c>
      <c r="D11" s="14">
        <v>6.31</v>
      </c>
      <c r="E11" s="14">
        <v>-1.1340840373513625</v>
      </c>
    </row>
    <row r="12" spans="1:13" x14ac:dyDescent="0.25">
      <c r="A12" s="8">
        <v>7.27</v>
      </c>
      <c r="B12" s="9">
        <v>1.64</v>
      </c>
      <c r="D12" s="13">
        <v>7.27</v>
      </c>
      <c r="E12" s="13">
        <v>-1.3020757685904922</v>
      </c>
    </row>
    <row r="13" spans="1:13" x14ac:dyDescent="0.25">
      <c r="A13" s="2">
        <v>8.27</v>
      </c>
      <c r="B13" s="3">
        <v>1.28</v>
      </c>
      <c r="D13" s="14">
        <v>8.27</v>
      </c>
      <c r="E13" s="14">
        <v>-1.5499119324950734</v>
      </c>
    </row>
    <row r="14" spans="1:13" x14ac:dyDescent="0.25">
      <c r="A14" s="2">
        <v>8.68</v>
      </c>
      <c r="B14" s="3">
        <v>1.18</v>
      </c>
      <c r="D14" s="13">
        <v>8.68</v>
      </c>
      <c r="E14" s="13">
        <v>-1.6312575719490259</v>
      </c>
    </row>
    <row r="15" spans="1:13" x14ac:dyDescent="0.25">
      <c r="A15" s="2">
        <v>9.48</v>
      </c>
      <c r="B15" s="3">
        <v>1</v>
      </c>
      <c r="D15" s="14">
        <v>9.48</v>
      </c>
      <c r="E15" s="14">
        <v>-1.7967720104265992</v>
      </c>
    </row>
    <row r="16" spans="1:13" x14ac:dyDescent="0.25">
      <c r="A16" s="2">
        <v>10</v>
      </c>
      <c r="B16" s="3">
        <v>0.92</v>
      </c>
      <c r="D16" s="13">
        <v>10</v>
      </c>
      <c r="E16" s="13">
        <v>-1.8801536193656503</v>
      </c>
    </row>
    <row r="17" spans="1:5" x14ac:dyDescent="0.25">
      <c r="A17" s="2">
        <v>10.31</v>
      </c>
      <c r="B17" s="3">
        <v>0.85</v>
      </c>
      <c r="D17" s="14">
        <v>10.31</v>
      </c>
      <c r="E17" s="14">
        <v>-1.9592909399243741</v>
      </c>
    </row>
    <row r="18" spans="1:5" x14ac:dyDescent="0.25">
      <c r="A18" s="2">
        <v>11.58</v>
      </c>
      <c r="B18" s="3">
        <v>0.67</v>
      </c>
      <c r="D18" s="13">
        <v>11.58</v>
      </c>
      <c r="E18" s="13">
        <v>-2.1972495770237246</v>
      </c>
    </row>
    <row r="19" spans="1:5" x14ac:dyDescent="0.25">
      <c r="A19" s="2">
        <v>11.98</v>
      </c>
      <c r="B19" s="3">
        <v>0.62</v>
      </c>
      <c r="D19" s="14">
        <v>11.98</v>
      </c>
      <c r="E19" s="14">
        <v>-2.2748078113695991</v>
      </c>
    </row>
    <row r="20" spans="1:5" x14ac:dyDescent="0.25">
      <c r="A20" s="2">
        <v>12.34</v>
      </c>
      <c r="B20" s="3">
        <v>0.57999999999999996</v>
      </c>
      <c r="D20" s="13">
        <v>12.34</v>
      </c>
      <c r="E20" s="13">
        <v>-2.3414991858682712</v>
      </c>
    </row>
    <row r="21" spans="1:5" x14ac:dyDescent="0.25">
      <c r="A21" s="2">
        <v>13.58</v>
      </c>
      <c r="B21" s="3">
        <v>0.47</v>
      </c>
      <c r="D21" s="14">
        <v>13.58</v>
      </c>
      <c r="E21" s="14">
        <v>-2.5517945947046319</v>
      </c>
    </row>
    <row r="22" spans="1:5" x14ac:dyDescent="0.25">
      <c r="A22" s="2">
        <v>14.58</v>
      </c>
      <c r="B22" s="3">
        <v>0.38</v>
      </c>
      <c r="D22" s="13">
        <v>14.58</v>
      </c>
      <c r="E22" s="13">
        <v>-2.7643560366883047</v>
      </c>
    </row>
    <row r="23" spans="1:5" x14ac:dyDescent="0.25">
      <c r="A23" s="2">
        <v>15.31</v>
      </c>
      <c r="B23" s="3">
        <v>0.33</v>
      </c>
      <c r="D23" s="14">
        <v>15.31</v>
      </c>
      <c r="E23" s="14">
        <v>-2.9054346349482105</v>
      </c>
    </row>
    <row r="24" spans="1:5" x14ac:dyDescent="0.25">
      <c r="A24" s="2">
        <v>16.18</v>
      </c>
      <c r="B24" s="3">
        <v>0.28999999999999998</v>
      </c>
      <c r="D24" s="13">
        <v>16.18</v>
      </c>
      <c r="E24" s="13">
        <v>-3.0346463664282166</v>
      </c>
    </row>
    <row r="25" spans="1:5" x14ac:dyDescent="0.25">
      <c r="A25" s="2">
        <v>17.309999999999999</v>
      </c>
      <c r="B25" s="3">
        <v>0.24</v>
      </c>
      <c r="D25" s="14">
        <v>17.309999999999999</v>
      </c>
      <c r="E25" s="14">
        <v>-3.223888366066745</v>
      </c>
    </row>
    <row r="26" spans="1:5" x14ac:dyDescent="0.25">
      <c r="A26" s="8">
        <v>18.190000000000001</v>
      </c>
      <c r="B26" s="9">
        <v>0.21</v>
      </c>
      <c r="D26" s="13">
        <v>18.190000000000001</v>
      </c>
      <c r="E26" s="13">
        <v>-3.3574197586912677</v>
      </c>
    </row>
    <row r="27" spans="1:5" x14ac:dyDescent="0.25">
      <c r="A27" s="8">
        <v>19.309999999999999</v>
      </c>
      <c r="B27" s="9">
        <v>0.17</v>
      </c>
      <c r="D27" s="14">
        <v>19.309999999999999</v>
      </c>
      <c r="E27" s="14">
        <v>-3.5687288523584746</v>
      </c>
    </row>
    <row r="28" spans="1:5" x14ac:dyDescent="0.25">
      <c r="A28" s="8"/>
      <c r="B28" s="9"/>
      <c r="D28" s="13"/>
      <c r="E28" s="13"/>
    </row>
    <row r="29" spans="1:5" x14ac:dyDescent="0.25">
      <c r="A29" s="8"/>
      <c r="B29" s="9"/>
      <c r="D29" s="14"/>
      <c r="E29" s="14"/>
    </row>
    <row r="30" spans="1:5" x14ac:dyDescent="0.25">
      <c r="A30" s="8"/>
      <c r="B30" s="9"/>
      <c r="D30" s="13"/>
      <c r="E30" s="13"/>
    </row>
  </sheetData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112D-F77F-41B6-9101-A535DFE0B3FE}">
  <dimension ref="A1:M27"/>
  <sheetViews>
    <sheetView topLeftCell="B1" zoomScaleNormal="100" workbookViewId="0">
      <selection activeCell="I6" sqref="I6"/>
    </sheetView>
  </sheetViews>
  <sheetFormatPr baseColWidth="10" defaultRowHeight="15" x14ac:dyDescent="0.25"/>
  <cols>
    <col min="1" max="1" width="12.5703125" customWidth="1"/>
    <col min="2" max="2" width="16.42578125" customWidth="1"/>
    <col min="6" max="6" width="16.7109375" customWidth="1"/>
    <col min="7" max="7" width="15.7109375" customWidth="1"/>
    <col min="10" max="10" width="22.7109375" customWidth="1"/>
  </cols>
  <sheetData>
    <row r="1" spans="1:13" ht="15.75" thickBot="1" x14ac:dyDescent="0.3">
      <c r="A1" s="4" t="s">
        <v>3</v>
      </c>
      <c r="B1" s="5" t="s">
        <v>9</v>
      </c>
      <c r="D1" s="15" t="s">
        <v>3</v>
      </c>
      <c r="E1" s="12" t="s">
        <v>2</v>
      </c>
      <c r="F1" t="s">
        <v>10</v>
      </c>
      <c r="G1" t="s">
        <v>8</v>
      </c>
      <c r="H1" t="s">
        <v>1</v>
      </c>
      <c r="I1" t="s">
        <v>14</v>
      </c>
      <c r="J1" t="s">
        <v>17</v>
      </c>
      <c r="K1" t="s">
        <v>21</v>
      </c>
      <c r="L1" s="19" t="s">
        <v>20</v>
      </c>
      <c r="M1" s="19" t="s">
        <v>22</v>
      </c>
    </row>
    <row r="2" spans="1:13" x14ac:dyDescent="0.25">
      <c r="A2" s="2">
        <v>0.68</v>
      </c>
      <c r="B2" s="3">
        <v>8.1300000000000008</v>
      </c>
      <c r="D2" s="16">
        <v>0.68</v>
      </c>
      <c r="E2" s="13">
        <v>7.5645361487243504E-2</v>
      </c>
      <c r="F2">
        <v>7.5</v>
      </c>
      <c r="G2">
        <v>0.995</v>
      </c>
      <c r="H2">
        <f>F2/G2</f>
        <v>7.5376884422110555</v>
      </c>
      <c r="I2">
        <f>SQRT(0.000025*(1/G2)^2+0.00000025*(F2/(G2^2))^2)</f>
        <v>6.2927886242859941E-3</v>
      </c>
      <c r="J2">
        <f>SUM((E1:E27 - (D1:D27)*(-0.1936) -0.1383)^2)/26</f>
        <v>1.8308015112728686E-4</v>
      </c>
      <c r="K2">
        <f>26*SUM((D2:D27)^2)-(SUM(D2:D27))^2</f>
        <v>-45063.513699999996</v>
      </c>
      <c r="L2" s="20">
        <f>SQRT(ABS(J2^2 *SUM((D2:D27)^2)/K2))</f>
        <v>5.8645899143845381E-7</v>
      </c>
      <c r="M2" s="20">
        <f>SQRT(ABS(J2^2 *26/K2))</f>
        <v>4.3975968253920872E-6</v>
      </c>
    </row>
    <row r="3" spans="1:13" x14ac:dyDescent="0.25">
      <c r="A3" s="6">
        <v>1.08</v>
      </c>
      <c r="B3" s="7">
        <v>7.69</v>
      </c>
      <c r="D3" s="17">
        <v>1.08</v>
      </c>
      <c r="E3" s="14">
        <v>2.0005221445076934E-2</v>
      </c>
    </row>
    <row r="4" spans="1:13" x14ac:dyDescent="0.25">
      <c r="A4" s="6">
        <v>1.69</v>
      </c>
      <c r="B4" s="7">
        <v>6.46</v>
      </c>
      <c r="D4" s="18">
        <v>1.69</v>
      </c>
      <c r="E4" s="13">
        <v>-0.1542862442779652</v>
      </c>
    </row>
    <row r="5" spans="1:13" ht="15.75" thickBot="1" x14ac:dyDescent="0.3">
      <c r="A5" s="6">
        <v>2.27</v>
      </c>
      <c r="B5" s="7">
        <v>5.92</v>
      </c>
      <c r="D5" s="17">
        <v>2.27</v>
      </c>
      <c r="E5" s="14">
        <v>-0.24157911317656142</v>
      </c>
      <c r="F5" s="19" t="s">
        <v>19</v>
      </c>
    </row>
    <row r="6" spans="1:13" x14ac:dyDescent="0.25">
      <c r="A6" s="6">
        <v>3.08</v>
      </c>
      <c r="B6" s="7">
        <v>4.99</v>
      </c>
      <c r="D6" s="18">
        <v>3.08</v>
      </c>
      <c r="E6" s="13">
        <v>-0.41247965230904837</v>
      </c>
      <c r="F6" s="20" t="e">
        <f>SUM((#REF! - (#REF!)*(-0.1992) +0.0149)^2)/28</f>
        <v>#REF!</v>
      </c>
    </row>
    <row r="7" spans="1:13" x14ac:dyDescent="0.25">
      <c r="A7" s="6">
        <v>3.48</v>
      </c>
      <c r="B7" s="7">
        <v>4.58</v>
      </c>
      <c r="D7" s="17">
        <v>3.48</v>
      </c>
      <c r="E7" s="14">
        <v>-0.4982165639463822</v>
      </c>
    </row>
    <row r="8" spans="1:13" x14ac:dyDescent="0.25">
      <c r="A8" s="6">
        <v>3.87</v>
      </c>
      <c r="B8" s="7">
        <v>4.2</v>
      </c>
      <c r="D8" s="18">
        <v>3.87</v>
      </c>
      <c r="E8" s="13">
        <v>-0.58483103678315296</v>
      </c>
    </row>
    <row r="9" spans="1:13" x14ac:dyDescent="0.25">
      <c r="A9" s="6">
        <v>4.37</v>
      </c>
      <c r="B9" s="7">
        <v>3.86</v>
      </c>
      <c r="D9" s="17">
        <v>4.37</v>
      </c>
      <c r="E9" s="14">
        <v>-0.66924837859573627</v>
      </c>
    </row>
    <row r="10" spans="1:13" x14ac:dyDescent="0.25">
      <c r="A10" s="6">
        <v>5.08</v>
      </c>
      <c r="B10" s="7">
        <v>3.26</v>
      </c>
      <c r="D10" s="18">
        <v>5.08</v>
      </c>
      <c r="E10" s="13">
        <v>-0.83818836669385943</v>
      </c>
    </row>
    <row r="11" spans="1:13" x14ac:dyDescent="0.25">
      <c r="A11" s="6">
        <v>5.48</v>
      </c>
      <c r="B11" s="7">
        <v>3</v>
      </c>
      <c r="D11" s="17">
        <v>5.48</v>
      </c>
      <c r="E11" s="14">
        <v>-0.92130327340436613</v>
      </c>
    </row>
    <row r="12" spans="1:13" x14ac:dyDescent="0.25">
      <c r="A12" s="6">
        <v>5.98</v>
      </c>
      <c r="B12" s="7">
        <v>2.54</v>
      </c>
      <c r="D12" s="18">
        <v>5.98</v>
      </c>
      <c r="E12" s="13">
        <v>-1.0877514810420306</v>
      </c>
    </row>
    <row r="13" spans="1:13" x14ac:dyDescent="0.25">
      <c r="A13" s="6">
        <v>6.58</v>
      </c>
      <c r="B13" s="7">
        <v>2.34</v>
      </c>
      <c r="D13" s="17">
        <v>6.58</v>
      </c>
      <c r="E13" s="14">
        <v>-1.1697646327028657</v>
      </c>
    </row>
    <row r="14" spans="1:13" x14ac:dyDescent="0.25">
      <c r="A14" s="6">
        <v>6.99</v>
      </c>
      <c r="B14" s="7">
        <v>2.15</v>
      </c>
      <c r="D14" s="18">
        <v>6.99</v>
      </c>
      <c r="E14" s="13">
        <v>-1.2544477199329045</v>
      </c>
    </row>
    <row r="15" spans="1:13" x14ac:dyDescent="0.25">
      <c r="A15" s="6">
        <v>7.37</v>
      </c>
      <c r="B15" s="7">
        <v>1.98</v>
      </c>
      <c r="D15" s="17">
        <v>7.37</v>
      </c>
      <c r="E15" s="14">
        <v>-1.336818717366032</v>
      </c>
    </row>
    <row r="16" spans="1:13" x14ac:dyDescent="0.25">
      <c r="A16" s="6">
        <v>8.18</v>
      </c>
      <c r="B16" s="7">
        <v>1.68</v>
      </c>
      <c r="D16" s="18">
        <v>8.18</v>
      </c>
      <c r="E16" s="13">
        <v>-1.5011217686573082</v>
      </c>
    </row>
    <row r="17" spans="1:5" x14ac:dyDescent="0.25">
      <c r="A17" s="6">
        <v>8.98</v>
      </c>
      <c r="B17" s="7">
        <v>1.43</v>
      </c>
      <c r="D17" s="17">
        <v>8.98</v>
      </c>
      <c r="E17" s="14">
        <v>-1.66224111780066</v>
      </c>
    </row>
    <row r="18" spans="1:5" x14ac:dyDescent="0.25">
      <c r="A18" s="6">
        <v>9.74</v>
      </c>
      <c r="B18" s="7">
        <v>1.22</v>
      </c>
      <c r="D18" s="18">
        <v>9.74</v>
      </c>
      <c r="E18" s="13">
        <v>-1.8210647033273104</v>
      </c>
    </row>
    <row r="19" spans="1:5" x14ac:dyDescent="0.25">
      <c r="A19" s="6">
        <v>10.29</v>
      </c>
      <c r="B19" s="7">
        <v>1.1200000000000001</v>
      </c>
      <c r="D19" s="17">
        <v>10.29</v>
      </c>
      <c r="E19" s="14">
        <v>-1.9065868767654723</v>
      </c>
    </row>
    <row r="20" spans="1:5" x14ac:dyDescent="0.25">
      <c r="A20" s="6">
        <v>10.68</v>
      </c>
      <c r="B20" s="7">
        <v>1.04</v>
      </c>
      <c r="D20" s="18">
        <v>10.68</v>
      </c>
      <c r="E20" s="13">
        <v>-1.9806948489191945</v>
      </c>
    </row>
    <row r="21" spans="1:5" x14ac:dyDescent="0.25">
      <c r="A21" s="6">
        <v>10.99</v>
      </c>
      <c r="B21" s="7">
        <v>0.96</v>
      </c>
      <c r="D21" s="17">
        <v>10.99</v>
      </c>
      <c r="E21" s="14">
        <v>-2.0607375565927311</v>
      </c>
    </row>
    <row r="22" spans="1:5" x14ac:dyDescent="0.25">
      <c r="A22" s="6">
        <v>12.58</v>
      </c>
      <c r="B22" s="7">
        <v>0.71</v>
      </c>
      <c r="D22" s="18">
        <v>12.58</v>
      </c>
      <c r="E22" s="13">
        <v>-2.3624058710192517</v>
      </c>
    </row>
    <row r="23" spans="1:5" x14ac:dyDescent="0.25">
      <c r="A23" s="6">
        <v>13.37</v>
      </c>
      <c r="B23" s="7">
        <v>0.61</v>
      </c>
      <c r="D23" s="17">
        <v>13.37</v>
      </c>
      <c r="E23" s="14">
        <v>-2.5142118838872558</v>
      </c>
    </row>
    <row r="24" spans="1:5" x14ac:dyDescent="0.25">
      <c r="A24" s="6">
        <v>14.81</v>
      </c>
      <c r="B24" s="7">
        <v>0.47</v>
      </c>
      <c r="D24" s="18">
        <v>14.81</v>
      </c>
      <c r="E24" s="13">
        <v>-2.7749381463505087</v>
      </c>
    </row>
    <row r="25" spans="1:5" x14ac:dyDescent="0.25">
      <c r="A25" s="6">
        <v>16.579999999999998</v>
      </c>
      <c r="B25" s="7">
        <v>0.36</v>
      </c>
      <c r="D25" s="17">
        <v>16.579999999999998</v>
      </c>
      <c r="E25" s="14">
        <v>-3.0415668096044572</v>
      </c>
    </row>
    <row r="26" spans="1:5" x14ac:dyDescent="0.25">
      <c r="A26" s="6">
        <v>17.739999999999998</v>
      </c>
      <c r="B26" s="7">
        <v>0.3</v>
      </c>
      <c r="D26" s="18">
        <v>17.739999999999998</v>
      </c>
      <c r="E26" s="13">
        <v>-3.2238883663984117</v>
      </c>
    </row>
    <row r="27" spans="1:5" x14ac:dyDescent="0.25">
      <c r="A27" s="6">
        <v>20.37</v>
      </c>
      <c r="B27" s="7">
        <v>0.21</v>
      </c>
      <c r="D27" s="17">
        <v>20.37</v>
      </c>
      <c r="E27" s="14">
        <v>-3.5805633103371441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E0B-6E64-43AC-9B2A-717E68E75D81}">
  <dimension ref="A1:M23"/>
  <sheetViews>
    <sheetView workbookViewId="0">
      <selection activeCell="I5" sqref="G4:I5"/>
    </sheetView>
  </sheetViews>
  <sheetFormatPr baseColWidth="10" defaultRowHeight="15" x14ac:dyDescent="0.25"/>
  <cols>
    <col min="1" max="1" width="12.5703125" customWidth="1"/>
    <col min="2" max="2" width="16.42578125" customWidth="1"/>
    <col min="6" max="6" width="17.7109375" customWidth="1"/>
    <col min="9" max="9" width="11.85546875" bestFit="1" customWidth="1"/>
    <col min="10" max="10" width="26.42578125" customWidth="1"/>
    <col min="13" max="13" width="12" bestFit="1" customWidth="1"/>
  </cols>
  <sheetData>
    <row r="1" spans="1:13" ht="15.75" thickBot="1" x14ac:dyDescent="0.3">
      <c r="A1" s="4" t="s">
        <v>3</v>
      </c>
      <c r="B1" s="5" t="s">
        <v>9</v>
      </c>
      <c r="D1" s="15" t="s">
        <v>3</v>
      </c>
      <c r="E1" s="12" t="s">
        <v>2</v>
      </c>
      <c r="F1" t="s">
        <v>13</v>
      </c>
      <c r="G1" t="s">
        <v>8</v>
      </c>
      <c r="H1" t="s">
        <v>1</v>
      </c>
      <c r="I1" t="s">
        <v>14</v>
      </c>
      <c r="J1" t="s">
        <v>18</v>
      </c>
      <c r="K1" t="s">
        <v>21</v>
      </c>
      <c r="L1" s="19" t="s">
        <v>20</v>
      </c>
      <c r="M1" s="19" t="s">
        <v>22</v>
      </c>
    </row>
    <row r="2" spans="1:13" x14ac:dyDescent="0.25">
      <c r="A2" s="2">
        <v>0.57999999999999996</v>
      </c>
      <c r="B2" s="3">
        <v>10.84</v>
      </c>
      <c r="D2" s="16">
        <v>0.57999999999999996</v>
      </c>
      <c r="E2" s="13">
        <v>0.18100587692395881</v>
      </c>
      <c r="F2">
        <v>9</v>
      </c>
      <c r="G2">
        <v>0.995</v>
      </c>
      <c r="H2">
        <f>F2/G2</f>
        <v>9.0452261306532655</v>
      </c>
      <c r="I2">
        <f>SQRT(0.000025*(1/G2)^2+0.00000025*(F2/(G2^2))^2)</f>
        <v>6.7758395162618602E-3</v>
      </c>
      <c r="J2">
        <f>SUM((E1:E23 - (D1:D23)*(-0.1728) -0.1335)^2)/22</f>
        <v>9.9200529708945505E-4</v>
      </c>
      <c r="K2">
        <f>22*SUM((D2:D27)^2)-(SUM(D2:D27))^2</f>
        <v>-23862.849200000001</v>
      </c>
      <c r="L2" s="20">
        <f>SQRT(ABS(J2^2 *SUM((D2:D27)^2)/K2))</f>
        <v>3.7246102696238404E-6</v>
      </c>
      <c r="M2" s="20">
        <f>SQRT(ABS(J2^2 *22/K2))</f>
        <v>3.0120639151454923E-5</v>
      </c>
    </row>
    <row r="3" spans="1:13" x14ac:dyDescent="0.25">
      <c r="A3" s="6">
        <v>0.99</v>
      </c>
      <c r="B3" s="7">
        <v>10.220000000000001</v>
      </c>
      <c r="D3" s="17">
        <v>0.99</v>
      </c>
      <c r="E3" s="14">
        <v>0.12210946568801712</v>
      </c>
    </row>
    <row r="4" spans="1:13" x14ac:dyDescent="0.25">
      <c r="A4" s="6">
        <v>1.34</v>
      </c>
      <c r="B4" s="7">
        <v>9.3699999999999992</v>
      </c>
      <c r="D4" s="18">
        <v>1.34</v>
      </c>
      <c r="E4" s="13">
        <v>3.5275977162789324E-2</v>
      </c>
    </row>
    <row r="5" spans="1:13" ht="15.75" thickBot="1" x14ac:dyDescent="0.3">
      <c r="A5" s="6">
        <v>1.68</v>
      </c>
      <c r="B5" s="7">
        <v>8.8000000000000007</v>
      </c>
      <c r="D5" s="17">
        <v>1.68</v>
      </c>
      <c r="E5" s="14">
        <v>-2.7485397603380587E-2</v>
      </c>
      <c r="F5" s="19" t="s">
        <v>19</v>
      </c>
    </row>
    <row r="6" spans="1:13" x14ac:dyDescent="0.25">
      <c r="A6" s="6">
        <v>1.98</v>
      </c>
      <c r="B6" s="7">
        <v>8.6</v>
      </c>
      <c r="D6" s="18">
        <v>1.98</v>
      </c>
      <c r="E6" s="13">
        <v>-5.047491582807944E-2</v>
      </c>
      <c r="F6" s="20" t="e">
        <f>SUM((#REF! - (#REF!)*(-0.1992) +0.0149)^2)/28</f>
        <v>#REF!</v>
      </c>
    </row>
    <row r="7" spans="1:13" x14ac:dyDescent="0.25">
      <c r="A7" s="6">
        <v>2.68</v>
      </c>
      <c r="B7" s="7">
        <v>7.24</v>
      </c>
      <c r="D7" s="17">
        <v>2.68</v>
      </c>
      <c r="E7" s="14">
        <v>-0.22261591268991635</v>
      </c>
    </row>
    <row r="8" spans="1:13" x14ac:dyDescent="0.25">
      <c r="A8" s="6">
        <v>3.48</v>
      </c>
      <c r="B8" s="7">
        <v>6.11</v>
      </c>
      <c r="D8" s="18">
        <v>3.48</v>
      </c>
      <c r="E8" s="13">
        <v>-0.39231034590403735</v>
      </c>
    </row>
    <row r="9" spans="1:13" x14ac:dyDescent="0.25">
      <c r="A9" s="6">
        <v>4.21</v>
      </c>
      <c r="B9" s="7">
        <v>5.17</v>
      </c>
      <c r="D9" s="17">
        <v>4.21</v>
      </c>
      <c r="E9" s="14">
        <v>-0.55936443056720364</v>
      </c>
    </row>
    <row r="10" spans="1:13" x14ac:dyDescent="0.25">
      <c r="A10" s="6">
        <v>4.68</v>
      </c>
      <c r="B10" s="7">
        <v>4.75</v>
      </c>
      <c r="D10" s="18">
        <v>4.68</v>
      </c>
      <c r="E10" s="13">
        <v>-0.64409250104099158</v>
      </c>
    </row>
    <row r="11" spans="1:13" x14ac:dyDescent="0.25">
      <c r="A11" s="6">
        <v>5.31</v>
      </c>
      <c r="B11" s="7">
        <v>4.03</v>
      </c>
      <c r="D11" s="17">
        <v>5.31</v>
      </c>
      <c r="E11" s="14">
        <v>-0.80847074312894973</v>
      </c>
    </row>
    <row r="12" spans="1:13" x14ac:dyDescent="0.25">
      <c r="A12" s="6">
        <v>5.87</v>
      </c>
      <c r="B12" s="7">
        <v>3.71</v>
      </c>
      <c r="D12" s="18">
        <v>5.87</v>
      </c>
      <c r="E12" s="13">
        <v>-0.89120524246819754</v>
      </c>
    </row>
    <row r="13" spans="1:13" x14ac:dyDescent="0.25">
      <c r="A13" s="6">
        <v>6.58</v>
      </c>
      <c r="B13" s="7">
        <v>3.15</v>
      </c>
      <c r="D13" s="17">
        <v>6.58</v>
      </c>
      <c r="E13" s="14">
        <v>-1.0548346662499997</v>
      </c>
    </row>
    <row r="14" spans="1:13" x14ac:dyDescent="0.25">
      <c r="A14" s="6">
        <v>7.31</v>
      </c>
      <c r="B14" s="7">
        <v>2.68</v>
      </c>
      <c r="D14" s="18">
        <v>7.31</v>
      </c>
      <c r="E14" s="13">
        <v>-1.216420324564776</v>
      </c>
    </row>
    <row r="15" spans="1:13" x14ac:dyDescent="0.25">
      <c r="A15" s="6">
        <v>8.18</v>
      </c>
      <c r="B15" s="7">
        <v>2.27</v>
      </c>
      <c r="D15" s="17">
        <v>8.18</v>
      </c>
      <c r="E15" s="14">
        <v>-1.38245728759423</v>
      </c>
    </row>
    <row r="16" spans="1:13" x14ac:dyDescent="0.25">
      <c r="A16" s="6">
        <v>8.98</v>
      </c>
      <c r="B16" s="7">
        <v>1.94</v>
      </c>
      <c r="D16" s="18">
        <v>8.98</v>
      </c>
      <c r="E16" s="13">
        <v>-1.5395491460123045</v>
      </c>
    </row>
    <row r="17" spans="1:5" x14ac:dyDescent="0.25">
      <c r="A17" s="6">
        <v>9.68</v>
      </c>
      <c r="B17" s="7">
        <v>1.66</v>
      </c>
      <c r="D17" s="17">
        <v>9.68</v>
      </c>
      <c r="E17" s="14">
        <v>-1.6954195167190895</v>
      </c>
    </row>
    <row r="18" spans="1:5" x14ac:dyDescent="0.25">
      <c r="A18" s="6">
        <v>10.48</v>
      </c>
      <c r="B18" s="7">
        <v>1.42</v>
      </c>
      <c r="D18" s="18">
        <v>10.48</v>
      </c>
      <c r="E18" s="13">
        <v>-1.8515802474743721</v>
      </c>
    </row>
    <row r="19" spans="1:5" x14ac:dyDescent="0.25">
      <c r="A19" s="6">
        <v>11.21</v>
      </c>
      <c r="B19" s="7">
        <v>1.21</v>
      </c>
      <c r="D19" s="17">
        <v>11.21</v>
      </c>
      <c r="E19" s="14">
        <v>-2.0116167594788914</v>
      </c>
    </row>
    <row r="20" spans="1:5" x14ac:dyDescent="0.25">
      <c r="A20" s="6">
        <v>12.71</v>
      </c>
      <c r="B20" s="7">
        <v>0.91</v>
      </c>
      <c r="D20" s="18">
        <v>12.71</v>
      </c>
      <c r="E20" s="13">
        <v>-2.2965477985587825</v>
      </c>
    </row>
    <row r="21" spans="1:5" x14ac:dyDescent="0.25">
      <c r="A21" s="6">
        <v>14.18</v>
      </c>
      <c r="B21" s="7">
        <v>0.74</v>
      </c>
      <c r="D21" s="17">
        <v>14.18</v>
      </c>
      <c r="E21" s="14">
        <v>-2.503342211871463</v>
      </c>
    </row>
    <row r="22" spans="1:5" x14ac:dyDescent="0.25">
      <c r="A22" s="6">
        <v>15.81</v>
      </c>
      <c r="B22" s="7">
        <v>0.57999999999999996</v>
      </c>
      <c r="D22" s="18">
        <v>15.81</v>
      </c>
      <c r="E22" s="13">
        <v>-2.7469642945292136</v>
      </c>
    </row>
    <row r="23" spans="1:5" x14ac:dyDescent="0.25">
      <c r="A23" s="6">
        <v>16.579999999999998</v>
      </c>
      <c r="B23" s="7">
        <v>0.51</v>
      </c>
      <c r="D23" s="17">
        <v>16.579999999999998</v>
      </c>
      <c r="E23" s="14">
        <v>-2.875581672351307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2950-1D35-4F5B-AAF5-F1140CF87975}">
  <dimension ref="A1:P50"/>
  <sheetViews>
    <sheetView tabSelected="1" topLeftCell="B1" zoomScale="91" workbookViewId="0">
      <selection activeCell="L2" sqref="L2"/>
    </sheetView>
  </sheetViews>
  <sheetFormatPr baseColWidth="10" defaultRowHeight="15" x14ac:dyDescent="0.25"/>
  <cols>
    <col min="1" max="1" width="12.5703125" customWidth="1"/>
    <col min="2" max="2" width="16.42578125" customWidth="1"/>
    <col min="4" max="4" width="12.5703125" customWidth="1"/>
    <col min="5" max="5" width="12" customWidth="1"/>
    <col min="6" max="6" width="6" customWidth="1"/>
    <col min="7" max="7" width="17.85546875" customWidth="1"/>
    <col min="8" max="8" width="17.42578125" customWidth="1"/>
    <col min="9" max="9" width="19.7109375" customWidth="1"/>
    <col min="10" max="10" width="21" customWidth="1"/>
    <col min="11" max="11" width="25.5703125" customWidth="1"/>
    <col min="12" max="12" width="12.85546875" bestFit="1" customWidth="1"/>
    <col min="13" max="13" width="11.85546875" bestFit="1" customWidth="1"/>
  </cols>
  <sheetData>
    <row r="1" spans="1:16" ht="15.75" thickBot="1" x14ac:dyDescent="0.3">
      <c r="A1" s="4" t="s">
        <v>3</v>
      </c>
      <c r="B1" s="5" t="s">
        <v>7</v>
      </c>
      <c r="D1" s="4" t="s">
        <v>6</v>
      </c>
      <c r="E1" s="5" t="s">
        <v>4</v>
      </c>
      <c r="F1" t="s">
        <v>12</v>
      </c>
      <c r="G1" t="s">
        <v>8</v>
      </c>
      <c r="H1" t="s">
        <v>5</v>
      </c>
      <c r="I1" t="s">
        <v>14</v>
      </c>
      <c r="J1" t="s">
        <v>19</v>
      </c>
      <c r="K1" t="s">
        <v>21</v>
      </c>
      <c r="L1" s="19" t="s">
        <v>20</v>
      </c>
      <c r="M1" s="19" t="s">
        <v>22</v>
      </c>
    </row>
    <row r="2" spans="1:16" x14ac:dyDescent="0.25">
      <c r="A2" s="2">
        <v>1.08</v>
      </c>
      <c r="B2" s="3">
        <v>10.14</v>
      </c>
      <c r="D2" s="2">
        <f>A2</f>
        <v>1.08</v>
      </c>
      <c r="E2" s="3">
        <v>-0.17645047665550057</v>
      </c>
      <c r="F2">
        <v>12</v>
      </c>
      <c r="G2">
        <v>0.995</v>
      </c>
      <c r="H2">
        <f>F2/G2</f>
        <v>12.060301507537689</v>
      </c>
      <c r="I2">
        <f>SQRT(0.000025*(1/G2)^2+0.00000025*(F2/(G2^2))^2)</f>
        <v>7.8727999067958084E-3</v>
      </c>
      <c r="J2">
        <f>SUM((E1:E30 - (D1:D30)*(-0.1992) +0.0149)^2)/28</f>
        <v>1.0255029686085332E-4</v>
      </c>
      <c r="K2">
        <f>29*SUM((D2:D30)^2)-(SUM(D2:D30))^2</f>
        <v>-63848.736899999974</v>
      </c>
      <c r="L2" s="20">
        <f>SQRT(ABS(J2^2 *SUM((D2:D30)^2)/K2))</f>
        <v>4.3831317221642928E-7</v>
      </c>
      <c r="M2" s="20">
        <f>SQRT(ABS(J2^2 *29/K2))</f>
        <v>2.1855450643735183E-6</v>
      </c>
    </row>
    <row r="3" spans="1:16" x14ac:dyDescent="0.25">
      <c r="A3" s="2">
        <v>1.89</v>
      </c>
      <c r="B3" s="3">
        <v>8.52</v>
      </c>
      <c r="D3" s="2">
        <f t="shared" ref="D3:D30" si="0">A3</f>
        <v>1.89</v>
      </c>
      <c r="E3" s="3">
        <v>-0.35052213397731341</v>
      </c>
    </row>
    <row r="4" spans="1:16" x14ac:dyDescent="0.25">
      <c r="A4" s="2">
        <v>2.39</v>
      </c>
      <c r="B4" s="3">
        <v>7.82</v>
      </c>
      <c r="D4" s="2">
        <f t="shared" si="0"/>
        <v>2.39</v>
      </c>
      <c r="E4" s="3">
        <v>-0.43625392026131798</v>
      </c>
    </row>
    <row r="5" spans="1:16" ht="15.75" thickBot="1" x14ac:dyDescent="0.3">
      <c r="A5" s="2">
        <v>3.18</v>
      </c>
      <c r="B5" s="3">
        <v>6.59</v>
      </c>
      <c r="D5" s="2">
        <f t="shared" si="0"/>
        <v>3.18</v>
      </c>
      <c r="E5" s="3">
        <v>-0.607385126304122</v>
      </c>
      <c r="F5" s="19" t="s">
        <v>19</v>
      </c>
      <c r="P5" t="s">
        <v>0</v>
      </c>
    </row>
    <row r="6" spans="1:16" x14ac:dyDescent="0.25">
      <c r="A6" s="2">
        <v>3.38</v>
      </c>
      <c r="B6" s="3">
        <v>6.06</v>
      </c>
      <c r="D6" s="2">
        <f t="shared" si="0"/>
        <v>3.38</v>
      </c>
      <c r="E6" s="3">
        <v>-0.69122867473731486</v>
      </c>
      <c r="F6" s="20" t="e">
        <f>SUM((A5:A34 - (#REF!)*(-0.1992) +0.0149)^2)/28</f>
        <v>#REF!</v>
      </c>
    </row>
    <row r="7" spans="1:16" x14ac:dyDescent="0.25">
      <c r="A7" s="2">
        <v>4.29</v>
      </c>
      <c r="B7" s="3">
        <v>5.12</v>
      </c>
      <c r="D7" s="2">
        <f t="shared" si="0"/>
        <v>4.29</v>
      </c>
      <c r="E7" s="3">
        <v>-0.85978403576712137</v>
      </c>
    </row>
    <row r="8" spans="1:16" x14ac:dyDescent="0.25">
      <c r="A8" s="2">
        <v>4.68</v>
      </c>
      <c r="B8" s="3">
        <v>4.71</v>
      </c>
      <c r="D8" s="2">
        <f t="shared" si="0"/>
        <v>4.68</v>
      </c>
      <c r="E8" s="3">
        <v>-0.94325056679021146</v>
      </c>
    </row>
    <row r="9" spans="1:16" x14ac:dyDescent="0.25">
      <c r="A9" s="2">
        <v>4.9800000000000004</v>
      </c>
      <c r="B9" s="3">
        <v>4.34</v>
      </c>
      <c r="D9" s="2">
        <f t="shared" si="0"/>
        <v>4.9800000000000004</v>
      </c>
      <c r="E9" s="3">
        <v>-1.0250641267062244</v>
      </c>
    </row>
    <row r="10" spans="1:16" x14ac:dyDescent="0.25">
      <c r="A10" s="8">
        <v>5.48</v>
      </c>
      <c r="B10" s="9">
        <v>3.99</v>
      </c>
      <c r="D10" s="2">
        <f t="shared" si="0"/>
        <v>5.48</v>
      </c>
      <c r="E10" s="3">
        <v>-1.1091472439167656</v>
      </c>
    </row>
    <row r="11" spans="1:16" x14ac:dyDescent="0.25">
      <c r="A11" s="8">
        <v>5.89</v>
      </c>
      <c r="B11" s="9">
        <v>3.68</v>
      </c>
      <c r="D11" s="2">
        <f t="shared" si="0"/>
        <v>5.89</v>
      </c>
      <c r="E11" s="3">
        <v>-1.1900257226376982</v>
      </c>
    </row>
    <row r="12" spans="1:16" x14ac:dyDescent="0.25">
      <c r="A12" s="8">
        <v>6.39</v>
      </c>
      <c r="B12" s="9">
        <v>3.39</v>
      </c>
      <c r="D12" s="2">
        <f t="shared" si="0"/>
        <v>6.39</v>
      </c>
      <c r="E12" s="3">
        <v>-1.2721085534261787</v>
      </c>
    </row>
    <row r="13" spans="1:16" x14ac:dyDescent="0.25">
      <c r="A13" s="2">
        <v>7.18</v>
      </c>
      <c r="B13" s="3">
        <v>2.88</v>
      </c>
      <c r="D13" s="2">
        <f t="shared" si="0"/>
        <v>7.18</v>
      </c>
      <c r="E13" s="3">
        <v>-1.4351481806706832</v>
      </c>
    </row>
    <row r="14" spans="1:16" x14ac:dyDescent="0.25">
      <c r="A14" s="2">
        <v>7.39</v>
      </c>
      <c r="B14" s="3">
        <v>2.65</v>
      </c>
      <c r="D14" s="2">
        <f t="shared" si="0"/>
        <v>7.39</v>
      </c>
      <c r="E14" s="3">
        <v>-1.518378834820407</v>
      </c>
    </row>
    <row r="15" spans="1:16" x14ac:dyDescent="0.25">
      <c r="A15" s="2">
        <v>7.89</v>
      </c>
      <c r="B15" s="3">
        <v>2.44</v>
      </c>
      <c r="D15" s="2">
        <f t="shared" si="0"/>
        <v>7.89</v>
      </c>
      <c r="E15" s="3">
        <v>-1.6009404355134274</v>
      </c>
    </row>
    <row r="16" spans="1:16" x14ac:dyDescent="0.25">
      <c r="A16" s="2">
        <v>8.18</v>
      </c>
      <c r="B16" s="3">
        <v>2.2599999999999998</v>
      </c>
      <c r="D16" s="2">
        <f t="shared" si="0"/>
        <v>8.18</v>
      </c>
      <c r="E16" s="3">
        <v>-1.6775736615343433</v>
      </c>
    </row>
    <row r="17" spans="1:5" x14ac:dyDescent="0.25">
      <c r="A17" s="2">
        <v>8.68</v>
      </c>
      <c r="B17" s="3">
        <v>2.08</v>
      </c>
      <c r="D17" s="2">
        <f t="shared" si="0"/>
        <v>8.68</v>
      </c>
      <c r="E17" s="3">
        <v>-1.7605705811053112</v>
      </c>
    </row>
    <row r="18" spans="1:5" x14ac:dyDescent="0.25">
      <c r="A18" s="2">
        <v>9.08</v>
      </c>
      <c r="B18" s="3">
        <v>1.92</v>
      </c>
      <c r="D18" s="2">
        <f t="shared" si="0"/>
        <v>9.08</v>
      </c>
      <c r="E18" s="3">
        <v>-1.8406132887788476</v>
      </c>
    </row>
    <row r="19" spans="1:5" x14ac:dyDescent="0.25">
      <c r="A19" s="2">
        <v>9.89</v>
      </c>
      <c r="B19" s="3">
        <v>1.63</v>
      </c>
      <c r="D19" s="2">
        <f t="shared" si="0"/>
        <v>9.89</v>
      </c>
      <c r="E19" s="3">
        <v>-2.0043584599998669</v>
      </c>
    </row>
    <row r="20" spans="1:5" x14ac:dyDescent="0.25">
      <c r="A20" s="2">
        <v>10.39</v>
      </c>
      <c r="B20" s="3">
        <v>1.51</v>
      </c>
      <c r="D20" s="2">
        <f t="shared" si="0"/>
        <v>10.39</v>
      </c>
      <c r="E20" s="3">
        <v>-2.080828823991705</v>
      </c>
    </row>
    <row r="21" spans="1:5" x14ac:dyDescent="0.25">
      <c r="A21" s="2">
        <v>10.68</v>
      </c>
      <c r="B21" s="3">
        <v>1.39</v>
      </c>
      <c r="D21" s="2">
        <f t="shared" si="0"/>
        <v>10.68</v>
      </c>
      <c r="E21" s="3">
        <v>-2.1636347276759373</v>
      </c>
    </row>
    <row r="22" spans="1:5" x14ac:dyDescent="0.25">
      <c r="A22" s="2">
        <v>11.68</v>
      </c>
      <c r="B22" s="3">
        <v>1.18</v>
      </c>
      <c r="D22" s="2">
        <f t="shared" si="0"/>
        <v>11.68</v>
      </c>
      <c r="E22" s="3">
        <v>-2.3274240363409642</v>
      </c>
    </row>
    <row r="23" spans="1:5" x14ac:dyDescent="0.25">
      <c r="A23" s="2">
        <v>12.48</v>
      </c>
      <c r="B23" s="3">
        <v>0.94</v>
      </c>
      <c r="D23" s="2">
        <f t="shared" si="0"/>
        <v>12.48</v>
      </c>
      <c r="E23" s="3">
        <v>-2.5548138785366254</v>
      </c>
    </row>
    <row r="24" spans="1:5" x14ac:dyDescent="0.25">
      <c r="A24" s="2">
        <v>12.89</v>
      </c>
      <c r="B24" s="3">
        <v>0.87</v>
      </c>
      <c r="D24" s="2">
        <f t="shared" si="0"/>
        <v>12.89</v>
      </c>
      <c r="E24" s="3">
        <v>-2.6322005421520456</v>
      </c>
    </row>
    <row r="25" spans="1:5" x14ac:dyDescent="0.25">
      <c r="A25" s="2">
        <v>13.89</v>
      </c>
      <c r="B25" s="3">
        <v>0.74</v>
      </c>
      <c r="D25" s="2">
        <f t="shared" si="0"/>
        <v>13.89</v>
      </c>
      <c r="E25" s="3">
        <v>-2.7940435676024595</v>
      </c>
    </row>
    <row r="26" spans="1:5" x14ac:dyDescent="0.25">
      <c r="A26" s="8">
        <v>14.18</v>
      </c>
      <c r="B26" s="9">
        <v>0.69</v>
      </c>
      <c r="D26" s="2">
        <f t="shared" si="0"/>
        <v>14.18</v>
      </c>
      <c r="E26" s="3">
        <v>-2.86400215620937</v>
      </c>
    </row>
    <row r="27" spans="1:5" x14ac:dyDescent="0.25">
      <c r="A27" s="8">
        <v>14.89</v>
      </c>
      <c r="B27" s="9">
        <v>0.59</v>
      </c>
      <c r="D27" s="2">
        <f t="shared" si="0"/>
        <v>14.89</v>
      </c>
      <c r="E27" s="3">
        <v>-3.0205712169009096</v>
      </c>
    </row>
    <row r="28" spans="1:5" x14ac:dyDescent="0.25">
      <c r="A28" s="8">
        <v>15.39</v>
      </c>
      <c r="B28" s="9">
        <v>0.54</v>
      </c>
      <c r="D28" s="2">
        <f t="shared" si="0"/>
        <v>15.39</v>
      </c>
      <c r="E28" s="3">
        <v>-3.1091246142423548</v>
      </c>
    </row>
    <row r="29" spans="1:5" x14ac:dyDescent="0.25">
      <c r="A29" s="8">
        <v>16.68</v>
      </c>
      <c r="B29" s="9">
        <v>0.43</v>
      </c>
      <c r="D29" s="2">
        <f t="shared" si="0"/>
        <v>16.68</v>
      </c>
      <c r="E29" s="3">
        <v>-3.3369085451130669</v>
      </c>
    </row>
    <row r="30" spans="1:5" x14ac:dyDescent="0.25">
      <c r="A30" s="8">
        <v>17.68</v>
      </c>
      <c r="B30" s="9">
        <v>0.34</v>
      </c>
      <c r="D30" s="2">
        <f t="shared" si="0"/>
        <v>17.68</v>
      </c>
      <c r="E30" s="3">
        <v>-3.5717481361904677</v>
      </c>
    </row>
    <row r="31" spans="1:5" x14ac:dyDescent="0.25">
      <c r="A31" s="2"/>
      <c r="B31" s="3"/>
      <c r="D31" s="2"/>
      <c r="E31" s="3"/>
    </row>
    <row r="32" spans="1:5" x14ac:dyDescent="0.25">
      <c r="A32" s="2"/>
      <c r="B32" s="3"/>
      <c r="D32" s="2"/>
      <c r="E32" s="3"/>
    </row>
    <row r="33" spans="1:5" x14ac:dyDescent="0.25">
      <c r="A33" s="2"/>
      <c r="B33" s="3"/>
      <c r="D33" s="2"/>
      <c r="E33" s="3"/>
    </row>
    <row r="34" spans="1:5" x14ac:dyDescent="0.25">
      <c r="A34" s="2"/>
      <c r="B34" s="3"/>
      <c r="D34" s="2"/>
      <c r="E34" s="3"/>
    </row>
    <row r="35" spans="1:5" x14ac:dyDescent="0.25">
      <c r="A35" s="8"/>
      <c r="B35" s="9"/>
      <c r="D35" s="2"/>
      <c r="E35" s="3"/>
    </row>
    <row r="36" spans="1:5" x14ac:dyDescent="0.25">
      <c r="A36" s="8"/>
      <c r="B36" s="9"/>
      <c r="D36" s="2"/>
      <c r="E36" s="3"/>
    </row>
    <row r="37" spans="1:5" x14ac:dyDescent="0.25">
      <c r="A37" s="8"/>
      <c r="B37" s="9"/>
      <c r="D37" s="2"/>
      <c r="E37" s="3"/>
    </row>
    <row r="38" spans="1:5" x14ac:dyDescent="0.25">
      <c r="A38" s="8"/>
      <c r="B38" s="9"/>
      <c r="D38" s="2"/>
      <c r="E38" s="3"/>
    </row>
    <row r="39" spans="1:5" x14ac:dyDescent="0.25">
      <c r="A39" s="8"/>
      <c r="B39" s="9"/>
      <c r="D39" s="2"/>
      <c r="E39" s="3"/>
    </row>
    <row r="40" spans="1:5" x14ac:dyDescent="0.25">
      <c r="A40" s="10"/>
      <c r="B40" s="11"/>
      <c r="D40" s="6"/>
      <c r="E40" s="7"/>
    </row>
    <row r="41" spans="1:5" x14ac:dyDescent="0.25">
      <c r="D41" s="1"/>
      <c r="E41" s="1"/>
    </row>
    <row r="42" spans="1:5" x14ac:dyDescent="0.25">
      <c r="D42" s="1"/>
      <c r="E42" s="1"/>
    </row>
    <row r="43" spans="1:5" x14ac:dyDescent="0.25"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</sheetData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7.5 kΩ - 6 Voltios</vt:lpstr>
      <vt:lpstr>1 K Ohm - 6 Voltios</vt:lpstr>
      <vt:lpstr>1 K Ohm - 7.5 Voltios</vt:lpstr>
      <vt:lpstr>1 K Ohm - 9 Voltios</vt:lpstr>
      <vt:lpstr>1 kΩ -12 Voltios (segunda vez)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367021579</dc:creator>
  <cp:lastModifiedBy>Fabi</cp:lastModifiedBy>
  <dcterms:created xsi:type="dcterms:W3CDTF">2019-08-19T23:44:10Z</dcterms:created>
  <dcterms:modified xsi:type="dcterms:W3CDTF">2019-08-24T23:52:16Z</dcterms:modified>
</cp:coreProperties>
</file>