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dDocuments\1usworld\voting-elections\spreadsheets-voting\audits+report card\"/>
    </mc:Choice>
  </mc:AlternateContent>
  <xr:revisionPtr revIDLastSave="0" documentId="13_ncr:1_{FDE4EE60-CBD9-42D7-A980-F1678C458CEE}" xr6:coauthVersionLast="46" xr6:coauthVersionMax="46" xr10:uidLastSave="{00000000-0000-0000-0000-000000000000}"/>
  <bookViews>
    <workbookView xWindow="852" yWindow="-108" windowWidth="22296" windowHeight="13176" tabRatio="724" activeTab="10" xr2:uid="{4C790C70-8866-4556-8862-B283C2E628AD}"/>
  </bookViews>
  <sheets>
    <sheet name="Report" sheetId="1" r:id="rId1"/>
    <sheet name="EAC" sheetId="5" r:id="rId2"/>
    <sheet name="ncsl" sheetId="13" r:id="rId3"/>
    <sheet name="youth" sheetId="4" r:id="rId4"/>
    <sheet name="minority" sheetId="3" r:id="rId5"/>
    <sheet name="CPS overreport" sheetId="14" r:id="rId6"/>
    <sheet name="contrib$" sheetId="2" r:id="rId7"/>
    <sheet name="margin" sheetId="10" r:id="rId8"/>
    <sheet name="NJmargin" sheetId="11" r:id="rId9"/>
    <sheet name="Labels" sheetId="6" r:id="rId10"/>
    <sheet name="map labels" sheetId="15" r:id="rId11"/>
  </sheets>
  <definedNames>
    <definedName name="_xlnm.Print_Area" localSheetId="5">'CPS overreport'!#REF!</definedName>
    <definedName name="_xlnm.Print_Area" localSheetId="1">EAC!$U$5:$X$55</definedName>
    <definedName name="_xlnm.Print_Area" localSheetId="0">Report!$P$7:$P$57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87" i="15" l="1"/>
  <c r="A988" i="15" s="1"/>
  <c r="A989" i="15" s="1"/>
  <c r="A985" i="15"/>
  <c r="A986" i="15" s="1"/>
  <c r="A981" i="15"/>
  <c r="A982" i="15" s="1"/>
  <c r="A983" i="15" s="1"/>
  <c r="A980" i="15"/>
  <c r="A977" i="15"/>
  <c r="A978" i="15" s="1"/>
  <c r="A975" i="15"/>
  <c r="E974" i="15"/>
  <c r="E975" i="15" s="1"/>
  <c r="E976" i="15" s="1"/>
  <c r="E977" i="15" s="1"/>
  <c r="E978" i="15" s="1"/>
  <c r="E979" i="15" s="1"/>
  <c r="E980" i="15" s="1"/>
  <c r="E981" i="15" s="1"/>
  <c r="E982" i="15" s="1"/>
  <c r="E983" i="15" s="1"/>
  <c r="E984" i="15" s="1"/>
  <c r="E985" i="15" s="1"/>
  <c r="E986" i="15" s="1"/>
  <c r="E987" i="15" s="1"/>
  <c r="E988" i="15" s="1"/>
  <c r="E989" i="15" s="1"/>
  <c r="A974" i="15"/>
  <c r="A966" i="15"/>
  <c r="A967" i="15" s="1"/>
  <c r="A968" i="15" s="1"/>
  <c r="A969" i="15" s="1"/>
  <c r="A970" i="15" s="1"/>
  <c r="A961" i="15"/>
  <c r="A962" i="15" s="1"/>
  <c r="A963" i="15" s="1"/>
  <c r="A964" i="15" s="1"/>
  <c r="A958" i="15"/>
  <c r="A959" i="15" s="1"/>
  <c r="E955" i="15"/>
  <c r="E956" i="15" s="1"/>
  <c r="E957" i="15" s="1"/>
  <c r="E958" i="15" s="1"/>
  <c r="E959" i="15" s="1"/>
  <c r="E960" i="15" s="1"/>
  <c r="E961" i="15" s="1"/>
  <c r="E962" i="15" s="1"/>
  <c r="E963" i="15" s="1"/>
  <c r="E964" i="15" s="1"/>
  <c r="E965" i="15" s="1"/>
  <c r="E966" i="15" s="1"/>
  <c r="E967" i="15" s="1"/>
  <c r="E968" i="15" s="1"/>
  <c r="E969" i="15" s="1"/>
  <c r="E970" i="15" s="1"/>
  <c r="A955" i="15"/>
  <c r="A956" i="15" s="1"/>
  <c r="A949" i="15"/>
  <c r="A950" i="15" s="1"/>
  <c r="A951" i="15" s="1"/>
  <c r="A947" i="15"/>
  <c r="A948" i="15" s="1"/>
  <c r="A943" i="15"/>
  <c r="A944" i="15" s="1"/>
  <c r="A945" i="15" s="1"/>
  <c r="A942" i="15"/>
  <c r="A939" i="15"/>
  <c r="A940" i="15" s="1"/>
  <c r="E938" i="15"/>
  <c r="E939" i="15" s="1"/>
  <c r="E940" i="15" s="1"/>
  <c r="E941" i="15" s="1"/>
  <c r="E942" i="15" s="1"/>
  <c r="E937" i="15"/>
  <c r="E936" i="15"/>
  <c r="A936" i="15"/>
  <c r="A937" i="15" s="1"/>
  <c r="A928" i="15"/>
  <c r="A929" i="15" s="1"/>
  <c r="A930" i="15" s="1"/>
  <c r="A931" i="15" s="1"/>
  <c r="A932" i="15" s="1"/>
  <c r="A923" i="15"/>
  <c r="A924" i="15" s="1"/>
  <c r="A925" i="15" s="1"/>
  <c r="A926" i="15" s="1"/>
  <c r="A920" i="15"/>
  <c r="A921" i="15" s="1"/>
  <c r="E917" i="15"/>
  <c r="E918" i="15" s="1"/>
  <c r="E919" i="15" s="1"/>
  <c r="E920" i="15" s="1"/>
  <c r="E921" i="15" s="1"/>
  <c r="E922" i="15" s="1"/>
  <c r="E923" i="15" s="1"/>
  <c r="E924" i="15" s="1"/>
  <c r="E925" i="15" s="1"/>
  <c r="E926" i="15" s="1"/>
  <c r="E927" i="15" s="1"/>
  <c r="E928" i="15" s="1"/>
  <c r="E929" i="15" s="1"/>
  <c r="E930" i="15" s="1"/>
  <c r="E931" i="15" s="1"/>
  <c r="E932" i="15" s="1"/>
  <c r="A917" i="15"/>
  <c r="A918" i="15" s="1"/>
  <c r="A911" i="15"/>
  <c r="A912" i="15" s="1"/>
  <c r="A913" i="15" s="1"/>
  <c r="A909" i="15"/>
  <c r="A910" i="15" s="1"/>
  <c r="A905" i="15"/>
  <c r="A906" i="15" s="1"/>
  <c r="A907" i="15" s="1"/>
  <c r="A904" i="15"/>
  <c r="A901" i="15"/>
  <c r="A902" i="15" s="1"/>
  <c r="A899" i="15"/>
  <c r="E898" i="15"/>
  <c r="E899" i="15" s="1"/>
  <c r="E900" i="15" s="1"/>
  <c r="E901" i="15" s="1"/>
  <c r="E902" i="15" s="1"/>
  <c r="E903" i="15" s="1"/>
  <c r="E904" i="15" s="1"/>
  <c r="E905" i="15" s="1"/>
  <c r="E906" i="15" s="1"/>
  <c r="E907" i="15" s="1"/>
  <c r="E908" i="15" s="1"/>
  <c r="E909" i="15" s="1"/>
  <c r="E910" i="15" s="1"/>
  <c r="E911" i="15" s="1"/>
  <c r="E912" i="15" s="1"/>
  <c r="E913" i="15" s="1"/>
  <c r="A898" i="15"/>
  <c r="A890" i="15"/>
  <c r="A891" i="15" s="1"/>
  <c r="A892" i="15" s="1"/>
  <c r="A893" i="15" s="1"/>
  <c r="A894" i="15" s="1"/>
  <c r="A885" i="15"/>
  <c r="A886" i="15" s="1"/>
  <c r="A887" i="15" s="1"/>
  <c r="A888" i="15" s="1"/>
  <c r="A883" i="15"/>
  <c r="A882" i="15"/>
  <c r="E880" i="15"/>
  <c r="E881" i="15" s="1"/>
  <c r="E882" i="15" s="1"/>
  <c r="E883" i="15" s="1"/>
  <c r="E884" i="15" s="1"/>
  <c r="E885" i="15" s="1"/>
  <c r="E886" i="15" s="1"/>
  <c r="E887" i="15" s="1"/>
  <c r="E888" i="15" s="1"/>
  <c r="E889" i="15" s="1"/>
  <c r="E890" i="15" s="1"/>
  <c r="E891" i="15" s="1"/>
  <c r="E892" i="15" s="1"/>
  <c r="E893" i="15" s="1"/>
  <c r="E894" i="15" s="1"/>
  <c r="E879" i="15"/>
  <c r="A879" i="15"/>
  <c r="A880" i="15" s="1"/>
  <c r="A871" i="15"/>
  <c r="A872" i="15" s="1"/>
  <c r="A873" i="15" s="1"/>
  <c r="A874" i="15" s="1"/>
  <c r="A875" i="15" s="1"/>
  <c r="A866" i="15"/>
  <c r="A867" i="15" s="1"/>
  <c r="A868" i="15" s="1"/>
  <c r="A869" i="15" s="1"/>
  <c r="A863" i="15"/>
  <c r="A864" i="15" s="1"/>
  <c r="E860" i="15"/>
  <c r="E861" i="15" s="1"/>
  <c r="E862" i="15" s="1"/>
  <c r="E863" i="15" s="1"/>
  <c r="E864" i="15" s="1"/>
  <c r="E865" i="15" s="1"/>
  <c r="E866" i="15" s="1"/>
  <c r="E867" i="15" s="1"/>
  <c r="E868" i="15" s="1"/>
  <c r="E869" i="15" s="1"/>
  <c r="E870" i="15" s="1"/>
  <c r="E871" i="15" s="1"/>
  <c r="E872" i="15" s="1"/>
  <c r="E873" i="15" s="1"/>
  <c r="E874" i="15" s="1"/>
  <c r="E875" i="15" s="1"/>
  <c r="A860" i="15"/>
  <c r="A861" i="15" s="1"/>
  <c r="A853" i="15"/>
  <c r="A854" i="15" s="1"/>
  <c r="A855" i="15" s="1"/>
  <c r="A856" i="15" s="1"/>
  <c r="A852" i="15"/>
  <c r="A847" i="15"/>
  <c r="A848" i="15" s="1"/>
  <c r="A849" i="15" s="1"/>
  <c r="A850" i="15" s="1"/>
  <c r="A844" i="15"/>
  <c r="A845" i="15" s="1"/>
  <c r="E841" i="15"/>
  <c r="E842" i="15" s="1"/>
  <c r="E843" i="15" s="1"/>
  <c r="E844" i="15" s="1"/>
  <c r="E845" i="15" s="1"/>
  <c r="E846" i="15" s="1"/>
  <c r="E847" i="15" s="1"/>
  <c r="E848" i="15" s="1"/>
  <c r="E849" i="15" s="1"/>
  <c r="E850" i="15" s="1"/>
  <c r="E851" i="15" s="1"/>
  <c r="E852" i="15" s="1"/>
  <c r="E853" i="15" s="1"/>
  <c r="E854" i="15" s="1"/>
  <c r="E855" i="15" s="1"/>
  <c r="E856" i="15" s="1"/>
  <c r="A841" i="15"/>
  <c r="A842" i="15" s="1"/>
  <c r="A833" i="15"/>
  <c r="A834" i="15" s="1"/>
  <c r="A835" i="15" s="1"/>
  <c r="A836" i="15" s="1"/>
  <c r="A837" i="15" s="1"/>
  <c r="A828" i="15"/>
  <c r="A829" i="15" s="1"/>
  <c r="A830" i="15" s="1"/>
  <c r="A831" i="15" s="1"/>
  <c r="A825" i="15"/>
  <c r="A826" i="15" s="1"/>
  <c r="E822" i="15"/>
  <c r="E823" i="15" s="1"/>
  <c r="E824" i="15" s="1"/>
  <c r="E825" i="15" s="1"/>
  <c r="E826" i="15" s="1"/>
  <c r="E827" i="15" s="1"/>
  <c r="E828" i="15" s="1"/>
  <c r="E829" i="15" s="1"/>
  <c r="E830" i="15" s="1"/>
  <c r="E831" i="15" s="1"/>
  <c r="E832" i="15" s="1"/>
  <c r="E833" i="15" s="1"/>
  <c r="E834" i="15" s="1"/>
  <c r="E835" i="15" s="1"/>
  <c r="E836" i="15" s="1"/>
  <c r="E837" i="15" s="1"/>
  <c r="A822" i="15"/>
  <c r="A823" i="15" s="1"/>
  <c r="A814" i="15"/>
  <c r="A815" i="15" s="1"/>
  <c r="A816" i="15" s="1"/>
  <c r="A817" i="15" s="1"/>
  <c r="A818" i="15" s="1"/>
  <c r="A811" i="15"/>
  <c r="A812" i="15" s="1"/>
  <c r="A809" i="15"/>
  <c r="A810" i="15" s="1"/>
  <c r="A807" i="15"/>
  <c r="A806" i="15"/>
  <c r="E803" i="15"/>
  <c r="E804" i="15" s="1"/>
  <c r="E805" i="15" s="1"/>
  <c r="E806" i="15" s="1"/>
  <c r="E807" i="15" s="1"/>
  <c r="E808" i="15" s="1"/>
  <c r="E809" i="15" s="1"/>
  <c r="E810" i="15" s="1"/>
  <c r="E811" i="15" s="1"/>
  <c r="E812" i="15" s="1"/>
  <c r="E813" i="15" s="1"/>
  <c r="A803" i="15"/>
  <c r="A804" i="15" s="1"/>
  <c r="A795" i="15"/>
  <c r="A796" i="15" s="1"/>
  <c r="A797" i="15" s="1"/>
  <c r="A798" i="15" s="1"/>
  <c r="A799" i="15" s="1"/>
  <c r="A790" i="15"/>
  <c r="A791" i="15" s="1"/>
  <c r="A792" i="15" s="1"/>
  <c r="A793" i="15" s="1"/>
  <c r="A787" i="15"/>
  <c r="A788" i="15" s="1"/>
  <c r="E784" i="15"/>
  <c r="E785" i="15" s="1"/>
  <c r="A784" i="15"/>
  <c r="A785" i="15" s="1"/>
  <c r="A776" i="15"/>
  <c r="A777" i="15" s="1"/>
  <c r="A778" i="15" s="1"/>
  <c r="A779" i="15" s="1"/>
  <c r="A780" i="15" s="1"/>
  <c r="A771" i="15"/>
  <c r="A772" i="15" s="1"/>
  <c r="A773" i="15" s="1"/>
  <c r="A774" i="15" s="1"/>
  <c r="A768" i="15"/>
  <c r="A769" i="15" s="1"/>
  <c r="E765" i="15"/>
  <c r="E766" i="15" s="1"/>
  <c r="E767" i="15" s="1"/>
  <c r="E768" i="15" s="1"/>
  <c r="E769" i="15" s="1"/>
  <c r="E770" i="15" s="1"/>
  <c r="E771" i="15" s="1"/>
  <c r="E772" i="15" s="1"/>
  <c r="E773" i="15" s="1"/>
  <c r="E774" i="15" s="1"/>
  <c r="E775" i="15" s="1"/>
  <c r="E776" i="15" s="1"/>
  <c r="E777" i="15" s="1"/>
  <c r="E778" i="15" s="1"/>
  <c r="E779" i="15" s="1"/>
  <c r="E780" i="15" s="1"/>
  <c r="A765" i="15"/>
  <c r="A766" i="15" s="1"/>
  <c r="A757" i="15"/>
  <c r="A758" i="15" s="1"/>
  <c r="A759" i="15" s="1"/>
  <c r="A760" i="15" s="1"/>
  <c r="A761" i="15" s="1"/>
  <c r="A752" i="15"/>
  <c r="A753" i="15" s="1"/>
  <c r="A754" i="15" s="1"/>
  <c r="A755" i="15" s="1"/>
  <c r="A749" i="15"/>
  <c r="A750" i="15" s="1"/>
  <c r="E747" i="15"/>
  <c r="E748" i="15" s="1"/>
  <c r="E749" i="15" s="1"/>
  <c r="E750" i="15" s="1"/>
  <c r="E751" i="15" s="1"/>
  <c r="E752" i="15" s="1"/>
  <c r="E753" i="15" s="1"/>
  <c r="E754" i="15" s="1"/>
  <c r="E755" i="15" s="1"/>
  <c r="E756" i="15" s="1"/>
  <c r="E757" i="15" s="1"/>
  <c r="E758" i="15" s="1"/>
  <c r="E759" i="15" s="1"/>
  <c r="E760" i="15" s="1"/>
  <c r="E761" i="15" s="1"/>
  <c r="E746" i="15"/>
  <c r="A746" i="15"/>
  <c r="A747" i="15" s="1"/>
  <c r="A738" i="15"/>
  <c r="A739" i="15" s="1"/>
  <c r="A740" i="15" s="1"/>
  <c r="A741" i="15" s="1"/>
  <c r="A742" i="15" s="1"/>
  <c r="A733" i="15"/>
  <c r="A734" i="15" s="1"/>
  <c r="A735" i="15" s="1"/>
  <c r="A736" i="15" s="1"/>
  <c r="A730" i="15"/>
  <c r="A731" i="15" s="1"/>
  <c r="A728" i="15"/>
  <c r="E727" i="15"/>
  <c r="E728" i="15" s="1"/>
  <c r="E729" i="15" s="1"/>
  <c r="E730" i="15" s="1"/>
  <c r="E731" i="15" s="1"/>
  <c r="E732" i="15" s="1"/>
  <c r="E733" i="15" s="1"/>
  <c r="E734" i="15" s="1"/>
  <c r="E735" i="15" s="1"/>
  <c r="E736" i="15" s="1"/>
  <c r="E737" i="15" s="1"/>
  <c r="E738" i="15" s="1"/>
  <c r="E739" i="15" s="1"/>
  <c r="E740" i="15" s="1"/>
  <c r="E741" i="15" s="1"/>
  <c r="E742" i="15" s="1"/>
  <c r="A727" i="15"/>
  <c r="A719" i="15"/>
  <c r="A720" i="15" s="1"/>
  <c r="A721" i="15" s="1"/>
  <c r="A722" i="15" s="1"/>
  <c r="A723" i="15" s="1"/>
  <c r="A714" i="15"/>
  <c r="A715" i="15" s="1"/>
  <c r="A716" i="15" s="1"/>
  <c r="A717" i="15" s="1"/>
  <c r="A711" i="15"/>
  <c r="A712" i="15" s="1"/>
  <c r="E710" i="15"/>
  <c r="E711" i="15" s="1"/>
  <c r="E712" i="15" s="1"/>
  <c r="E713" i="15" s="1"/>
  <c r="E714" i="15" s="1"/>
  <c r="E715" i="15" s="1"/>
  <c r="E716" i="15" s="1"/>
  <c r="E717" i="15" s="1"/>
  <c r="E718" i="15" s="1"/>
  <c r="E719" i="15" s="1"/>
  <c r="E720" i="15" s="1"/>
  <c r="E721" i="15" s="1"/>
  <c r="E722" i="15" s="1"/>
  <c r="E723" i="15" s="1"/>
  <c r="E709" i="15"/>
  <c r="E708" i="15"/>
  <c r="A708" i="15"/>
  <c r="A709" i="15" s="1"/>
  <c r="A700" i="15"/>
  <c r="A701" i="15" s="1"/>
  <c r="A702" i="15" s="1"/>
  <c r="A703" i="15" s="1"/>
  <c r="A704" i="15" s="1"/>
  <c r="A695" i="15"/>
  <c r="A696" i="15" s="1"/>
  <c r="A697" i="15" s="1"/>
  <c r="A698" i="15" s="1"/>
  <c r="A692" i="15"/>
  <c r="A693" i="15" s="1"/>
  <c r="A690" i="15"/>
  <c r="E689" i="15"/>
  <c r="E690" i="15" s="1"/>
  <c r="E691" i="15" s="1"/>
  <c r="E692" i="15" s="1"/>
  <c r="E693" i="15" s="1"/>
  <c r="E694" i="15" s="1"/>
  <c r="E695" i="15" s="1"/>
  <c r="E696" i="15" s="1"/>
  <c r="E697" i="15" s="1"/>
  <c r="E698" i="15" s="1"/>
  <c r="E699" i="15" s="1"/>
  <c r="E700" i="15" s="1"/>
  <c r="E701" i="15" s="1"/>
  <c r="E702" i="15" s="1"/>
  <c r="E703" i="15" s="1"/>
  <c r="E704" i="15" s="1"/>
  <c r="A689" i="15"/>
  <c r="A681" i="15"/>
  <c r="A682" i="15" s="1"/>
  <c r="A683" i="15" s="1"/>
  <c r="A684" i="15" s="1"/>
  <c r="A685" i="15" s="1"/>
  <c r="A676" i="15"/>
  <c r="A677" i="15" s="1"/>
  <c r="A678" i="15" s="1"/>
  <c r="A679" i="15" s="1"/>
  <c r="A673" i="15"/>
  <c r="A674" i="15" s="1"/>
  <c r="E672" i="15"/>
  <c r="E673" i="15" s="1"/>
  <c r="E674" i="15" s="1"/>
  <c r="E675" i="15" s="1"/>
  <c r="E676" i="15" s="1"/>
  <c r="E677" i="15" s="1"/>
  <c r="E678" i="15" s="1"/>
  <c r="E679" i="15" s="1"/>
  <c r="E680" i="15" s="1"/>
  <c r="E681" i="15" s="1"/>
  <c r="E682" i="15" s="1"/>
  <c r="E683" i="15" s="1"/>
  <c r="E684" i="15" s="1"/>
  <c r="E685" i="15" s="1"/>
  <c r="E671" i="15"/>
  <c r="E670" i="15"/>
  <c r="A670" i="15"/>
  <c r="A671" i="15" s="1"/>
  <c r="A662" i="15"/>
  <c r="A663" i="15" s="1"/>
  <c r="A664" i="15" s="1"/>
  <c r="A665" i="15" s="1"/>
  <c r="A666" i="15" s="1"/>
  <c r="A657" i="15"/>
  <c r="A658" i="15" s="1"/>
  <c r="A659" i="15" s="1"/>
  <c r="A660" i="15" s="1"/>
  <c r="A654" i="15"/>
  <c r="A655" i="15" s="1"/>
  <c r="A652" i="15"/>
  <c r="E651" i="15"/>
  <c r="E652" i="15" s="1"/>
  <c r="E653" i="15" s="1"/>
  <c r="E654" i="15" s="1"/>
  <c r="E655" i="15" s="1"/>
  <c r="E656" i="15" s="1"/>
  <c r="E657" i="15" s="1"/>
  <c r="E658" i="15" s="1"/>
  <c r="E659" i="15" s="1"/>
  <c r="E660" i="15" s="1"/>
  <c r="E661" i="15" s="1"/>
  <c r="E662" i="15" s="1"/>
  <c r="E663" i="15" s="1"/>
  <c r="E664" i="15" s="1"/>
  <c r="E665" i="15" s="1"/>
  <c r="E666" i="15" s="1"/>
  <c r="A651" i="15"/>
  <c r="A643" i="15"/>
  <c r="A644" i="15" s="1"/>
  <c r="A645" i="15" s="1"/>
  <c r="A646" i="15" s="1"/>
  <c r="A647" i="15" s="1"/>
  <c r="A638" i="15"/>
  <c r="A639" i="15" s="1"/>
  <c r="A640" i="15" s="1"/>
  <c r="A641" i="15" s="1"/>
  <c r="A635" i="15"/>
  <c r="A636" i="15" s="1"/>
  <c r="E633" i="15"/>
  <c r="E634" i="15" s="1"/>
  <c r="E632" i="15"/>
  <c r="A632" i="15"/>
  <c r="A633" i="15" s="1"/>
  <c r="A624" i="15"/>
  <c r="A625" i="15" s="1"/>
  <c r="A626" i="15" s="1"/>
  <c r="A627" i="15" s="1"/>
  <c r="A628" i="15" s="1"/>
  <c r="A619" i="15"/>
  <c r="A620" i="15" s="1"/>
  <c r="A621" i="15" s="1"/>
  <c r="A622" i="15" s="1"/>
  <c r="A616" i="15"/>
  <c r="A617" i="15" s="1"/>
  <c r="A614" i="15"/>
  <c r="E613" i="15"/>
  <c r="E614" i="15" s="1"/>
  <c r="E615" i="15" s="1"/>
  <c r="E616" i="15" s="1"/>
  <c r="E617" i="15" s="1"/>
  <c r="E618" i="15" s="1"/>
  <c r="E619" i="15" s="1"/>
  <c r="E620" i="15" s="1"/>
  <c r="E621" i="15" s="1"/>
  <c r="E622" i="15" s="1"/>
  <c r="E623" i="15" s="1"/>
  <c r="E624" i="15" s="1"/>
  <c r="E625" i="15" s="1"/>
  <c r="E626" i="15" s="1"/>
  <c r="E627" i="15" s="1"/>
  <c r="E628" i="15" s="1"/>
  <c r="A613" i="15"/>
  <c r="A606" i="15"/>
  <c r="A607" i="15" s="1"/>
  <c r="A608" i="15" s="1"/>
  <c r="A609" i="15" s="1"/>
  <c r="A605" i="15"/>
  <c r="A600" i="15"/>
  <c r="A601" i="15" s="1"/>
  <c r="A602" i="15" s="1"/>
  <c r="A603" i="15" s="1"/>
  <c r="A597" i="15"/>
  <c r="A598" i="15" s="1"/>
  <c r="E594" i="15"/>
  <c r="E595" i="15" s="1"/>
  <c r="E596" i="15" s="1"/>
  <c r="E597" i="15" s="1"/>
  <c r="E598" i="15" s="1"/>
  <c r="E599" i="15" s="1"/>
  <c r="E600" i="15" s="1"/>
  <c r="E601" i="15" s="1"/>
  <c r="E602" i="15" s="1"/>
  <c r="E603" i="15" s="1"/>
  <c r="E604" i="15" s="1"/>
  <c r="E605" i="15" s="1"/>
  <c r="E606" i="15" s="1"/>
  <c r="E607" i="15" s="1"/>
  <c r="E608" i="15" s="1"/>
  <c r="E609" i="15" s="1"/>
  <c r="A594" i="15"/>
  <c r="A595" i="15" s="1"/>
  <c r="A586" i="15"/>
  <c r="A587" i="15" s="1"/>
  <c r="A588" i="15" s="1"/>
  <c r="A589" i="15" s="1"/>
  <c r="A590" i="15" s="1"/>
  <c r="A581" i="15"/>
  <c r="A582" i="15" s="1"/>
  <c r="A583" i="15" s="1"/>
  <c r="A584" i="15" s="1"/>
  <c r="A578" i="15"/>
  <c r="A579" i="15" s="1"/>
  <c r="A576" i="15"/>
  <c r="E575" i="15"/>
  <c r="E576" i="15" s="1"/>
  <c r="E577" i="15" s="1"/>
  <c r="E578" i="15" s="1"/>
  <c r="E579" i="15" s="1"/>
  <c r="E580" i="15" s="1"/>
  <c r="E581" i="15" s="1"/>
  <c r="E582" i="15" s="1"/>
  <c r="E583" i="15" s="1"/>
  <c r="E584" i="15" s="1"/>
  <c r="E585" i="15" s="1"/>
  <c r="E586" i="15" s="1"/>
  <c r="E587" i="15" s="1"/>
  <c r="E588" i="15" s="1"/>
  <c r="E589" i="15" s="1"/>
  <c r="E590" i="15" s="1"/>
  <c r="A575" i="15"/>
  <c r="A568" i="15"/>
  <c r="A569" i="15" s="1"/>
  <c r="A570" i="15" s="1"/>
  <c r="A571" i="15" s="1"/>
  <c r="A567" i="15"/>
  <c r="A562" i="15"/>
  <c r="A563" i="15" s="1"/>
  <c r="A564" i="15" s="1"/>
  <c r="A565" i="15" s="1"/>
  <c r="A559" i="15"/>
  <c r="A560" i="15" s="1"/>
  <c r="E556" i="15"/>
  <c r="E557" i="15" s="1"/>
  <c r="E558" i="15" s="1"/>
  <c r="E559" i="15" s="1"/>
  <c r="E560" i="15" s="1"/>
  <c r="E561" i="15" s="1"/>
  <c r="E562" i="15" s="1"/>
  <c r="E563" i="15" s="1"/>
  <c r="E564" i="15" s="1"/>
  <c r="E565" i="15" s="1"/>
  <c r="E566" i="15" s="1"/>
  <c r="E567" i="15" s="1"/>
  <c r="E568" i="15" s="1"/>
  <c r="E569" i="15" s="1"/>
  <c r="E570" i="15" s="1"/>
  <c r="E571" i="15" s="1"/>
  <c r="A556" i="15"/>
  <c r="A557" i="15" s="1"/>
  <c r="A548" i="15"/>
  <c r="A549" i="15" s="1"/>
  <c r="A550" i="15" s="1"/>
  <c r="A551" i="15" s="1"/>
  <c r="A552" i="15" s="1"/>
  <c r="A543" i="15"/>
  <c r="A544" i="15" s="1"/>
  <c r="A545" i="15" s="1"/>
  <c r="A546" i="15" s="1"/>
  <c r="A540" i="15"/>
  <c r="A541" i="15" s="1"/>
  <c r="A538" i="15"/>
  <c r="E537" i="15"/>
  <c r="E538" i="15" s="1"/>
  <c r="E539" i="15" s="1"/>
  <c r="E540" i="15" s="1"/>
  <c r="E541" i="15" s="1"/>
  <c r="E542" i="15" s="1"/>
  <c r="E543" i="15" s="1"/>
  <c r="E544" i="15" s="1"/>
  <c r="E545" i="15" s="1"/>
  <c r="E546" i="15" s="1"/>
  <c r="E547" i="15" s="1"/>
  <c r="E548" i="15" s="1"/>
  <c r="E549" i="15" s="1"/>
  <c r="E550" i="15" s="1"/>
  <c r="E551" i="15" s="1"/>
  <c r="E552" i="15" s="1"/>
  <c r="A537" i="15"/>
  <c r="A530" i="15"/>
  <c r="A531" i="15" s="1"/>
  <c r="A532" i="15" s="1"/>
  <c r="A533" i="15" s="1"/>
  <c r="A529" i="15"/>
  <c r="A524" i="15"/>
  <c r="A525" i="15" s="1"/>
  <c r="A526" i="15" s="1"/>
  <c r="A527" i="15" s="1"/>
  <c r="A521" i="15"/>
  <c r="A522" i="15" s="1"/>
  <c r="E518" i="15"/>
  <c r="E519" i="15" s="1"/>
  <c r="E520" i="15" s="1"/>
  <c r="E521" i="15" s="1"/>
  <c r="E522" i="15" s="1"/>
  <c r="E523" i="15" s="1"/>
  <c r="E524" i="15" s="1"/>
  <c r="E525" i="15" s="1"/>
  <c r="E526" i="15" s="1"/>
  <c r="E527" i="15" s="1"/>
  <c r="E528" i="15" s="1"/>
  <c r="E529" i="15" s="1"/>
  <c r="E530" i="15" s="1"/>
  <c r="E531" i="15" s="1"/>
  <c r="E532" i="15" s="1"/>
  <c r="E533" i="15" s="1"/>
  <c r="A518" i="15"/>
  <c r="A519" i="15" s="1"/>
  <c r="A510" i="15"/>
  <c r="A511" i="15" s="1"/>
  <c r="A512" i="15" s="1"/>
  <c r="A513" i="15" s="1"/>
  <c r="A514" i="15" s="1"/>
  <c r="A505" i="15"/>
  <c r="A506" i="15" s="1"/>
  <c r="A507" i="15" s="1"/>
  <c r="A508" i="15" s="1"/>
  <c r="A502" i="15"/>
  <c r="A503" i="15" s="1"/>
  <c r="E499" i="15"/>
  <c r="E500" i="15" s="1"/>
  <c r="E501" i="15" s="1"/>
  <c r="E502" i="15" s="1"/>
  <c r="E503" i="15" s="1"/>
  <c r="E504" i="15" s="1"/>
  <c r="A499" i="15"/>
  <c r="A500" i="15" s="1"/>
  <c r="A491" i="15"/>
  <c r="A492" i="15" s="1"/>
  <c r="A493" i="15" s="1"/>
  <c r="A494" i="15" s="1"/>
  <c r="A495" i="15" s="1"/>
  <c r="A487" i="15"/>
  <c r="A488" i="15" s="1"/>
  <c r="A489" i="15" s="1"/>
  <c r="A486" i="15"/>
  <c r="A483" i="15"/>
  <c r="A484" i="15" s="1"/>
  <c r="E482" i="15"/>
  <c r="E481" i="15"/>
  <c r="E480" i="15"/>
  <c r="A480" i="15"/>
  <c r="A481" i="15" s="1"/>
  <c r="A473" i="15"/>
  <c r="A474" i="15" s="1"/>
  <c r="A475" i="15" s="1"/>
  <c r="A476" i="15" s="1"/>
  <c r="A472" i="15"/>
  <c r="A467" i="15"/>
  <c r="A468" i="15" s="1"/>
  <c r="A469" i="15" s="1"/>
  <c r="A470" i="15" s="1"/>
  <c r="A464" i="15"/>
  <c r="A465" i="15" s="1"/>
  <c r="E461" i="15"/>
  <c r="E462" i="15" s="1"/>
  <c r="E463" i="15" s="1"/>
  <c r="E464" i="15" s="1"/>
  <c r="E465" i="15" s="1"/>
  <c r="E466" i="15" s="1"/>
  <c r="E467" i="15" s="1"/>
  <c r="E468" i="15" s="1"/>
  <c r="E469" i="15" s="1"/>
  <c r="E470" i="15" s="1"/>
  <c r="E471" i="15" s="1"/>
  <c r="E472" i="15" s="1"/>
  <c r="E473" i="15" s="1"/>
  <c r="E474" i="15" s="1"/>
  <c r="E475" i="15" s="1"/>
  <c r="E476" i="15" s="1"/>
  <c r="A461" i="15"/>
  <c r="A462" i="15" s="1"/>
  <c r="A453" i="15"/>
  <c r="A454" i="15" s="1"/>
  <c r="A455" i="15" s="1"/>
  <c r="A456" i="15" s="1"/>
  <c r="A457" i="15" s="1"/>
  <c r="A449" i="15"/>
  <c r="A450" i="15" s="1"/>
  <c r="A451" i="15" s="1"/>
  <c r="A448" i="15"/>
  <c r="A445" i="15"/>
  <c r="A446" i="15" s="1"/>
  <c r="E443" i="15"/>
  <c r="E444" i="15" s="1"/>
  <c r="E445" i="15" s="1"/>
  <c r="E446" i="15" s="1"/>
  <c r="E447" i="15" s="1"/>
  <c r="E448" i="15" s="1"/>
  <c r="E449" i="15" s="1"/>
  <c r="E450" i="15" s="1"/>
  <c r="E451" i="15" s="1"/>
  <c r="E452" i="15" s="1"/>
  <c r="E453" i="15" s="1"/>
  <c r="E454" i="15" s="1"/>
  <c r="E455" i="15" s="1"/>
  <c r="E456" i="15" s="1"/>
  <c r="E457" i="15" s="1"/>
  <c r="E442" i="15"/>
  <c r="A442" i="15"/>
  <c r="A443" i="15" s="1"/>
  <c r="A435" i="15"/>
  <c r="A436" i="15" s="1"/>
  <c r="A437" i="15" s="1"/>
  <c r="A438" i="15" s="1"/>
  <c r="A434" i="15"/>
  <c r="A429" i="15"/>
  <c r="A430" i="15" s="1"/>
  <c r="A431" i="15" s="1"/>
  <c r="A432" i="15" s="1"/>
  <c r="A426" i="15"/>
  <c r="A427" i="15" s="1"/>
  <c r="E423" i="15"/>
  <c r="E424" i="15" s="1"/>
  <c r="E425" i="15" s="1"/>
  <c r="E426" i="15" s="1"/>
  <c r="E427" i="15" s="1"/>
  <c r="E428" i="15" s="1"/>
  <c r="E429" i="15" s="1"/>
  <c r="E430" i="15" s="1"/>
  <c r="E431" i="15" s="1"/>
  <c r="E432" i="15" s="1"/>
  <c r="E433" i="15" s="1"/>
  <c r="E434" i="15" s="1"/>
  <c r="E435" i="15" s="1"/>
  <c r="E436" i="15" s="1"/>
  <c r="E437" i="15" s="1"/>
  <c r="E438" i="15" s="1"/>
  <c r="A423" i="15"/>
  <c r="A424" i="15" s="1"/>
  <c r="A415" i="15"/>
  <c r="A416" i="15" s="1"/>
  <c r="A417" i="15" s="1"/>
  <c r="A418" i="15" s="1"/>
  <c r="A419" i="15" s="1"/>
  <c r="A411" i="15"/>
  <c r="A412" i="15" s="1"/>
  <c r="A413" i="15" s="1"/>
  <c r="A410" i="15"/>
  <c r="A407" i="15"/>
  <c r="A408" i="15" s="1"/>
  <c r="E405" i="15"/>
  <c r="E406" i="15" s="1"/>
  <c r="E407" i="15" s="1"/>
  <c r="E408" i="15" s="1"/>
  <c r="E409" i="15" s="1"/>
  <c r="E410" i="15" s="1"/>
  <c r="E411" i="15" s="1"/>
  <c r="E412" i="15" s="1"/>
  <c r="E413" i="15" s="1"/>
  <c r="E414" i="15" s="1"/>
  <c r="E415" i="15" s="1"/>
  <c r="E416" i="15" s="1"/>
  <c r="E417" i="15" s="1"/>
  <c r="E418" i="15" s="1"/>
  <c r="E419" i="15" s="1"/>
  <c r="E404" i="15"/>
  <c r="A404" i="15"/>
  <c r="A405" i="15" s="1"/>
  <c r="A397" i="15"/>
  <c r="A398" i="15" s="1"/>
  <c r="A399" i="15" s="1"/>
  <c r="A400" i="15" s="1"/>
  <c r="A396" i="15"/>
  <c r="A391" i="15"/>
  <c r="A392" i="15" s="1"/>
  <c r="A393" i="15" s="1"/>
  <c r="A394" i="15" s="1"/>
  <c r="A388" i="15"/>
  <c r="A389" i="15" s="1"/>
  <c r="E385" i="15"/>
  <c r="E386" i="15" s="1"/>
  <c r="E387" i="15" s="1"/>
  <c r="E388" i="15" s="1"/>
  <c r="E389" i="15" s="1"/>
  <c r="E390" i="15" s="1"/>
  <c r="E391" i="15" s="1"/>
  <c r="E392" i="15" s="1"/>
  <c r="E393" i="15" s="1"/>
  <c r="E394" i="15" s="1"/>
  <c r="E395" i="15" s="1"/>
  <c r="E396" i="15" s="1"/>
  <c r="E397" i="15" s="1"/>
  <c r="E398" i="15" s="1"/>
  <c r="E399" i="15" s="1"/>
  <c r="E400" i="15" s="1"/>
  <c r="A385" i="15"/>
  <c r="A386" i="15" s="1"/>
  <c r="A377" i="15"/>
  <c r="A378" i="15" s="1"/>
  <c r="A379" i="15" s="1"/>
  <c r="A380" i="15" s="1"/>
  <c r="A381" i="15" s="1"/>
  <c r="A373" i="15"/>
  <c r="A374" i="15" s="1"/>
  <c r="A375" i="15" s="1"/>
  <c r="A372" i="15"/>
  <c r="A369" i="15"/>
  <c r="A370" i="15" s="1"/>
  <c r="E367" i="15"/>
  <c r="E368" i="15" s="1"/>
  <c r="E369" i="15" s="1"/>
  <c r="E370" i="15" s="1"/>
  <c r="E371" i="15" s="1"/>
  <c r="E372" i="15" s="1"/>
  <c r="E373" i="15" s="1"/>
  <c r="E374" i="15" s="1"/>
  <c r="E375" i="15" s="1"/>
  <c r="E376" i="15" s="1"/>
  <c r="E377" i="15" s="1"/>
  <c r="E378" i="15" s="1"/>
  <c r="E379" i="15" s="1"/>
  <c r="E380" i="15" s="1"/>
  <c r="E381" i="15" s="1"/>
  <c r="E366" i="15"/>
  <c r="A366" i="15"/>
  <c r="A367" i="15" s="1"/>
  <c r="A359" i="15"/>
  <c r="A360" i="15" s="1"/>
  <c r="A361" i="15" s="1"/>
  <c r="A362" i="15" s="1"/>
  <c r="A358" i="15"/>
  <c r="A353" i="15"/>
  <c r="A354" i="15" s="1"/>
  <c r="A355" i="15" s="1"/>
  <c r="A356" i="15" s="1"/>
  <c r="A350" i="15"/>
  <c r="A351" i="15" s="1"/>
  <c r="E347" i="15"/>
  <c r="E348" i="15" s="1"/>
  <c r="E349" i="15" s="1"/>
  <c r="E350" i="15" s="1"/>
  <c r="E351" i="15" s="1"/>
  <c r="E352" i="15" s="1"/>
  <c r="E353" i="15" s="1"/>
  <c r="E354" i="15" s="1"/>
  <c r="E355" i="15" s="1"/>
  <c r="E356" i="15" s="1"/>
  <c r="E357" i="15" s="1"/>
  <c r="E358" i="15" s="1"/>
  <c r="E359" i="15" s="1"/>
  <c r="E360" i="15" s="1"/>
  <c r="E361" i="15" s="1"/>
  <c r="E362" i="15" s="1"/>
  <c r="A347" i="15"/>
  <c r="A348" i="15" s="1"/>
  <c r="A339" i="15"/>
  <c r="A340" i="15" s="1"/>
  <c r="A341" i="15" s="1"/>
  <c r="A342" i="15" s="1"/>
  <c r="A343" i="15" s="1"/>
  <c r="A334" i="15"/>
  <c r="A335" i="15" s="1"/>
  <c r="A336" i="15" s="1"/>
  <c r="A337" i="15" s="1"/>
  <c r="A331" i="15"/>
  <c r="A332" i="15" s="1"/>
  <c r="E328" i="15"/>
  <c r="E329" i="15" s="1"/>
  <c r="E330" i="15" s="1"/>
  <c r="A328" i="15"/>
  <c r="A329" i="15" s="1"/>
  <c r="A320" i="15"/>
  <c r="A321" i="15" s="1"/>
  <c r="A322" i="15" s="1"/>
  <c r="A323" i="15" s="1"/>
  <c r="A324" i="15" s="1"/>
  <c r="A315" i="15"/>
  <c r="A316" i="15" s="1"/>
  <c r="A317" i="15" s="1"/>
  <c r="A318" i="15" s="1"/>
  <c r="A312" i="15"/>
  <c r="A313" i="15" s="1"/>
  <c r="E309" i="15"/>
  <c r="E310" i="15" s="1"/>
  <c r="E311" i="15" s="1"/>
  <c r="E312" i="15" s="1"/>
  <c r="E313" i="15" s="1"/>
  <c r="E314" i="15" s="1"/>
  <c r="E315" i="15" s="1"/>
  <c r="E316" i="15" s="1"/>
  <c r="E317" i="15" s="1"/>
  <c r="E318" i="15" s="1"/>
  <c r="E319" i="15" s="1"/>
  <c r="E320" i="15" s="1"/>
  <c r="E321" i="15" s="1"/>
  <c r="E322" i="15" s="1"/>
  <c r="E323" i="15" s="1"/>
  <c r="E324" i="15" s="1"/>
  <c r="A309" i="15"/>
  <c r="A310" i="15" s="1"/>
  <c r="A301" i="15"/>
  <c r="A302" i="15" s="1"/>
  <c r="A303" i="15" s="1"/>
  <c r="A304" i="15" s="1"/>
  <c r="A305" i="15" s="1"/>
  <c r="A296" i="15"/>
  <c r="A297" i="15" s="1"/>
  <c r="A298" i="15" s="1"/>
  <c r="A299" i="15" s="1"/>
  <c r="A294" i="15"/>
  <c r="A293" i="15"/>
  <c r="A291" i="15"/>
  <c r="E290" i="15"/>
  <c r="E291" i="15" s="1"/>
  <c r="E292" i="15" s="1"/>
  <c r="E293" i="15" s="1"/>
  <c r="E294" i="15" s="1"/>
  <c r="E295" i="15" s="1"/>
  <c r="E296" i="15" s="1"/>
  <c r="E297" i="15" s="1"/>
  <c r="E298" i="15" s="1"/>
  <c r="E299" i="15" s="1"/>
  <c r="E300" i="15" s="1"/>
  <c r="E301" i="15" s="1"/>
  <c r="E302" i="15" s="1"/>
  <c r="E303" i="15" s="1"/>
  <c r="E304" i="15" s="1"/>
  <c r="E305" i="15" s="1"/>
  <c r="A290" i="15"/>
  <c r="A282" i="15"/>
  <c r="A283" i="15" s="1"/>
  <c r="A284" i="15" s="1"/>
  <c r="A285" i="15" s="1"/>
  <c r="A286" i="15" s="1"/>
  <c r="A277" i="15"/>
  <c r="A278" i="15" s="1"/>
  <c r="A279" i="15" s="1"/>
  <c r="A280" i="15" s="1"/>
  <c r="A274" i="15"/>
  <c r="A275" i="15" s="1"/>
  <c r="E271" i="15"/>
  <c r="E272" i="15" s="1"/>
  <c r="E273" i="15" s="1"/>
  <c r="E274" i="15" s="1"/>
  <c r="E275" i="15" s="1"/>
  <c r="E276" i="15" s="1"/>
  <c r="E277" i="15" s="1"/>
  <c r="E278" i="15" s="1"/>
  <c r="E279" i="15" s="1"/>
  <c r="E280" i="15" s="1"/>
  <c r="E281" i="15" s="1"/>
  <c r="E282" i="15" s="1"/>
  <c r="E283" i="15" s="1"/>
  <c r="E284" i="15" s="1"/>
  <c r="E285" i="15" s="1"/>
  <c r="E286" i="15" s="1"/>
  <c r="A271" i="15"/>
  <c r="A272" i="15" s="1"/>
  <c r="A263" i="15"/>
  <c r="A264" i="15" s="1"/>
  <c r="A265" i="15" s="1"/>
  <c r="A266" i="15" s="1"/>
  <c r="A267" i="15" s="1"/>
  <c r="A258" i="15"/>
  <c r="A259" i="15" s="1"/>
  <c r="A260" i="15" s="1"/>
  <c r="A261" i="15" s="1"/>
  <c r="A256" i="15"/>
  <c r="A255" i="15"/>
  <c r="A253" i="15"/>
  <c r="E252" i="15"/>
  <c r="E253" i="15" s="1"/>
  <c r="E254" i="15" s="1"/>
  <c r="E255" i="15" s="1"/>
  <c r="E256" i="15" s="1"/>
  <c r="E257" i="15" s="1"/>
  <c r="E258" i="15" s="1"/>
  <c r="E259" i="15" s="1"/>
  <c r="E260" i="15" s="1"/>
  <c r="E261" i="15" s="1"/>
  <c r="E262" i="15" s="1"/>
  <c r="E263" i="15" s="1"/>
  <c r="E264" i="15" s="1"/>
  <c r="E265" i="15" s="1"/>
  <c r="E266" i="15" s="1"/>
  <c r="E267" i="15" s="1"/>
  <c r="A252" i="15"/>
  <c r="A244" i="15"/>
  <c r="A245" i="15" s="1"/>
  <c r="A246" i="15" s="1"/>
  <c r="A247" i="15" s="1"/>
  <c r="A248" i="15" s="1"/>
  <c r="A239" i="15"/>
  <c r="A240" i="15" s="1"/>
  <c r="A241" i="15" s="1"/>
  <c r="A242" i="15" s="1"/>
  <c r="A236" i="15"/>
  <c r="A237" i="15" s="1"/>
  <c r="E233" i="15"/>
  <c r="E234" i="15" s="1"/>
  <c r="E235" i="15" s="1"/>
  <c r="E236" i="15" s="1"/>
  <c r="E237" i="15" s="1"/>
  <c r="E238" i="15" s="1"/>
  <c r="E239" i="15" s="1"/>
  <c r="E240" i="15" s="1"/>
  <c r="E241" i="15" s="1"/>
  <c r="E242" i="15" s="1"/>
  <c r="E243" i="15" s="1"/>
  <c r="E244" i="15" s="1"/>
  <c r="E245" i="15" s="1"/>
  <c r="E246" i="15" s="1"/>
  <c r="E247" i="15" s="1"/>
  <c r="E248" i="15" s="1"/>
  <c r="A233" i="15"/>
  <c r="A234" i="15" s="1"/>
  <c r="A225" i="15"/>
  <c r="A226" i="15" s="1"/>
  <c r="A227" i="15" s="1"/>
  <c r="A228" i="15" s="1"/>
  <c r="A229" i="15" s="1"/>
  <c r="A220" i="15"/>
  <c r="A221" i="15" s="1"/>
  <c r="A222" i="15" s="1"/>
  <c r="A223" i="15" s="1"/>
  <c r="A218" i="15"/>
  <c r="A217" i="15"/>
  <c r="A215" i="15"/>
  <c r="E214" i="15"/>
  <c r="E215" i="15" s="1"/>
  <c r="E216" i="15" s="1"/>
  <c r="E217" i="15" s="1"/>
  <c r="E218" i="15" s="1"/>
  <c r="E219" i="15" s="1"/>
  <c r="E220" i="15" s="1"/>
  <c r="E221" i="15" s="1"/>
  <c r="E222" i="15" s="1"/>
  <c r="E223" i="15" s="1"/>
  <c r="E224" i="15" s="1"/>
  <c r="E225" i="15" s="1"/>
  <c r="E226" i="15" s="1"/>
  <c r="E227" i="15" s="1"/>
  <c r="E228" i="15" s="1"/>
  <c r="E229" i="15" s="1"/>
  <c r="A214" i="15"/>
  <c r="A206" i="15"/>
  <c r="A207" i="15" s="1"/>
  <c r="A208" i="15" s="1"/>
  <c r="A209" i="15" s="1"/>
  <c r="A210" i="15" s="1"/>
  <c r="A201" i="15"/>
  <c r="A202" i="15" s="1"/>
  <c r="A203" i="15" s="1"/>
  <c r="A204" i="15" s="1"/>
  <c r="A198" i="15"/>
  <c r="A199" i="15" s="1"/>
  <c r="E195" i="15"/>
  <c r="E196" i="15" s="1"/>
  <c r="E197" i="15" s="1"/>
  <c r="E198" i="15" s="1"/>
  <c r="E199" i="15" s="1"/>
  <c r="E200" i="15" s="1"/>
  <c r="E201" i="15" s="1"/>
  <c r="E202" i="15" s="1"/>
  <c r="E203" i="15" s="1"/>
  <c r="E204" i="15" s="1"/>
  <c r="E205" i="15" s="1"/>
  <c r="E206" i="15" s="1"/>
  <c r="E207" i="15" s="1"/>
  <c r="E208" i="15" s="1"/>
  <c r="E209" i="15" s="1"/>
  <c r="E210" i="15" s="1"/>
  <c r="A195" i="15"/>
  <c r="A196" i="15" s="1"/>
  <c r="A187" i="15"/>
  <c r="A188" i="15" s="1"/>
  <c r="A189" i="15" s="1"/>
  <c r="A190" i="15" s="1"/>
  <c r="A191" i="15" s="1"/>
  <c r="A182" i="15"/>
  <c r="A183" i="15" s="1"/>
  <c r="A184" i="15" s="1"/>
  <c r="A185" i="15" s="1"/>
  <c r="A179" i="15"/>
  <c r="A180" i="15" s="1"/>
  <c r="A177" i="15"/>
  <c r="E176" i="15"/>
  <c r="E177" i="15" s="1"/>
  <c r="E178" i="15" s="1"/>
  <c r="E179" i="15" s="1"/>
  <c r="A176" i="15"/>
  <c r="A168" i="15"/>
  <c r="A169" i="15" s="1"/>
  <c r="A170" i="15" s="1"/>
  <c r="A171" i="15" s="1"/>
  <c r="A172" i="15" s="1"/>
  <c r="A163" i="15"/>
  <c r="A164" i="15" s="1"/>
  <c r="A165" i="15" s="1"/>
  <c r="A166" i="15" s="1"/>
  <c r="A160" i="15"/>
  <c r="A161" i="15" s="1"/>
  <c r="E157" i="15"/>
  <c r="E158" i="15" s="1"/>
  <c r="E159" i="15" s="1"/>
  <c r="E160" i="15" s="1"/>
  <c r="E161" i="15" s="1"/>
  <c r="E162" i="15" s="1"/>
  <c r="E163" i="15" s="1"/>
  <c r="E164" i="15" s="1"/>
  <c r="E165" i="15" s="1"/>
  <c r="E166" i="15" s="1"/>
  <c r="E167" i="15" s="1"/>
  <c r="E168" i="15" s="1"/>
  <c r="E169" i="15" s="1"/>
  <c r="E170" i="15" s="1"/>
  <c r="E171" i="15" s="1"/>
  <c r="E172" i="15" s="1"/>
  <c r="A157" i="15"/>
  <c r="A158" i="15" s="1"/>
  <c r="A149" i="15"/>
  <c r="A150" i="15" s="1"/>
  <c r="A151" i="15" s="1"/>
  <c r="A152" i="15" s="1"/>
  <c r="A153" i="15" s="1"/>
  <c r="A145" i="15"/>
  <c r="A146" i="15" s="1"/>
  <c r="A147" i="15" s="1"/>
  <c r="A144" i="15"/>
  <c r="A141" i="15"/>
  <c r="A142" i="15" s="1"/>
  <c r="E138" i="15"/>
  <c r="E139" i="15" s="1"/>
  <c r="E140" i="15" s="1"/>
  <c r="E141" i="15" s="1"/>
  <c r="E142" i="15" s="1"/>
  <c r="E143" i="15" s="1"/>
  <c r="E144" i="15" s="1"/>
  <c r="E145" i="15" s="1"/>
  <c r="E146" i="15" s="1"/>
  <c r="E147" i="15" s="1"/>
  <c r="E148" i="15" s="1"/>
  <c r="E149" i="15" s="1"/>
  <c r="E150" i="15" s="1"/>
  <c r="E151" i="15" s="1"/>
  <c r="E152" i="15" s="1"/>
  <c r="E153" i="15" s="1"/>
  <c r="A138" i="15"/>
  <c r="A139" i="15" s="1"/>
  <c r="A131" i="15"/>
  <c r="A132" i="15" s="1"/>
  <c r="A133" i="15" s="1"/>
  <c r="A134" i="15" s="1"/>
  <c r="A130" i="15"/>
  <c r="A125" i="15"/>
  <c r="A126" i="15" s="1"/>
  <c r="A127" i="15" s="1"/>
  <c r="A128" i="15" s="1"/>
  <c r="A122" i="15"/>
  <c r="A123" i="15" s="1"/>
  <c r="E120" i="15"/>
  <c r="E121" i="15" s="1"/>
  <c r="E122" i="15" s="1"/>
  <c r="E123" i="15" s="1"/>
  <c r="E124" i="15" s="1"/>
  <c r="E125" i="15" s="1"/>
  <c r="E126" i="15" s="1"/>
  <c r="E127" i="15" s="1"/>
  <c r="E128" i="15" s="1"/>
  <c r="E129" i="15" s="1"/>
  <c r="E119" i="15"/>
  <c r="A119" i="15"/>
  <c r="A120" i="15" s="1"/>
  <c r="A111" i="15"/>
  <c r="A112" i="15" s="1"/>
  <c r="A113" i="15" s="1"/>
  <c r="A114" i="15" s="1"/>
  <c r="A115" i="15" s="1"/>
  <c r="A106" i="15"/>
  <c r="A107" i="15" s="1"/>
  <c r="A108" i="15" s="1"/>
  <c r="A109" i="15" s="1"/>
  <c r="A103" i="15"/>
  <c r="A104" i="15" s="1"/>
  <c r="A101" i="15"/>
  <c r="E100" i="15"/>
  <c r="E101" i="15" s="1"/>
  <c r="A100" i="15"/>
  <c r="D22" i="15"/>
  <c r="D41" i="15" s="1"/>
  <c r="D60" i="15" s="1"/>
  <c r="D79" i="15" s="1"/>
  <c r="D98" i="15" s="1"/>
  <c r="D30" i="15"/>
  <c r="D49" i="15" s="1"/>
  <c r="D68" i="15" s="1"/>
  <c r="D87" i="15" s="1"/>
  <c r="D106" i="15" s="1"/>
  <c r="D125" i="15" s="1"/>
  <c r="D38" i="15"/>
  <c r="D57" i="15" s="1"/>
  <c r="D76" i="15" s="1"/>
  <c r="D95" i="15" s="1"/>
  <c r="D114" i="15" s="1"/>
  <c r="D133" i="15" s="1"/>
  <c r="D152" i="15" s="1"/>
  <c r="D40" i="15"/>
  <c r="D59" i="15" s="1"/>
  <c r="D78" i="15" s="1"/>
  <c r="D97" i="15" s="1"/>
  <c r="D4" i="15"/>
  <c r="D5" i="15" s="1"/>
  <c r="D6" i="15" s="1"/>
  <c r="D7" i="15" s="1"/>
  <c r="D8" i="15" s="1"/>
  <c r="D9" i="15" s="1"/>
  <c r="D10" i="15" s="1"/>
  <c r="D11" i="15" s="1"/>
  <c r="D12" i="15" s="1"/>
  <c r="D13" i="15" s="1"/>
  <c r="D14" i="15" s="1"/>
  <c r="D15" i="15" s="1"/>
  <c r="D16" i="15" s="1"/>
  <c r="D17" i="15" s="1"/>
  <c r="D18" i="15" s="1"/>
  <c r="D19" i="15" s="1"/>
  <c r="D20" i="15" s="1"/>
  <c r="D39" i="15" s="1"/>
  <c r="D58" i="15" s="1"/>
  <c r="D77" i="15" s="1"/>
  <c r="D96" i="15" s="1"/>
  <c r="D115" i="15" s="1"/>
  <c r="D134" i="15" s="1"/>
  <c r="D3" i="15"/>
  <c r="D21" i="15"/>
  <c r="A21" i="15" s="1"/>
  <c r="A92" i="15"/>
  <c r="A93" i="15" s="1"/>
  <c r="A94" i="15" s="1"/>
  <c r="A95" i="15" s="1"/>
  <c r="A96" i="15" s="1"/>
  <c r="A87" i="15"/>
  <c r="A88" i="15" s="1"/>
  <c r="A89" i="15" s="1"/>
  <c r="A90" i="15" s="1"/>
  <c r="A84" i="15"/>
  <c r="A85" i="15" s="1"/>
  <c r="E81" i="15"/>
  <c r="E82" i="15" s="1"/>
  <c r="E83" i="15" s="1"/>
  <c r="E84" i="15" s="1"/>
  <c r="E85" i="15" s="1"/>
  <c r="E86" i="15" s="1"/>
  <c r="E87" i="15" s="1"/>
  <c r="E88" i="15" s="1"/>
  <c r="E89" i="15" s="1"/>
  <c r="E90" i="15" s="1"/>
  <c r="E91" i="15" s="1"/>
  <c r="E92" i="15" s="1"/>
  <c r="E93" i="15" s="1"/>
  <c r="E94" i="15" s="1"/>
  <c r="E95" i="15" s="1"/>
  <c r="E96" i="15" s="1"/>
  <c r="A81" i="15"/>
  <c r="A82" i="15" s="1"/>
  <c r="A73" i="15"/>
  <c r="A74" i="15" s="1"/>
  <c r="A75" i="15" s="1"/>
  <c r="A76" i="15" s="1"/>
  <c r="A77" i="15" s="1"/>
  <c r="A68" i="15"/>
  <c r="A69" i="15" s="1"/>
  <c r="A70" i="15" s="1"/>
  <c r="A71" i="15" s="1"/>
  <c r="A65" i="15"/>
  <c r="A66" i="15" s="1"/>
  <c r="E62" i="15"/>
  <c r="E63" i="15" s="1"/>
  <c r="E64" i="15" s="1"/>
  <c r="E65" i="15" s="1"/>
  <c r="E66" i="15" s="1"/>
  <c r="E67" i="15" s="1"/>
  <c r="E68" i="15" s="1"/>
  <c r="E69" i="15" s="1"/>
  <c r="E70" i="15" s="1"/>
  <c r="E71" i="15" s="1"/>
  <c r="E72" i="15" s="1"/>
  <c r="E73" i="15" s="1"/>
  <c r="E74" i="15" s="1"/>
  <c r="E75" i="15" s="1"/>
  <c r="E76" i="15" s="1"/>
  <c r="E77" i="15" s="1"/>
  <c r="A62" i="15"/>
  <c r="A63" i="15" s="1"/>
  <c r="A54" i="15"/>
  <c r="A55" i="15" s="1"/>
  <c r="A56" i="15" s="1"/>
  <c r="A57" i="15" s="1"/>
  <c r="A58" i="15" s="1"/>
  <c r="A49" i="15"/>
  <c r="A50" i="15" s="1"/>
  <c r="A51" i="15" s="1"/>
  <c r="A52" i="15" s="1"/>
  <c r="A46" i="15"/>
  <c r="A47" i="15" s="1"/>
  <c r="E43" i="15"/>
  <c r="A43" i="15"/>
  <c r="A44" i="15" s="1"/>
  <c r="E24" i="15"/>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67" i="1"/>
  <c r="D116" i="15" l="1"/>
  <c r="C97" i="15"/>
  <c r="A97" i="15"/>
  <c r="C98" i="15"/>
  <c r="D117" i="15"/>
  <c r="C117" i="15" s="1"/>
  <c r="D33" i="15"/>
  <c r="D52" i="15" s="1"/>
  <c r="D71" i="15" s="1"/>
  <c r="D90" i="15" s="1"/>
  <c r="D109" i="15" s="1"/>
  <c r="D128" i="15" s="1"/>
  <c r="C128" i="15" s="1"/>
  <c r="D31" i="15"/>
  <c r="D50" i="15" s="1"/>
  <c r="D69" i="15" s="1"/>
  <c r="D88" i="15" s="1"/>
  <c r="D107" i="15" s="1"/>
  <c r="D126" i="15" s="1"/>
  <c r="D145" i="15" s="1"/>
  <c r="D23" i="15"/>
  <c r="D42" i="15" s="1"/>
  <c r="D61" i="15" s="1"/>
  <c r="D80" i="15" s="1"/>
  <c r="D99" i="15" s="1"/>
  <c r="C99" i="15" s="1"/>
  <c r="D37" i="15"/>
  <c r="D56" i="15" s="1"/>
  <c r="D75" i="15" s="1"/>
  <c r="D94" i="15" s="1"/>
  <c r="D113" i="15" s="1"/>
  <c r="D132" i="15" s="1"/>
  <c r="D29" i="15"/>
  <c r="D48" i="15" s="1"/>
  <c r="D67" i="15" s="1"/>
  <c r="D86" i="15" s="1"/>
  <c r="D105" i="15" s="1"/>
  <c r="D124" i="15" s="1"/>
  <c r="D36" i="15"/>
  <c r="D55" i="15" s="1"/>
  <c r="D74" i="15" s="1"/>
  <c r="D93" i="15" s="1"/>
  <c r="D112" i="15" s="1"/>
  <c r="D131" i="15" s="1"/>
  <c r="D150" i="15" s="1"/>
  <c r="C150" i="15" s="1"/>
  <c r="D28" i="15"/>
  <c r="D47" i="15" s="1"/>
  <c r="D66" i="15" s="1"/>
  <c r="D85" i="15" s="1"/>
  <c r="D104" i="15" s="1"/>
  <c r="D123" i="15" s="1"/>
  <c r="D35" i="15"/>
  <c r="D54" i="15" s="1"/>
  <c r="D73" i="15" s="1"/>
  <c r="D92" i="15" s="1"/>
  <c r="D111" i="15" s="1"/>
  <c r="D130" i="15" s="1"/>
  <c r="D149" i="15" s="1"/>
  <c r="D27" i="15"/>
  <c r="D46" i="15" s="1"/>
  <c r="D65" i="15" s="1"/>
  <c r="D84" i="15" s="1"/>
  <c r="D103" i="15" s="1"/>
  <c r="D122" i="15" s="1"/>
  <c r="D141" i="15" s="1"/>
  <c r="D34" i="15"/>
  <c r="D53" i="15" s="1"/>
  <c r="D72" i="15" s="1"/>
  <c r="D91" i="15" s="1"/>
  <c r="D110" i="15" s="1"/>
  <c r="D129" i="15" s="1"/>
  <c r="D148" i="15" s="1"/>
  <c r="D26" i="15"/>
  <c r="D45" i="15" s="1"/>
  <c r="D64" i="15" s="1"/>
  <c r="D83" i="15" s="1"/>
  <c r="D102" i="15" s="1"/>
  <c r="D25" i="15"/>
  <c r="D44" i="15" s="1"/>
  <c r="D63" i="15" s="1"/>
  <c r="D82" i="15" s="1"/>
  <c r="D101" i="15" s="1"/>
  <c r="D120" i="15" s="1"/>
  <c r="D139" i="15" s="1"/>
  <c r="D32" i="15"/>
  <c r="D51" i="15" s="1"/>
  <c r="D70" i="15" s="1"/>
  <c r="D89" i="15" s="1"/>
  <c r="D108" i="15" s="1"/>
  <c r="D127" i="15" s="1"/>
  <c r="D24" i="15"/>
  <c r="D43" i="15" s="1"/>
  <c r="D62" i="15" s="1"/>
  <c r="D81" i="15" s="1"/>
  <c r="D100" i="15" s="1"/>
  <c r="D119" i="15" s="1"/>
  <c r="E943" i="15"/>
  <c r="E944" i="15" s="1"/>
  <c r="E814" i="15"/>
  <c r="E815" i="15" s="1"/>
  <c r="E786" i="15"/>
  <c r="E787" i="15" s="1"/>
  <c r="E788" i="15" s="1"/>
  <c r="E789" i="15" s="1"/>
  <c r="E635" i="15"/>
  <c r="E636" i="15" s="1"/>
  <c r="E505" i="15"/>
  <c r="E506" i="15" s="1"/>
  <c r="E483" i="15"/>
  <c r="E484" i="15" s="1"/>
  <c r="E331" i="15"/>
  <c r="E180" i="15"/>
  <c r="E181" i="15" s="1"/>
  <c r="E182" i="15" s="1"/>
  <c r="C116" i="15"/>
  <c r="A116" i="15"/>
  <c r="D135" i="15"/>
  <c r="D151" i="15"/>
  <c r="C152" i="15"/>
  <c r="D171" i="15"/>
  <c r="D146" i="15"/>
  <c r="C127" i="15"/>
  <c r="D153" i="15"/>
  <c r="C148" i="15"/>
  <c r="D167" i="15"/>
  <c r="C119" i="15"/>
  <c r="D138" i="15"/>
  <c r="C124" i="15"/>
  <c r="D143" i="15"/>
  <c r="E102" i="15"/>
  <c r="E103" i="15" s="1"/>
  <c r="D158" i="15"/>
  <c r="C139" i="15"/>
  <c r="D144" i="15"/>
  <c r="C125" i="15"/>
  <c r="E130" i="15"/>
  <c r="E131" i="15" s="1"/>
  <c r="C129" i="15"/>
  <c r="D169" i="15"/>
  <c r="C120" i="15"/>
  <c r="D118" i="15"/>
  <c r="D121" i="15"/>
  <c r="C21" i="15"/>
  <c r="C60" i="15"/>
  <c r="C22" i="15"/>
  <c r="C59" i="15"/>
  <c r="A59" i="15"/>
  <c r="E44" i="15"/>
  <c r="E45" i="15" s="1"/>
  <c r="E25" i="15"/>
  <c r="E26" i="15" s="1"/>
  <c r="C169" i="15" l="1"/>
  <c r="D188" i="15"/>
  <c r="D207" i="15" s="1"/>
  <c r="C171" i="15"/>
  <c r="D190" i="15"/>
  <c r="D209" i="15" s="1"/>
  <c r="C100" i="15"/>
  <c r="C158" i="15"/>
  <c r="D177" i="15"/>
  <c r="C167" i="15"/>
  <c r="D186" i="15"/>
  <c r="D205" i="15" s="1"/>
  <c r="C23" i="15"/>
  <c r="C122" i="15"/>
  <c r="D147" i="15"/>
  <c r="D136" i="15"/>
  <c r="C101" i="15"/>
  <c r="C126" i="15"/>
  <c r="E945" i="15"/>
  <c r="E790" i="15"/>
  <c r="E816" i="15"/>
  <c r="E637" i="15"/>
  <c r="E507" i="15"/>
  <c r="E485" i="15"/>
  <c r="E332" i="15"/>
  <c r="D224" i="15"/>
  <c r="C205" i="15"/>
  <c r="D228" i="15"/>
  <c r="C209" i="15"/>
  <c r="D226" i="15"/>
  <c r="C207" i="15"/>
  <c r="E183" i="15"/>
  <c r="D137" i="15"/>
  <c r="C118" i="15"/>
  <c r="D162" i="15"/>
  <c r="C143" i="15"/>
  <c r="D166" i="15"/>
  <c r="C147" i="15"/>
  <c r="C144" i="15"/>
  <c r="D163" i="15"/>
  <c r="D157" i="15"/>
  <c r="C138" i="15"/>
  <c r="D172" i="15"/>
  <c r="C153" i="15"/>
  <c r="D164" i="15"/>
  <c r="C145" i="15"/>
  <c r="C102" i="15"/>
  <c r="C141" i="15"/>
  <c r="D160" i="15"/>
  <c r="D168" i="15"/>
  <c r="C149" i="15"/>
  <c r="C136" i="15"/>
  <c r="D155" i="15"/>
  <c r="C130" i="15"/>
  <c r="C146" i="15"/>
  <c r="D165" i="15"/>
  <c r="D170" i="15"/>
  <c r="C151" i="15"/>
  <c r="E132" i="15"/>
  <c r="C131" i="15"/>
  <c r="E104" i="15"/>
  <c r="C103" i="15"/>
  <c r="C123" i="15"/>
  <c r="D142" i="15"/>
  <c r="C121" i="15"/>
  <c r="D140" i="15"/>
  <c r="D154" i="15"/>
  <c r="D173" i="15" s="1"/>
  <c r="C135" i="15"/>
  <c r="A135" i="15"/>
  <c r="C78" i="15"/>
  <c r="C61" i="15"/>
  <c r="C40" i="15"/>
  <c r="A40" i="15"/>
  <c r="E46" i="15"/>
  <c r="E27" i="15"/>
  <c r="C26" i="15"/>
  <c r="C177" i="15" l="1"/>
  <c r="D196" i="15"/>
  <c r="C155" i="15"/>
  <c r="D174" i="15"/>
  <c r="C164" i="15"/>
  <c r="D183" i="15"/>
  <c r="D202" i="15" s="1"/>
  <c r="C166" i="15"/>
  <c r="D185" i="15"/>
  <c r="D204" i="15" s="1"/>
  <c r="C173" i="15"/>
  <c r="D192" i="15"/>
  <c r="A173" i="15"/>
  <c r="C172" i="15"/>
  <c r="D191" i="15"/>
  <c r="D210" i="15" s="1"/>
  <c r="C162" i="15"/>
  <c r="D181" i="15"/>
  <c r="C168" i="15"/>
  <c r="D187" i="15"/>
  <c r="D206" i="15" s="1"/>
  <c r="C170" i="15"/>
  <c r="D189" i="15"/>
  <c r="D208" i="15" s="1"/>
  <c r="C160" i="15"/>
  <c r="D179" i="15"/>
  <c r="C157" i="15"/>
  <c r="D176" i="15"/>
  <c r="C165" i="15"/>
  <c r="D184" i="15"/>
  <c r="D203" i="15" s="1"/>
  <c r="C163" i="15"/>
  <c r="D182" i="15"/>
  <c r="E946" i="15"/>
  <c r="E791" i="15"/>
  <c r="E817" i="15"/>
  <c r="E638" i="15"/>
  <c r="E486" i="15"/>
  <c r="E508" i="15"/>
  <c r="E333" i="15"/>
  <c r="C228" i="15"/>
  <c r="D247" i="15"/>
  <c r="C226" i="15"/>
  <c r="D245" i="15"/>
  <c r="E184" i="15"/>
  <c r="C183" i="15"/>
  <c r="C224" i="15"/>
  <c r="D243" i="15"/>
  <c r="C142" i="15"/>
  <c r="D161" i="15"/>
  <c r="E105" i="15"/>
  <c r="C104" i="15"/>
  <c r="C154" i="15"/>
  <c r="A154" i="15"/>
  <c r="E133" i="15"/>
  <c r="C132" i="15"/>
  <c r="C140" i="15"/>
  <c r="D159" i="15"/>
  <c r="C137" i="15"/>
  <c r="D156" i="15"/>
  <c r="C25" i="15"/>
  <c r="A78" i="15"/>
  <c r="C24" i="15"/>
  <c r="C62" i="15"/>
  <c r="C41" i="15"/>
  <c r="E47" i="15"/>
  <c r="E28" i="15"/>
  <c r="C27" i="15"/>
  <c r="D223" i="15" l="1"/>
  <c r="C204" i="15"/>
  <c r="D195" i="15"/>
  <c r="C176" i="15"/>
  <c r="D200" i="15"/>
  <c r="C181" i="15"/>
  <c r="C159" i="15"/>
  <c r="D178" i="15"/>
  <c r="C161" i="15"/>
  <c r="D180" i="15"/>
  <c r="C202" i="15"/>
  <c r="D221" i="15"/>
  <c r="D198" i="15"/>
  <c r="C179" i="15"/>
  <c r="C210" i="15"/>
  <c r="D229" i="15"/>
  <c r="D193" i="15"/>
  <c r="C174" i="15"/>
  <c r="C156" i="15"/>
  <c r="D175" i="15"/>
  <c r="D201" i="15"/>
  <c r="C182" i="15"/>
  <c r="D227" i="15"/>
  <c r="C208" i="15"/>
  <c r="C192" i="15"/>
  <c r="A192" i="15"/>
  <c r="D211" i="15"/>
  <c r="D215" i="15"/>
  <c r="C196" i="15"/>
  <c r="D222" i="15"/>
  <c r="C203" i="15"/>
  <c r="C206" i="15"/>
  <c r="D225" i="15"/>
  <c r="E947" i="15"/>
  <c r="E792" i="15"/>
  <c r="E818" i="15"/>
  <c r="E639" i="15"/>
  <c r="E487" i="15"/>
  <c r="E509" i="15"/>
  <c r="E334" i="15"/>
  <c r="D264" i="15"/>
  <c r="C245" i="15"/>
  <c r="D266" i="15"/>
  <c r="C247" i="15"/>
  <c r="D262" i="15"/>
  <c r="C243" i="15"/>
  <c r="C184" i="15"/>
  <c r="E185" i="15"/>
  <c r="E134" i="15"/>
  <c r="C134" i="15" s="1"/>
  <c r="C133" i="15"/>
  <c r="C105" i="15"/>
  <c r="E106" i="15"/>
  <c r="C79" i="15"/>
  <c r="C63" i="15"/>
  <c r="C42" i="15"/>
  <c r="E48" i="15"/>
  <c r="E29" i="15"/>
  <c r="C28" i="15"/>
  <c r="C227" i="15" l="1"/>
  <c r="D246" i="15"/>
  <c r="C222" i="15"/>
  <c r="D241" i="15"/>
  <c r="D220" i="15"/>
  <c r="C201" i="15"/>
  <c r="D217" i="15"/>
  <c r="C198" i="15"/>
  <c r="C200" i="15"/>
  <c r="D219" i="15"/>
  <c r="C215" i="15"/>
  <c r="D234" i="15"/>
  <c r="C175" i="15"/>
  <c r="D194" i="15"/>
  <c r="D240" i="15"/>
  <c r="C221" i="15"/>
  <c r="D248" i="15"/>
  <c r="C229" i="15"/>
  <c r="D230" i="15"/>
  <c r="C211" i="15"/>
  <c r="A211" i="15"/>
  <c r="D214" i="15"/>
  <c r="C195" i="15"/>
  <c r="C180" i="15"/>
  <c r="D199" i="15"/>
  <c r="C178" i="15"/>
  <c r="D197" i="15"/>
  <c r="D244" i="15"/>
  <c r="C225" i="15"/>
  <c r="D212" i="15"/>
  <c r="C193" i="15"/>
  <c r="D242" i="15"/>
  <c r="C223" i="15"/>
  <c r="E948" i="15"/>
  <c r="E793" i="15"/>
  <c r="E640" i="15"/>
  <c r="E488" i="15"/>
  <c r="E510" i="15"/>
  <c r="E335" i="15"/>
  <c r="C262" i="15"/>
  <c r="D281" i="15"/>
  <c r="C266" i="15"/>
  <c r="D285" i="15"/>
  <c r="C264" i="15"/>
  <c r="D283" i="15"/>
  <c r="E186" i="15"/>
  <c r="C185" i="15"/>
  <c r="C106" i="15"/>
  <c r="E107" i="15"/>
  <c r="C80" i="15"/>
  <c r="C64" i="15"/>
  <c r="C43" i="15"/>
  <c r="E49" i="15"/>
  <c r="E30" i="15"/>
  <c r="C29" i="15"/>
  <c r="C240" i="15" l="1"/>
  <c r="D259" i="15"/>
  <c r="D236" i="15"/>
  <c r="C217" i="15"/>
  <c r="C212" i="15"/>
  <c r="D231" i="15"/>
  <c r="D233" i="15"/>
  <c r="C214" i="15"/>
  <c r="D213" i="15"/>
  <c r="C194" i="15"/>
  <c r="C220" i="15"/>
  <c r="D239" i="15"/>
  <c r="C244" i="15"/>
  <c r="D263" i="15"/>
  <c r="D253" i="15"/>
  <c r="C234" i="15"/>
  <c r="C197" i="15"/>
  <c r="D216" i="15"/>
  <c r="A230" i="15"/>
  <c r="D249" i="15"/>
  <c r="C230" i="15"/>
  <c r="D260" i="15"/>
  <c r="C241" i="15"/>
  <c r="C219" i="15"/>
  <c r="D238" i="15"/>
  <c r="D218" i="15"/>
  <c r="C199" i="15"/>
  <c r="C248" i="15"/>
  <c r="D267" i="15"/>
  <c r="C246" i="15"/>
  <c r="D265" i="15"/>
  <c r="C242" i="15"/>
  <c r="D261" i="15"/>
  <c r="E949" i="15"/>
  <c r="E794" i="15"/>
  <c r="E641" i="15"/>
  <c r="E511" i="15"/>
  <c r="E489" i="15"/>
  <c r="E336" i="15"/>
  <c r="C283" i="15"/>
  <c r="D302" i="15"/>
  <c r="D304" i="15"/>
  <c r="C285" i="15"/>
  <c r="D300" i="15"/>
  <c r="C281" i="15"/>
  <c r="E187" i="15"/>
  <c r="C186" i="15"/>
  <c r="C107" i="15"/>
  <c r="E108" i="15"/>
  <c r="C81" i="15"/>
  <c r="C65" i="15"/>
  <c r="C44" i="15"/>
  <c r="E50" i="15"/>
  <c r="E31" i="15"/>
  <c r="C30" i="15"/>
  <c r="D284" i="15" l="1"/>
  <c r="C265" i="15"/>
  <c r="C253" i="15"/>
  <c r="D272" i="15"/>
  <c r="C233" i="15"/>
  <c r="D252" i="15"/>
  <c r="C260" i="15"/>
  <c r="D279" i="15"/>
  <c r="D282" i="15"/>
  <c r="C263" i="15"/>
  <c r="D250" i="15"/>
  <c r="C231" i="15"/>
  <c r="C267" i="15"/>
  <c r="D286" i="15"/>
  <c r="D268" i="15"/>
  <c r="C249" i="15"/>
  <c r="A249" i="15"/>
  <c r="C239" i="15"/>
  <c r="D258" i="15"/>
  <c r="C236" i="15"/>
  <c r="D255" i="15"/>
  <c r="C218" i="15"/>
  <c r="D237" i="15"/>
  <c r="C216" i="15"/>
  <c r="D235" i="15"/>
  <c r="D278" i="15"/>
  <c r="C259" i="15"/>
  <c r="D280" i="15"/>
  <c r="C261" i="15"/>
  <c r="C238" i="15"/>
  <c r="D257" i="15"/>
  <c r="C213" i="15"/>
  <c r="D232" i="15"/>
  <c r="E950" i="15"/>
  <c r="E795" i="15"/>
  <c r="E642" i="15"/>
  <c r="E490" i="15"/>
  <c r="E512" i="15"/>
  <c r="E337" i="15"/>
  <c r="C304" i="15"/>
  <c r="D323" i="15"/>
  <c r="C300" i="15"/>
  <c r="D319" i="15"/>
  <c r="C302" i="15"/>
  <c r="D321" i="15"/>
  <c r="E188" i="15"/>
  <c r="C187" i="15"/>
  <c r="C108" i="15"/>
  <c r="E109" i="15"/>
  <c r="C82" i="15"/>
  <c r="C66" i="15"/>
  <c r="C45" i="15"/>
  <c r="E51" i="15"/>
  <c r="E32" i="15"/>
  <c r="C31" i="15"/>
  <c r="D298" i="15" l="1"/>
  <c r="C279" i="15"/>
  <c r="D276" i="15"/>
  <c r="C257" i="15"/>
  <c r="D256" i="15"/>
  <c r="C237" i="15"/>
  <c r="C268" i="15"/>
  <c r="A268" i="15"/>
  <c r="D287" i="15"/>
  <c r="C286" i="15"/>
  <c r="D305" i="15"/>
  <c r="D271" i="15"/>
  <c r="C252" i="15"/>
  <c r="C321" i="15"/>
  <c r="D340" i="15"/>
  <c r="D359" i="15" s="1"/>
  <c r="D274" i="15"/>
  <c r="C255" i="15"/>
  <c r="C280" i="15"/>
  <c r="D299" i="15"/>
  <c r="D291" i="15"/>
  <c r="C272" i="15"/>
  <c r="C319" i="15"/>
  <c r="D338" i="15"/>
  <c r="D357" i="15" s="1"/>
  <c r="C258" i="15"/>
  <c r="D277" i="15"/>
  <c r="C250" i="15"/>
  <c r="D269" i="15"/>
  <c r="C278" i="15"/>
  <c r="D297" i="15"/>
  <c r="C323" i="15"/>
  <c r="D342" i="15"/>
  <c r="D361" i="15" s="1"/>
  <c r="D251" i="15"/>
  <c r="C232" i="15"/>
  <c r="D254" i="15"/>
  <c r="C235" i="15"/>
  <c r="C282" i="15"/>
  <c r="D301" i="15"/>
  <c r="D303" i="15"/>
  <c r="C284" i="15"/>
  <c r="E951" i="15"/>
  <c r="E796" i="15"/>
  <c r="E643" i="15"/>
  <c r="E513" i="15"/>
  <c r="E491" i="15"/>
  <c r="E338" i="15"/>
  <c r="E189" i="15"/>
  <c r="C188" i="15"/>
  <c r="E110" i="15"/>
  <c r="C109" i="15"/>
  <c r="C83" i="15"/>
  <c r="C67" i="15"/>
  <c r="C46" i="15"/>
  <c r="E52" i="15"/>
  <c r="E33" i="15"/>
  <c r="C33" i="15" s="1"/>
  <c r="C32" i="15"/>
  <c r="C254" i="15" l="1"/>
  <c r="D273" i="15"/>
  <c r="D296" i="15"/>
  <c r="C277" i="15"/>
  <c r="C251" i="15"/>
  <c r="D270" i="15"/>
  <c r="C274" i="15"/>
  <c r="D293" i="15"/>
  <c r="C361" i="15"/>
  <c r="D380" i="15"/>
  <c r="C357" i="15"/>
  <c r="D376" i="15"/>
  <c r="D378" i="15"/>
  <c r="C359" i="15"/>
  <c r="D322" i="15"/>
  <c r="C303" i="15"/>
  <c r="C301" i="15"/>
  <c r="D320" i="15"/>
  <c r="D316" i="15"/>
  <c r="C297" i="15"/>
  <c r="C256" i="15"/>
  <c r="D275" i="15"/>
  <c r="D310" i="15"/>
  <c r="C291" i="15"/>
  <c r="C271" i="15"/>
  <c r="D290" i="15"/>
  <c r="C269" i="15"/>
  <c r="D288" i="15"/>
  <c r="D318" i="15"/>
  <c r="C299" i="15"/>
  <c r="D324" i="15"/>
  <c r="C305" i="15"/>
  <c r="C276" i="15"/>
  <c r="D295" i="15"/>
  <c r="A287" i="15"/>
  <c r="C287" i="15"/>
  <c r="D306" i="15"/>
  <c r="C298" i="15"/>
  <c r="D317" i="15"/>
  <c r="E797" i="15"/>
  <c r="E644" i="15"/>
  <c r="E492" i="15"/>
  <c r="E514" i="15"/>
  <c r="E339" i="15"/>
  <c r="C338" i="15"/>
  <c r="E190" i="15"/>
  <c r="C189" i="15"/>
  <c r="E111" i="15"/>
  <c r="C110" i="15"/>
  <c r="C84" i="15"/>
  <c r="C68" i="15"/>
  <c r="C47" i="15"/>
  <c r="E53" i="15"/>
  <c r="E34" i="15"/>
  <c r="C275" i="15" l="1"/>
  <c r="D294" i="15"/>
  <c r="C270" i="15"/>
  <c r="D289" i="15"/>
  <c r="C324" i="15"/>
  <c r="D343" i="15"/>
  <c r="D362" i="15" s="1"/>
  <c r="C310" i="15"/>
  <c r="D329" i="15"/>
  <c r="D325" i="15"/>
  <c r="C306" i="15"/>
  <c r="A306" i="15"/>
  <c r="C378" i="15"/>
  <c r="D397" i="15"/>
  <c r="C318" i="15"/>
  <c r="D337" i="15"/>
  <c r="D307" i="15"/>
  <c r="C288" i="15"/>
  <c r="C376" i="15"/>
  <c r="D395" i="15"/>
  <c r="C317" i="15"/>
  <c r="D336" i="15"/>
  <c r="C322" i="15"/>
  <c r="D341" i="15"/>
  <c r="D360" i="15" s="1"/>
  <c r="C316" i="15"/>
  <c r="D335" i="15"/>
  <c r="D314" i="15"/>
  <c r="C295" i="15"/>
  <c r="D309" i="15"/>
  <c r="C290" i="15"/>
  <c r="C320" i="15"/>
  <c r="D339" i="15"/>
  <c r="D358" i="15" s="1"/>
  <c r="C380" i="15"/>
  <c r="D399" i="15"/>
  <c r="C296" i="15"/>
  <c r="D315" i="15"/>
  <c r="D292" i="15"/>
  <c r="C273" i="15"/>
  <c r="C293" i="15"/>
  <c r="D312" i="15"/>
  <c r="E798" i="15"/>
  <c r="E645" i="15"/>
  <c r="E493" i="15"/>
  <c r="E340" i="15"/>
  <c r="C339" i="15"/>
  <c r="E191" i="15"/>
  <c r="C191" i="15" s="1"/>
  <c r="C190" i="15"/>
  <c r="E112" i="15"/>
  <c r="C111" i="15"/>
  <c r="C85" i="15"/>
  <c r="C69" i="15"/>
  <c r="C48" i="15"/>
  <c r="E54" i="15"/>
  <c r="E35" i="15"/>
  <c r="C34" i="15"/>
  <c r="D354" i="15" l="1"/>
  <c r="C335" i="15"/>
  <c r="C294" i="15"/>
  <c r="D313" i="15"/>
  <c r="D344" i="15"/>
  <c r="C325" i="15"/>
  <c r="A325" i="15"/>
  <c r="C312" i="15"/>
  <c r="D331" i="15"/>
  <c r="C358" i="15"/>
  <c r="D377" i="15"/>
  <c r="C307" i="15"/>
  <c r="D326" i="15"/>
  <c r="D348" i="15"/>
  <c r="C329" i="15"/>
  <c r="C360" i="15"/>
  <c r="D379" i="15"/>
  <c r="D356" i="15"/>
  <c r="C337" i="15"/>
  <c r="C362" i="15"/>
  <c r="D381" i="15"/>
  <c r="C315" i="15"/>
  <c r="D334" i="15"/>
  <c r="D418" i="15"/>
  <c r="C399" i="15"/>
  <c r="C292" i="15"/>
  <c r="D311" i="15"/>
  <c r="C309" i="15"/>
  <c r="D328" i="15"/>
  <c r="D355" i="15"/>
  <c r="C336" i="15"/>
  <c r="D416" i="15"/>
  <c r="C397" i="15"/>
  <c r="C289" i="15"/>
  <c r="D308" i="15"/>
  <c r="C314" i="15"/>
  <c r="D333" i="15"/>
  <c r="D414" i="15"/>
  <c r="C395" i="15"/>
  <c r="E799" i="15"/>
  <c r="E646" i="15"/>
  <c r="E494" i="15"/>
  <c r="E341" i="15"/>
  <c r="C340" i="15"/>
  <c r="E113" i="15"/>
  <c r="C112" i="15"/>
  <c r="C86" i="15"/>
  <c r="C70" i="15"/>
  <c r="C49" i="15"/>
  <c r="E55" i="15"/>
  <c r="E36" i="15"/>
  <c r="C36" i="15" s="1"/>
  <c r="C35" i="15"/>
  <c r="C308" i="15" l="1"/>
  <c r="D327" i="15"/>
  <c r="C416" i="15"/>
  <c r="D435" i="15"/>
  <c r="C418" i="15"/>
  <c r="D437" i="15"/>
  <c r="D353" i="15"/>
  <c r="C334" i="15"/>
  <c r="C311" i="15"/>
  <c r="D330" i="15"/>
  <c r="C414" i="15"/>
  <c r="D433" i="15"/>
  <c r="C355" i="15"/>
  <c r="D374" i="15"/>
  <c r="D367" i="15"/>
  <c r="C348" i="15"/>
  <c r="C356" i="15"/>
  <c r="D375" i="15"/>
  <c r="D352" i="15"/>
  <c r="C333" i="15"/>
  <c r="D347" i="15"/>
  <c r="C328" i="15"/>
  <c r="C381" i="15"/>
  <c r="D400" i="15"/>
  <c r="D345" i="15"/>
  <c r="C326" i="15"/>
  <c r="C344" i="15"/>
  <c r="A344" i="15"/>
  <c r="D363" i="15"/>
  <c r="C313" i="15"/>
  <c r="D332" i="15"/>
  <c r="C377" i="15"/>
  <c r="D396" i="15"/>
  <c r="D398" i="15"/>
  <c r="C379" i="15"/>
  <c r="D350" i="15"/>
  <c r="C331" i="15"/>
  <c r="C354" i="15"/>
  <c r="D373" i="15"/>
  <c r="E647" i="15"/>
  <c r="E495" i="15"/>
  <c r="E342" i="15"/>
  <c r="C341" i="15"/>
  <c r="E114" i="15"/>
  <c r="C113" i="15"/>
  <c r="C87" i="15"/>
  <c r="C71" i="15"/>
  <c r="C50" i="15"/>
  <c r="E56" i="15"/>
  <c r="E37" i="15"/>
  <c r="C373" i="15" l="1"/>
  <c r="D392" i="15"/>
  <c r="D351" i="15"/>
  <c r="C332" i="15"/>
  <c r="C367" i="15"/>
  <c r="D386" i="15"/>
  <c r="C353" i="15"/>
  <c r="D372" i="15"/>
  <c r="C437" i="15"/>
  <c r="D456" i="15"/>
  <c r="A363" i="15"/>
  <c r="C363" i="15"/>
  <c r="D382" i="15"/>
  <c r="D366" i="15"/>
  <c r="C347" i="15"/>
  <c r="C374" i="15"/>
  <c r="D393" i="15"/>
  <c r="C350" i="15"/>
  <c r="D369" i="15"/>
  <c r="D452" i="15"/>
  <c r="C433" i="15"/>
  <c r="D454" i="15"/>
  <c r="C435" i="15"/>
  <c r="D371" i="15"/>
  <c r="C352" i="15"/>
  <c r="C398" i="15"/>
  <c r="D417" i="15"/>
  <c r="D394" i="15"/>
  <c r="C375" i="15"/>
  <c r="D349" i="15"/>
  <c r="C330" i="15"/>
  <c r="C396" i="15"/>
  <c r="D415" i="15"/>
  <c r="C345" i="15"/>
  <c r="D364" i="15"/>
  <c r="C327" i="15"/>
  <c r="D346" i="15"/>
  <c r="C400" i="15"/>
  <c r="D419" i="15"/>
  <c r="E343" i="15"/>
  <c r="C343" i="15" s="1"/>
  <c r="C342" i="15"/>
  <c r="E115" i="15"/>
  <c r="C115" i="15" s="1"/>
  <c r="C114" i="15"/>
  <c r="C88" i="15"/>
  <c r="C72" i="15"/>
  <c r="C51" i="15"/>
  <c r="E57" i="15"/>
  <c r="E38" i="15"/>
  <c r="C37" i="15"/>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67" i="1"/>
  <c r="A24" i="15"/>
  <c r="A25" i="15" s="1"/>
  <c r="A27" i="15" s="1"/>
  <c r="A28" i="15" s="1"/>
  <c r="A30" i="15" s="1"/>
  <c r="A31" i="15" s="1"/>
  <c r="A32" i="15" s="1"/>
  <c r="A33" i="15" s="1"/>
  <c r="A35" i="15" s="1"/>
  <c r="A36" i="15" s="1"/>
  <c r="A37" i="15" s="1"/>
  <c r="A38" i="15" s="1"/>
  <c r="A39" i="15" s="1"/>
  <c r="H3" i="1"/>
  <c r="S8" i="4"/>
  <c r="S9" i="4"/>
  <c r="S10" i="4"/>
  <c r="S11" i="4"/>
  <c r="S12" i="4"/>
  <c r="S14" i="4"/>
  <c r="S15" i="4"/>
  <c r="S16" i="4"/>
  <c r="S17" i="4"/>
  <c r="S18" i="4"/>
  <c r="S20" i="4"/>
  <c r="S21" i="4"/>
  <c r="S22" i="4"/>
  <c r="S23" i="4"/>
  <c r="S24" i="4"/>
  <c r="S26" i="4"/>
  <c r="S27" i="4"/>
  <c r="S28" i="4"/>
  <c r="S29" i="4"/>
  <c r="S30" i="4"/>
  <c r="S32" i="4"/>
  <c r="S33" i="4"/>
  <c r="S34" i="4"/>
  <c r="S35" i="4"/>
  <c r="S36" i="4"/>
  <c r="S38" i="4"/>
  <c r="S39" i="4"/>
  <c r="S40" i="4"/>
  <c r="S41" i="4"/>
  <c r="S42" i="4"/>
  <c r="S44" i="4"/>
  <c r="S45" i="4"/>
  <c r="S46" i="4"/>
  <c r="S47" i="4"/>
  <c r="S48" i="4"/>
  <c r="S50" i="4"/>
  <c r="S51" i="4"/>
  <c r="S52" i="4"/>
  <c r="S53" i="4"/>
  <c r="S54" i="4"/>
  <c r="S56" i="4"/>
  <c r="S57" i="4"/>
  <c r="S58" i="4"/>
  <c r="S59" i="4"/>
  <c r="S60" i="4"/>
  <c r="S62" i="4"/>
  <c r="S63" i="4"/>
  <c r="S64" i="4"/>
  <c r="S65" i="4"/>
  <c r="S66" i="4"/>
  <c r="S68" i="4"/>
  <c r="S69" i="4"/>
  <c r="S70" i="4"/>
  <c r="S71" i="4"/>
  <c r="S72" i="4"/>
  <c r="S74" i="4"/>
  <c r="S75" i="4"/>
  <c r="S76" i="4"/>
  <c r="S77" i="4"/>
  <c r="S78" i="4"/>
  <c r="S80" i="4"/>
  <c r="S81" i="4"/>
  <c r="S82" i="4"/>
  <c r="S83" i="4"/>
  <c r="S84" i="4"/>
  <c r="S86" i="4"/>
  <c r="S87" i="4"/>
  <c r="S88" i="4"/>
  <c r="S89" i="4"/>
  <c r="S90" i="4"/>
  <c r="S92" i="4"/>
  <c r="S93" i="4"/>
  <c r="S94" i="4"/>
  <c r="S95" i="4"/>
  <c r="S96" i="4"/>
  <c r="S98" i="4"/>
  <c r="S99" i="4"/>
  <c r="S100" i="4"/>
  <c r="S101" i="4"/>
  <c r="S102" i="4"/>
  <c r="S104" i="4"/>
  <c r="S105" i="4"/>
  <c r="S106" i="4"/>
  <c r="S107" i="4"/>
  <c r="S108" i="4"/>
  <c r="S110" i="4"/>
  <c r="S111" i="4"/>
  <c r="S112" i="4"/>
  <c r="S113" i="4"/>
  <c r="S114" i="4"/>
  <c r="S116" i="4"/>
  <c r="S117" i="4"/>
  <c r="S118" i="4"/>
  <c r="S119" i="4"/>
  <c r="S120" i="4"/>
  <c r="S122" i="4"/>
  <c r="S123" i="4"/>
  <c r="S124" i="4"/>
  <c r="S125" i="4"/>
  <c r="S126" i="4"/>
  <c r="S128" i="4"/>
  <c r="S129" i="4"/>
  <c r="S130" i="4"/>
  <c r="S131" i="4"/>
  <c r="S132" i="4"/>
  <c r="S134" i="4"/>
  <c r="S135" i="4"/>
  <c r="S136" i="4"/>
  <c r="S137" i="4"/>
  <c r="S138" i="4"/>
  <c r="S140" i="4"/>
  <c r="S141" i="4"/>
  <c r="S142" i="4"/>
  <c r="S143" i="4"/>
  <c r="S144" i="4"/>
  <c r="S146" i="4"/>
  <c r="S147" i="4"/>
  <c r="S148" i="4"/>
  <c r="S149" i="4"/>
  <c r="S150" i="4"/>
  <c r="S152" i="4"/>
  <c r="S153" i="4"/>
  <c r="S154" i="4"/>
  <c r="S155" i="4"/>
  <c r="S156" i="4"/>
  <c r="S158" i="4"/>
  <c r="S159" i="4"/>
  <c r="S160" i="4"/>
  <c r="S161" i="4"/>
  <c r="S162" i="4"/>
  <c r="S164" i="4"/>
  <c r="S165" i="4"/>
  <c r="S166" i="4"/>
  <c r="S167" i="4"/>
  <c r="S168" i="4"/>
  <c r="S170" i="4"/>
  <c r="S171" i="4"/>
  <c r="S172" i="4"/>
  <c r="S173" i="4"/>
  <c r="S174" i="4"/>
  <c r="S176" i="4"/>
  <c r="S177" i="4"/>
  <c r="S178" i="4"/>
  <c r="S179" i="4"/>
  <c r="S180" i="4"/>
  <c r="S182" i="4"/>
  <c r="S183" i="4"/>
  <c r="S184" i="4"/>
  <c r="S185" i="4"/>
  <c r="S186" i="4"/>
  <c r="S188" i="4"/>
  <c r="S189" i="4"/>
  <c r="S190" i="4"/>
  <c r="S191" i="4"/>
  <c r="S192" i="4"/>
  <c r="S194" i="4"/>
  <c r="S195" i="4"/>
  <c r="S196" i="4"/>
  <c r="S197" i="4"/>
  <c r="S198" i="4"/>
  <c r="S200" i="4"/>
  <c r="S201" i="4"/>
  <c r="S202" i="4"/>
  <c r="S203" i="4"/>
  <c r="S204" i="4"/>
  <c r="S206" i="4"/>
  <c r="S207" i="4"/>
  <c r="S208" i="4"/>
  <c r="S209" i="4"/>
  <c r="S210" i="4"/>
  <c r="S212" i="4"/>
  <c r="S213" i="4"/>
  <c r="S214" i="4"/>
  <c r="S215" i="4"/>
  <c r="S216" i="4"/>
  <c r="S218" i="4"/>
  <c r="S219" i="4"/>
  <c r="S220" i="4"/>
  <c r="S221" i="4"/>
  <c r="S222" i="4"/>
  <c r="S224" i="4"/>
  <c r="S225" i="4"/>
  <c r="S226" i="4"/>
  <c r="S227" i="4"/>
  <c r="S228" i="4"/>
  <c r="S230" i="4"/>
  <c r="S231" i="4"/>
  <c r="S232" i="4"/>
  <c r="S233" i="4"/>
  <c r="S234" i="4"/>
  <c r="S236" i="4"/>
  <c r="S237" i="4"/>
  <c r="S238" i="4"/>
  <c r="S239" i="4"/>
  <c r="S240" i="4"/>
  <c r="S242" i="4"/>
  <c r="S243" i="4"/>
  <c r="S244" i="4"/>
  <c r="S245" i="4"/>
  <c r="S246" i="4"/>
  <c r="S248" i="4"/>
  <c r="S249" i="4"/>
  <c r="S250" i="4"/>
  <c r="S251" i="4"/>
  <c r="S252" i="4"/>
  <c r="S254" i="4"/>
  <c r="S255" i="4"/>
  <c r="S256" i="4"/>
  <c r="S257" i="4"/>
  <c r="S258" i="4"/>
  <c r="S260" i="4"/>
  <c r="S261" i="4"/>
  <c r="S262" i="4"/>
  <c r="S263" i="4"/>
  <c r="S264" i="4"/>
  <c r="S266" i="4"/>
  <c r="S267" i="4"/>
  <c r="S268" i="4"/>
  <c r="S269" i="4"/>
  <c r="S270" i="4"/>
  <c r="S272" i="4"/>
  <c r="S273" i="4"/>
  <c r="S274" i="4"/>
  <c r="S275" i="4"/>
  <c r="S276" i="4"/>
  <c r="S278" i="4"/>
  <c r="S279" i="4"/>
  <c r="S280" i="4"/>
  <c r="S281" i="4"/>
  <c r="S282" i="4"/>
  <c r="S284" i="4"/>
  <c r="S285" i="4"/>
  <c r="S286" i="4"/>
  <c r="S287" i="4"/>
  <c r="S288" i="4"/>
  <c r="S290" i="4"/>
  <c r="S291" i="4"/>
  <c r="S292" i="4"/>
  <c r="S293" i="4"/>
  <c r="S294" i="4"/>
  <c r="S296" i="4"/>
  <c r="S297" i="4"/>
  <c r="S298" i="4"/>
  <c r="S299" i="4"/>
  <c r="S300" i="4"/>
  <c r="S302" i="4"/>
  <c r="S303" i="4"/>
  <c r="S304" i="4"/>
  <c r="S305" i="4"/>
  <c r="S306" i="4"/>
  <c r="S308" i="4"/>
  <c r="S309" i="4"/>
  <c r="S310" i="4"/>
  <c r="S311" i="4"/>
  <c r="S312" i="4"/>
  <c r="S314" i="4"/>
  <c r="S315" i="4"/>
  <c r="S316" i="4"/>
  <c r="S317" i="4"/>
  <c r="S318"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7" i="4"/>
  <c r="I3" i="1"/>
  <c r="Q3" i="3"/>
  <c r="Q4" i="3"/>
  <c r="Q5" i="3"/>
  <c r="Q6" i="3"/>
  <c r="Q7" i="3"/>
  <c r="Q8" i="3"/>
  <c r="Q9" i="3"/>
  <c r="Q10" i="3"/>
  <c r="Q11" i="3"/>
  <c r="Q12" i="3"/>
  <c r="Q14" i="3"/>
  <c r="Q15" i="3"/>
  <c r="Q16" i="3"/>
  <c r="Q17" i="3"/>
  <c r="Q18" i="3"/>
  <c r="Q19" i="3"/>
  <c r="Q20" i="3"/>
  <c r="Q21" i="3"/>
  <c r="Q22" i="3"/>
  <c r="Q23" i="3"/>
  <c r="Q25" i="3"/>
  <c r="Q26" i="3"/>
  <c r="Q27" i="3"/>
  <c r="Q28" i="3"/>
  <c r="Q29" i="3"/>
  <c r="Q30" i="3"/>
  <c r="Q31" i="3"/>
  <c r="Q32" i="3"/>
  <c r="Q33" i="3"/>
  <c r="Q34" i="3"/>
  <c r="Q36" i="3"/>
  <c r="Q37" i="3"/>
  <c r="Q38" i="3"/>
  <c r="Q39" i="3"/>
  <c r="Q40" i="3"/>
  <c r="Q41" i="3"/>
  <c r="Q42" i="3"/>
  <c r="Q43" i="3"/>
  <c r="Q44" i="3"/>
  <c r="Q45" i="3"/>
  <c r="Q47" i="3"/>
  <c r="Q48" i="3"/>
  <c r="Q49" i="3"/>
  <c r="Q50" i="3"/>
  <c r="Q51" i="3"/>
  <c r="Q52" i="3"/>
  <c r="Q53" i="3"/>
  <c r="Q54" i="3"/>
  <c r="Q55" i="3"/>
  <c r="Q56" i="3"/>
  <c r="Q58" i="3"/>
  <c r="Q59" i="3"/>
  <c r="Q60" i="3"/>
  <c r="Q61" i="3"/>
  <c r="Q62" i="3"/>
  <c r="Q63" i="3"/>
  <c r="Q64" i="3"/>
  <c r="Q65" i="3"/>
  <c r="Q66" i="3"/>
  <c r="Q67" i="3"/>
  <c r="Q69" i="3"/>
  <c r="Q70" i="3"/>
  <c r="Q71" i="3"/>
  <c r="Q72" i="3"/>
  <c r="Q73" i="3"/>
  <c r="Q74" i="3"/>
  <c r="Q75" i="3"/>
  <c r="Q76" i="3"/>
  <c r="Q77" i="3"/>
  <c r="Q78" i="3"/>
  <c r="Q80" i="3"/>
  <c r="Q81" i="3"/>
  <c r="Q82" i="3"/>
  <c r="Q83" i="3"/>
  <c r="Q84" i="3"/>
  <c r="Q85" i="3"/>
  <c r="Q86" i="3"/>
  <c r="Q87" i="3"/>
  <c r="Q88" i="3"/>
  <c r="Q89" i="3"/>
  <c r="Q91" i="3"/>
  <c r="Q92" i="3"/>
  <c r="Q93" i="3"/>
  <c r="Q94" i="3"/>
  <c r="Q95" i="3"/>
  <c r="Q96" i="3"/>
  <c r="Q97" i="3"/>
  <c r="Q98" i="3"/>
  <c r="Q99" i="3"/>
  <c r="Q100" i="3"/>
  <c r="Q102" i="3"/>
  <c r="Q103" i="3"/>
  <c r="Q104" i="3"/>
  <c r="Q105" i="3"/>
  <c r="Q106" i="3"/>
  <c r="Q107" i="3"/>
  <c r="Q108" i="3"/>
  <c r="Q109" i="3"/>
  <c r="Q110" i="3"/>
  <c r="Q111" i="3"/>
  <c r="Q113" i="3"/>
  <c r="Q114" i="3"/>
  <c r="Q115" i="3"/>
  <c r="Q116" i="3"/>
  <c r="Q117" i="3"/>
  <c r="Q118" i="3"/>
  <c r="Q119" i="3"/>
  <c r="Q120" i="3"/>
  <c r="Q121" i="3"/>
  <c r="Q122" i="3"/>
  <c r="Q124" i="3"/>
  <c r="Q125" i="3"/>
  <c r="Q126" i="3"/>
  <c r="Q127" i="3"/>
  <c r="Q128" i="3"/>
  <c r="Q129" i="3"/>
  <c r="Q130" i="3"/>
  <c r="Q131" i="3"/>
  <c r="Q132" i="3"/>
  <c r="Q133" i="3"/>
  <c r="Q135" i="3"/>
  <c r="Q136" i="3"/>
  <c r="Q137" i="3"/>
  <c r="Q138" i="3"/>
  <c r="Q139" i="3"/>
  <c r="Q140" i="3"/>
  <c r="Q141" i="3"/>
  <c r="Q142" i="3"/>
  <c r="Q143" i="3"/>
  <c r="Q144" i="3"/>
  <c r="Q146" i="3"/>
  <c r="Q147" i="3"/>
  <c r="Q148" i="3"/>
  <c r="Q149" i="3"/>
  <c r="Q150" i="3"/>
  <c r="Q151" i="3"/>
  <c r="Q152" i="3"/>
  <c r="Q153" i="3"/>
  <c r="Q154" i="3"/>
  <c r="Q155" i="3"/>
  <c r="Q157" i="3"/>
  <c r="Q158" i="3"/>
  <c r="Q159" i="3"/>
  <c r="Q160" i="3"/>
  <c r="Q161" i="3"/>
  <c r="Q162" i="3"/>
  <c r="Q163" i="3"/>
  <c r="Q164" i="3"/>
  <c r="Q165" i="3"/>
  <c r="Q166" i="3"/>
  <c r="Q168" i="3"/>
  <c r="Q169" i="3"/>
  <c r="Q170" i="3"/>
  <c r="Q171" i="3"/>
  <c r="Q172" i="3"/>
  <c r="Q173" i="3"/>
  <c r="Q174" i="3"/>
  <c r="Q175" i="3"/>
  <c r="Q176" i="3"/>
  <c r="Q177" i="3"/>
  <c r="Q179" i="3"/>
  <c r="Q180" i="3"/>
  <c r="Q181" i="3"/>
  <c r="Q182" i="3"/>
  <c r="Q183" i="3"/>
  <c r="Q184" i="3"/>
  <c r="Q185" i="3"/>
  <c r="Q186" i="3"/>
  <c r="Q187" i="3"/>
  <c r="Q188" i="3"/>
  <c r="Q190" i="3"/>
  <c r="Q191" i="3"/>
  <c r="Q192" i="3"/>
  <c r="Q193" i="3"/>
  <c r="Q194" i="3"/>
  <c r="Q195" i="3"/>
  <c r="Q196" i="3"/>
  <c r="Q197" i="3"/>
  <c r="Q198" i="3"/>
  <c r="Q199" i="3"/>
  <c r="Q201" i="3"/>
  <c r="Q202" i="3"/>
  <c r="Q203" i="3"/>
  <c r="Q204" i="3"/>
  <c r="Q205" i="3"/>
  <c r="Q206" i="3"/>
  <c r="Q207" i="3"/>
  <c r="Q208" i="3"/>
  <c r="Q209" i="3"/>
  <c r="Q210" i="3"/>
  <c r="Q212" i="3"/>
  <c r="Q213" i="3"/>
  <c r="Q214" i="3"/>
  <c r="Q215" i="3"/>
  <c r="Q216" i="3"/>
  <c r="Q217" i="3"/>
  <c r="Q218" i="3"/>
  <c r="Q219" i="3"/>
  <c r="Q220" i="3"/>
  <c r="Q221" i="3"/>
  <c r="Q223" i="3"/>
  <c r="Q224" i="3"/>
  <c r="Q225" i="3"/>
  <c r="Q226" i="3"/>
  <c r="Q227" i="3"/>
  <c r="Q228" i="3"/>
  <c r="Q229" i="3"/>
  <c r="Q230" i="3"/>
  <c r="Q231" i="3"/>
  <c r="Q232" i="3"/>
  <c r="Q234" i="3"/>
  <c r="Q235" i="3"/>
  <c r="Q236" i="3"/>
  <c r="Q237" i="3"/>
  <c r="Q238" i="3"/>
  <c r="Q239" i="3"/>
  <c r="Q240" i="3"/>
  <c r="Q241" i="3"/>
  <c r="Q242" i="3"/>
  <c r="Q243" i="3"/>
  <c r="Q245" i="3"/>
  <c r="Q246" i="3"/>
  <c r="Q247" i="3"/>
  <c r="Q248" i="3"/>
  <c r="Q249" i="3"/>
  <c r="Q250" i="3"/>
  <c r="Q251" i="3"/>
  <c r="Q252" i="3"/>
  <c r="Q253" i="3"/>
  <c r="Q254" i="3"/>
  <c r="Q256" i="3"/>
  <c r="Q257" i="3"/>
  <c r="Q258" i="3"/>
  <c r="Q259" i="3"/>
  <c r="Q260" i="3"/>
  <c r="Q261" i="3"/>
  <c r="Q262" i="3"/>
  <c r="Q263" i="3"/>
  <c r="Q264" i="3"/>
  <c r="Q265" i="3"/>
  <c r="Q267" i="3"/>
  <c r="Q268" i="3"/>
  <c r="Q269" i="3"/>
  <c r="Q270" i="3"/>
  <c r="Q271" i="3"/>
  <c r="Q272" i="3"/>
  <c r="Q273" i="3"/>
  <c r="Q274" i="3"/>
  <c r="Q275" i="3"/>
  <c r="Q276" i="3"/>
  <c r="Q278" i="3"/>
  <c r="Q279" i="3"/>
  <c r="Q280" i="3"/>
  <c r="Q281" i="3"/>
  <c r="Q282" i="3"/>
  <c r="Q283" i="3"/>
  <c r="Q284" i="3"/>
  <c r="Q285" i="3"/>
  <c r="Q286" i="3"/>
  <c r="Q287" i="3"/>
  <c r="Q289" i="3"/>
  <c r="Q290" i="3"/>
  <c r="Q291" i="3"/>
  <c r="Q292" i="3"/>
  <c r="Q293" i="3"/>
  <c r="Q294" i="3"/>
  <c r="Q295" i="3"/>
  <c r="Q296" i="3"/>
  <c r="Q297" i="3"/>
  <c r="Q298" i="3"/>
  <c r="Q300" i="3"/>
  <c r="Q301" i="3"/>
  <c r="Q302" i="3"/>
  <c r="Q303" i="3"/>
  <c r="Q304" i="3"/>
  <c r="Q305" i="3"/>
  <c r="Q306" i="3"/>
  <c r="Q307" i="3"/>
  <c r="Q308" i="3"/>
  <c r="Q309" i="3"/>
  <c r="Q311" i="3"/>
  <c r="Q312" i="3"/>
  <c r="Q313" i="3"/>
  <c r="Q314" i="3"/>
  <c r="Q315" i="3"/>
  <c r="Q316" i="3"/>
  <c r="Q317" i="3"/>
  <c r="Q318" i="3"/>
  <c r="Q319" i="3"/>
  <c r="Q320" i="3"/>
  <c r="Q322" i="3"/>
  <c r="Q323" i="3"/>
  <c r="Q324" i="3"/>
  <c r="Q325" i="3"/>
  <c r="Q326" i="3"/>
  <c r="Q327" i="3"/>
  <c r="Q328" i="3"/>
  <c r="Q329" i="3"/>
  <c r="Q330" i="3"/>
  <c r="Q331" i="3"/>
  <c r="Q333" i="3"/>
  <c r="Q334" i="3"/>
  <c r="Q335" i="3"/>
  <c r="Q336" i="3"/>
  <c r="Q337" i="3"/>
  <c r="Q338" i="3"/>
  <c r="Q339" i="3"/>
  <c r="Q340" i="3"/>
  <c r="Q341" i="3"/>
  <c r="Q342" i="3"/>
  <c r="Q344" i="3"/>
  <c r="Q345" i="3"/>
  <c r="Q346" i="3"/>
  <c r="Q347" i="3"/>
  <c r="Q348" i="3"/>
  <c r="Q349" i="3"/>
  <c r="Q350" i="3"/>
  <c r="Q351" i="3"/>
  <c r="Q352" i="3"/>
  <c r="Q353" i="3"/>
  <c r="Q355" i="3"/>
  <c r="Q356" i="3"/>
  <c r="Q357" i="3"/>
  <c r="Q358" i="3"/>
  <c r="Q359" i="3"/>
  <c r="Q360" i="3"/>
  <c r="Q361" i="3"/>
  <c r="Q362" i="3"/>
  <c r="Q363" i="3"/>
  <c r="Q364" i="3"/>
  <c r="Q366" i="3"/>
  <c r="Q367" i="3"/>
  <c r="Q368" i="3"/>
  <c r="Q369" i="3"/>
  <c r="Q370" i="3"/>
  <c r="Q371" i="3"/>
  <c r="Q372" i="3"/>
  <c r="Q373" i="3"/>
  <c r="Q374" i="3"/>
  <c r="Q375" i="3"/>
  <c r="Q377" i="3"/>
  <c r="Q378" i="3"/>
  <c r="Q379" i="3"/>
  <c r="Q380" i="3"/>
  <c r="Q381" i="3"/>
  <c r="Q382" i="3"/>
  <c r="Q383" i="3"/>
  <c r="Q384" i="3"/>
  <c r="Q385" i="3"/>
  <c r="Q386" i="3"/>
  <c r="Q388" i="3"/>
  <c r="Q389" i="3"/>
  <c r="Q390" i="3"/>
  <c r="Q391" i="3"/>
  <c r="Q392" i="3"/>
  <c r="Q393" i="3"/>
  <c r="Q394" i="3"/>
  <c r="Q395" i="3"/>
  <c r="Q396" i="3"/>
  <c r="Q397" i="3"/>
  <c r="Q399" i="3"/>
  <c r="Q400" i="3"/>
  <c r="Q401" i="3"/>
  <c r="Q402" i="3"/>
  <c r="Q403" i="3"/>
  <c r="Q404" i="3"/>
  <c r="Q405" i="3"/>
  <c r="Q406" i="3"/>
  <c r="Q407" i="3"/>
  <c r="Q408" i="3"/>
  <c r="Q410" i="3"/>
  <c r="Q411" i="3"/>
  <c r="Q412" i="3"/>
  <c r="Q413" i="3"/>
  <c r="Q414" i="3"/>
  <c r="Q415" i="3"/>
  <c r="Q416" i="3"/>
  <c r="Q417" i="3"/>
  <c r="Q418" i="3"/>
  <c r="Q419" i="3"/>
  <c r="Q421" i="3"/>
  <c r="Q422" i="3"/>
  <c r="Q423" i="3"/>
  <c r="Q424" i="3"/>
  <c r="Q425" i="3"/>
  <c r="Q426" i="3"/>
  <c r="Q427" i="3"/>
  <c r="Q428" i="3"/>
  <c r="Q429" i="3"/>
  <c r="Q430" i="3"/>
  <c r="Q432" i="3"/>
  <c r="Q433" i="3"/>
  <c r="Q434" i="3"/>
  <c r="Q435" i="3"/>
  <c r="Q436" i="3"/>
  <c r="Q437" i="3"/>
  <c r="Q438" i="3"/>
  <c r="Q439" i="3"/>
  <c r="Q440" i="3"/>
  <c r="Q441" i="3"/>
  <c r="Q443" i="3"/>
  <c r="Q444" i="3"/>
  <c r="Q445" i="3"/>
  <c r="Q446" i="3"/>
  <c r="Q447" i="3"/>
  <c r="Q448" i="3"/>
  <c r="Q449" i="3"/>
  <c r="Q450" i="3"/>
  <c r="Q451" i="3"/>
  <c r="Q452" i="3"/>
  <c r="Q454" i="3"/>
  <c r="Q455" i="3"/>
  <c r="Q456" i="3"/>
  <c r="Q457" i="3"/>
  <c r="Q458" i="3"/>
  <c r="Q459" i="3"/>
  <c r="Q460" i="3"/>
  <c r="Q461" i="3"/>
  <c r="Q462" i="3"/>
  <c r="Q463" i="3"/>
  <c r="Q465" i="3"/>
  <c r="Q466" i="3"/>
  <c r="Q467" i="3"/>
  <c r="Q468" i="3"/>
  <c r="Q469" i="3"/>
  <c r="Q470" i="3"/>
  <c r="Q471" i="3"/>
  <c r="Q472" i="3"/>
  <c r="Q473" i="3"/>
  <c r="Q474" i="3"/>
  <c r="Q476" i="3"/>
  <c r="Q477" i="3"/>
  <c r="Q478" i="3"/>
  <c r="Q479" i="3"/>
  <c r="Q480" i="3"/>
  <c r="Q481" i="3"/>
  <c r="Q482" i="3"/>
  <c r="Q483" i="3"/>
  <c r="Q484" i="3"/>
  <c r="Q485" i="3"/>
  <c r="Q487" i="3"/>
  <c r="Q488" i="3"/>
  <c r="Q489" i="3"/>
  <c r="Q490" i="3"/>
  <c r="Q491" i="3"/>
  <c r="Q492" i="3"/>
  <c r="Q493" i="3"/>
  <c r="Q494" i="3"/>
  <c r="Q495" i="3"/>
  <c r="Q496" i="3"/>
  <c r="Q498" i="3"/>
  <c r="Q499" i="3"/>
  <c r="Q500" i="3"/>
  <c r="Q501" i="3"/>
  <c r="Q502" i="3"/>
  <c r="Q503" i="3"/>
  <c r="Q504" i="3"/>
  <c r="Q505" i="3"/>
  <c r="Q506" i="3"/>
  <c r="Q507" i="3"/>
  <c r="Q509" i="3"/>
  <c r="Q510" i="3"/>
  <c r="Q511" i="3"/>
  <c r="Q512" i="3"/>
  <c r="Q513" i="3"/>
  <c r="Q514" i="3"/>
  <c r="Q515" i="3"/>
  <c r="Q516" i="3"/>
  <c r="Q517" i="3"/>
  <c r="Q518" i="3"/>
  <c r="Q520" i="3"/>
  <c r="Q521" i="3"/>
  <c r="Q522" i="3"/>
  <c r="Q523" i="3"/>
  <c r="Q524" i="3"/>
  <c r="Q525" i="3"/>
  <c r="Q526" i="3"/>
  <c r="Q527" i="3"/>
  <c r="Q528" i="3"/>
  <c r="Q529" i="3"/>
  <c r="Q531" i="3"/>
  <c r="Q532" i="3"/>
  <c r="Q533" i="3"/>
  <c r="Q534" i="3"/>
  <c r="Q535" i="3"/>
  <c r="Q536" i="3"/>
  <c r="Q537" i="3"/>
  <c r="Q538" i="3"/>
  <c r="Q539" i="3"/>
  <c r="Q540" i="3"/>
  <c r="Q542" i="3"/>
  <c r="Q543" i="3"/>
  <c r="Q544" i="3"/>
  <c r="Q545" i="3"/>
  <c r="Q546" i="3"/>
  <c r="Q547" i="3"/>
  <c r="Q548" i="3"/>
  <c r="Q549" i="3"/>
  <c r="Q550" i="3"/>
  <c r="Q551" i="3"/>
  <c r="Q553" i="3"/>
  <c r="Q554" i="3"/>
  <c r="Q555" i="3"/>
  <c r="Q556" i="3"/>
  <c r="Q557" i="3"/>
  <c r="Q558" i="3"/>
  <c r="Q559" i="3"/>
  <c r="Q560" i="3"/>
  <c r="Q561" i="3"/>
  <c r="Q562" i="3"/>
  <c r="Q564" i="3"/>
  <c r="Q565" i="3"/>
  <c r="Q566" i="3"/>
  <c r="Q567" i="3"/>
  <c r="Q568" i="3"/>
  <c r="Q569" i="3"/>
  <c r="Q570" i="3"/>
  <c r="Q571" i="3"/>
  <c r="Q572" i="3"/>
  <c r="Q573" i="3"/>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2" i="14"/>
  <c r="F63" i="1"/>
  <c r="D63" i="1" s="1"/>
  <c r="D390" i="15" l="1"/>
  <c r="C371" i="15"/>
  <c r="C372" i="15"/>
  <c r="D391" i="15"/>
  <c r="D365" i="15"/>
  <c r="C346" i="15"/>
  <c r="D473" i="15"/>
  <c r="C454" i="15"/>
  <c r="D385" i="15"/>
  <c r="C366" i="15"/>
  <c r="D405" i="15"/>
  <c r="C386" i="15"/>
  <c r="D413" i="15"/>
  <c r="C394" i="15"/>
  <c r="C382" i="15"/>
  <c r="A382" i="15"/>
  <c r="D401" i="15"/>
  <c r="C364" i="15"/>
  <c r="D383" i="15"/>
  <c r="D436" i="15"/>
  <c r="C417" i="15"/>
  <c r="C452" i="15"/>
  <c r="D471" i="15"/>
  <c r="C349" i="15"/>
  <c r="D368" i="15"/>
  <c r="D388" i="15"/>
  <c r="C369" i="15"/>
  <c r="C351" i="15"/>
  <c r="D370" i="15"/>
  <c r="C415" i="15"/>
  <c r="D434" i="15"/>
  <c r="C456" i="15"/>
  <c r="D475" i="15"/>
  <c r="D411" i="15"/>
  <c r="C392" i="15"/>
  <c r="D438" i="15"/>
  <c r="C419" i="15"/>
  <c r="C393" i="15"/>
  <c r="D412" i="15"/>
  <c r="C89" i="15"/>
  <c r="C73" i="15"/>
  <c r="C52" i="15"/>
  <c r="E58" i="15"/>
  <c r="E39" i="15"/>
  <c r="C39" i="15" s="1"/>
  <c r="C38" i="15"/>
  <c r="F117" i="1"/>
  <c r="F171" i="1" s="1"/>
  <c r="F116" i="1"/>
  <c r="F170" i="1" s="1"/>
  <c r="F115" i="1"/>
  <c r="F169" i="1" s="1"/>
  <c r="F114" i="1"/>
  <c r="F168" i="1" s="1"/>
  <c r="F113" i="1"/>
  <c r="F167" i="1" s="1"/>
  <c r="F112" i="1"/>
  <c r="F166" i="1" s="1"/>
  <c r="F111" i="1"/>
  <c r="F165" i="1" s="1"/>
  <c r="F110" i="1"/>
  <c r="F164" i="1" s="1"/>
  <c r="F109" i="1"/>
  <c r="F163" i="1" s="1"/>
  <c r="F108" i="1"/>
  <c r="F162" i="1" s="1"/>
  <c r="F107" i="1"/>
  <c r="F161" i="1" s="1"/>
  <c r="F106" i="1"/>
  <c r="F160" i="1" s="1"/>
  <c r="F105" i="1"/>
  <c r="F159" i="1" s="1"/>
  <c r="F104" i="1"/>
  <c r="F158" i="1" s="1"/>
  <c r="F103" i="1"/>
  <c r="F157" i="1" s="1"/>
  <c r="F102" i="1"/>
  <c r="F156" i="1" s="1"/>
  <c r="F101" i="1"/>
  <c r="F155" i="1" s="1"/>
  <c r="F100" i="1"/>
  <c r="F154" i="1" s="1"/>
  <c r="F99" i="1"/>
  <c r="F153" i="1" s="1"/>
  <c r="F98" i="1"/>
  <c r="F152" i="1" s="1"/>
  <c r="F97" i="1"/>
  <c r="F151" i="1" s="1"/>
  <c r="F96" i="1"/>
  <c r="F150" i="1" s="1"/>
  <c r="F95" i="1"/>
  <c r="F149" i="1" s="1"/>
  <c r="F94" i="1"/>
  <c r="F148" i="1" s="1"/>
  <c r="F93" i="1"/>
  <c r="F147" i="1" s="1"/>
  <c r="F92" i="1"/>
  <c r="F146" i="1" s="1"/>
  <c r="F91" i="1"/>
  <c r="F145" i="1" s="1"/>
  <c r="F90" i="1"/>
  <c r="F144" i="1" s="1"/>
  <c r="F89" i="1"/>
  <c r="F143" i="1" s="1"/>
  <c r="F88" i="1"/>
  <c r="F142" i="1" s="1"/>
  <c r="F87" i="1"/>
  <c r="F141" i="1" s="1"/>
  <c r="F86" i="1"/>
  <c r="F140" i="1" s="1"/>
  <c r="F85" i="1"/>
  <c r="F139" i="1" s="1"/>
  <c r="F84" i="1"/>
  <c r="F138" i="1" s="1"/>
  <c r="F83" i="1"/>
  <c r="F137" i="1" s="1"/>
  <c r="F82" i="1"/>
  <c r="F136" i="1" s="1"/>
  <c r="F81" i="1"/>
  <c r="F135" i="1" s="1"/>
  <c r="F80" i="1"/>
  <c r="F134" i="1" s="1"/>
  <c r="F79" i="1"/>
  <c r="F133" i="1" s="1"/>
  <c r="F78" i="1"/>
  <c r="F132" i="1" s="1"/>
  <c r="F77" i="1"/>
  <c r="F131" i="1" s="1"/>
  <c r="F76" i="1"/>
  <c r="F130" i="1" s="1"/>
  <c r="F75" i="1"/>
  <c r="F129" i="1" s="1"/>
  <c r="F74" i="1"/>
  <c r="F128" i="1" s="1"/>
  <c r="F73" i="1"/>
  <c r="F127" i="1" s="1"/>
  <c r="F72" i="1"/>
  <c r="F126" i="1" s="1"/>
  <c r="F71" i="1"/>
  <c r="F125" i="1" s="1"/>
  <c r="F70" i="1"/>
  <c r="F124" i="1" s="1"/>
  <c r="F69" i="1"/>
  <c r="F123" i="1" s="1"/>
  <c r="F68" i="1"/>
  <c r="F122" i="1" s="1"/>
  <c r="F67" i="1"/>
  <c r="F121" i="1" s="1"/>
  <c r="F3" i="1"/>
  <c r="G57" i="13"/>
  <c r="D431" i="15" l="1"/>
  <c r="C412" i="15"/>
  <c r="D453" i="15"/>
  <c r="C434" i="15"/>
  <c r="C471" i="15"/>
  <c r="D490" i="15"/>
  <c r="C473" i="15"/>
  <c r="D492" i="15"/>
  <c r="C370" i="15"/>
  <c r="D389" i="15"/>
  <c r="D432" i="15"/>
  <c r="C413" i="15"/>
  <c r="C365" i="15"/>
  <c r="D384" i="15"/>
  <c r="D410" i="15"/>
  <c r="C391" i="15"/>
  <c r="C438" i="15"/>
  <c r="D457" i="15"/>
  <c r="D402" i="15"/>
  <c r="C383" i="15"/>
  <c r="C405" i="15"/>
  <c r="D424" i="15"/>
  <c r="C436" i="15"/>
  <c r="D455" i="15"/>
  <c r="D430" i="15"/>
  <c r="C411" i="15"/>
  <c r="C388" i="15"/>
  <c r="D407" i="15"/>
  <c r="C475" i="15"/>
  <c r="D494" i="15"/>
  <c r="C368" i="15"/>
  <c r="D387" i="15"/>
  <c r="A401" i="15"/>
  <c r="D420" i="15"/>
  <c r="C401" i="15"/>
  <c r="C385" i="15"/>
  <c r="D404" i="15"/>
  <c r="C390" i="15"/>
  <c r="D409" i="15"/>
  <c r="C90" i="15"/>
  <c r="C74" i="15"/>
  <c r="C53" i="15"/>
  <c r="D141" i="1"/>
  <c r="D121" i="1"/>
  <c r="D148" i="1"/>
  <c r="D124" i="1"/>
  <c r="D171" i="1"/>
  <c r="D163" i="1"/>
  <c r="D155" i="1"/>
  <c r="D147" i="1"/>
  <c r="D139" i="1"/>
  <c r="D131" i="1"/>
  <c r="D123" i="1"/>
  <c r="D157" i="1"/>
  <c r="D164" i="1"/>
  <c r="D162" i="1"/>
  <c r="D130" i="1"/>
  <c r="D161" i="1"/>
  <c r="D153" i="1"/>
  <c r="D145" i="1"/>
  <c r="D137" i="1"/>
  <c r="D129" i="1"/>
  <c r="D165" i="1"/>
  <c r="D133" i="1"/>
  <c r="D132" i="1"/>
  <c r="D170" i="1"/>
  <c r="D146" i="1"/>
  <c r="D168" i="1"/>
  <c r="D160" i="1"/>
  <c r="D152" i="1"/>
  <c r="D144" i="1"/>
  <c r="D136" i="1"/>
  <c r="D128" i="1"/>
  <c r="D149" i="1"/>
  <c r="D156" i="1"/>
  <c r="D154" i="1"/>
  <c r="D122" i="1"/>
  <c r="D169" i="1"/>
  <c r="D159" i="1"/>
  <c r="D151" i="1"/>
  <c r="D143" i="1"/>
  <c r="D135" i="1"/>
  <c r="D127" i="1"/>
  <c r="D125" i="1"/>
  <c r="D140" i="1"/>
  <c r="D138" i="1"/>
  <c r="D167" i="1"/>
  <c r="D166" i="1"/>
  <c r="D158" i="1"/>
  <c r="D150" i="1"/>
  <c r="D142" i="1"/>
  <c r="D134" i="1"/>
  <c r="D126"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21" i="1"/>
  <c r="C387" i="15" l="1"/>
  <c r="D406" i="15"/>
  <c r="C455" i="15"/>
  <c r="D474" i="15"/>
  <c r="D511" i="15"/>
  <c r="C492" i="15"/>
  <c r="D513" i="15"/>
  <c r="C494" i="15"/>
  <c r="D443" i="15"/>
  <c r="C424" i="15"/>
  <c r="D403" i="15"/>
  <c r="C384" i="15"/>
  <c r="D509" i="15"/>
  <c r="C490" i="15"/>
  <c r="D423" i="15"/>
  <c r="C404" i="15"/>
  <c r="D428" i="15"/>
  <c r="C409" i="15"/>
  <c r="C410" i="15"/>
  <c r="D429" i="15"/>
  <c r="C402" i="15"/>
  <c r="D421" i="15"/>
  <c r="C432" i="15"/>
  <c r="D451" i="15"/>
  <c r="C453" i="15"/>
  <c r="D472" i="15"/>
  <c r="C407" i="15"/>
  <c r="D426" i="15"/>
  <c r="C420" i="15"/>
  <c r="A420" i="15"/>
  <c r="D439" i="15"/>
  <c r="C457" i="15"/>
  <c r="D476" i="15"/>
  <c r="C389" i="15"/>
  <c r="D408" i="15"/>
  <c r="C430" i="15"/>
  <c r="D449" i="15"/>
  <c r="D450" i="15"/>
  <c r="C431" i="15"/>
  <c r="C91" i="15"/>
  <c r="C75" i="15"/>
  <c r="C54" i="15"/>
  <c r="R68" i="1"/>
  <c r="R122" i="1" s="1"/>
  <c r="R69" i="1"/>
  <c r="R123" i="1" s="1"/>
  <c r="R70" i="1"/>
  <c r="R124" i="1" s="1"/>
  <c r="R71" i="1"/>
  <c r="R125" i="1" s="1"/>
  <c r="R72" i="1"/>
  <c r="R126" i="1" s="1"/>
  <c r="R73" i="1"/>
  <c r="R127" i="1" s="1"/>
  <c r="R74" i="1"/>
  <c r="R128" i="1" s="1"/>
  <c r="R75" i="1"/>
  <c r="R129" i="1" s="1"/>
  <c r="R76" i="1"/>
  <c r="R130" i="1" s="1"/>
  <c r="R77" i="1"/>
  <c r="R131" i="1" s="1"/>
  <c r="R78" i="1"/>
  <c r="R132" i="1" s="1"/>
  <c r="R79" i="1"/>
  <c r="R133" i="1" s="1"/>
  <c r="R80" i="1"/>
  <c r="R134" i="1" s="1"/>
  <c r="R81" i="1"/>
  <c r="R135" i="1" s="1"/>
  <c r="R82" i="1"/>
  <c r="R136" i="1" s="1"/>
  <c r="R83" i="1"/>
  <c r="R137" i="1" s="1"/>
  <c r="R84" i="1"/>
  <c r="R138" i="1" s="1"/>
  <c r="R85" i="1"/>
  <c r="R139" i="1" s="1"/>
  <c r="R86" i="1"/>
  <c r="R140" i="1" s="1"/>
  <c r="R87" i="1"/>
  <c r="R141" i="1" s="1"/>
  <c r="R88" i="1"/>
  <c r="R142" i="1" s="1"/>
  <c r="R89" i="1"/>
  <c r="R143" i="1" s="1"/>
  <c r="R90" i="1"/>
  <c r="R144" i="1" s="1"/>
  <c r="R91" i="1"/>
  <c r="R145" i="1" s="1"/>
  <c r="R92" i="1"/>
  <c r="R146" i="1" s="1"/>
  <c r="R93" i="1"/>
  <c r="R147" i="1" s="1"/>
  <c r="R94" i="1"/>
  <c r="R148" i="1" s="1"/>
  <c r="R95" i="1"/>
  <c r="R149" i="1" s="1"/>
  <c r="R96" i="1"/>
  <c r="R150" i="1" s="1"/>
  <c r="R97" i="1"/>
  <c r="R151" i="1" s="1"/>
  <c r="R98" i="1"/>
  <c r="R152" i="1" s="1"/>
  <c r="R99" i="1"/>
  <c r="R153" i="1" s="1"/>
  <c r="R100" i="1"/>
  <c r="R154" i="1" s="1"/>
  <c r="R101" i="1"/>
  <c r="R155" i="1" s="1"/>
  <c r="R102" i="1"/>
  <c r="R156" i="1" s="1"/>
  <c r="R103" i="1"/>
  <c r="R157" i="1" s="1"/>
  <c r="R104" i="1"/>
  <c r="R158" i="1" s="1"/>
  <c r="R105" i="1"/>
  <c r="R159" i="1" s="1"/>
  <c r="R106" i="1"/>
  <c r="R160" i="1" s="1"/>
  <c r="R107" i="1"/>
  <c r="R161" i="1" s="1"/>
  <c r="R108" i="1"/>
  <c r="R162" i="1" s="1"/>
  <c r="R109" i="1"/>
  <c r="R163" i="1" s="1"/>
  <c r="R110" i="1"/>
  <c r="R164" i="1" s="1"/>
  <c r="R111" i="1"/>
  <c r="R165" i="1" s="1"/>
  <c r="R112" i="1"/>
  <c r="R166" i="1" s="1"/>
  <c r="R113" i="1"/>
  <c r="R167" i="1" s="1"/>
  <c r="R114" i="1"/>
  <c r="R168" i="1" s="1"/>
  <c r="R115" i="1"/>
  <c r="R169" i="1" s="1"/>
  <c r="R116" i="1"/>
  <c r="R170" i="1" s="1"/>
  <c r="R117" i="1"/>
  <c r="R171" i="1" s="1"/>
  <c r="R67" i="1"/>
  <c r="R121" i="1" s="1"/>
  <c r="L68" i="1"/>
  <c r="L122" i="1" s="1"/>
  <c r="L69" i="1"/>
  <c r="L123" i="1" s="1"/>
  <c r="L70" i="1"/>
  <c r="L124" i="1" s="1"/>
  <c r="L71" i="1"/>
  <c r="L125" i="1" s="1"/>
  <c r="L72" i="1"/>
  <c r="L126" i="1" s="1"/>
  <c r="L73" i="1"/>
  <c r="L127" i="1" s="1"/>
  <c r="L74" i="1"/>
  <c r="L128" i="1" s="1"/>
  <c r="L75" i="1"/>
  <c r="L129" i="1" s="1"/>
  <c r="L76" i="1"/>
  <c r="L130" i="1" s="1"/>
  <c r="L77" i="1"/>
  <c r="L131" i="1" s="1"/>
  <c r="L78" i="1"/>
  <c r="L132" i="1" s="1"/>
  <c r="L79" i="1"/>
  <c r="L133" i="1" s="1"/>
  <c r="L80" i="1"/>
  <c r="L134" i="1" s="1"/>
  <c r="L81" i="1"/>
  <c r="L135" i="1" s="1"/>
  <c r="L82" i="1"/>
  <c r="L136" i="1" s="1"/>
  <c r="L83" i="1"/>
  <c r="L137" i="1" s="1"/>
  <c r="L84" i="1"/>
  <c r="L138" i="1" s="1"/>
  <c r="L85" i="1"/>
  <c r="L139" i="1" s="1"/>
  <c r="L86" i="1"/>
  <c r="L140" i="1" s="1"/>
  <c r="L87" i="1"/>
  <c r="L141" i="1" s="1"/>
  <c r="L88" i="1"/>
  <c r="L142" i="1" s="1"/>
  <c r="L89" i="1"/>
  <c r="L143" i="1" s="1"/>
  <c r="L90" i="1"/>
  <c r="L144" i="1" s="1"/>
  <c r="L91" i="1"/>
  <c r="L145" i="1" s="1"/>
  <c r="L92" i="1"/>
  <c r="L146" i="1" s="1"/>
  <c r="L93" i="1"/>
  <c r="L147" i="1" s="1"/>
  <c r="L94" i="1"/>
  <c r="L148" i="1" s="1"/>
  <c r="L95" i="1"/>
  <c r="L149" i="1" s="1"/>
  <c r="L96" i="1"/>
  <c r="L150" i="1" s="1"/>
  <c r="L97" i="1"/>
  <c r="L151" i="1" s="1"/>
  <c r="L98" i="1"/>
  <c r="L152" i="1" s="1"/>
  <c r="L99" i="1"/>
  <c r="L153" i="1" s="1"/>
  <c r="L100" i="1"/>
  <c r="L154" i="1" s="1"/>
  <c r="L101" i="1"/>
  <c r="L155" i="1" s="1"/>
  <c r="L102" i="1"/>
  <c r="L156" i="1" s="1"/>
  <c r="L103" i="1"/>
  <c r="L157" i="1" s="1"/>
  <c r="L104" i="1"/>
  <c r="L158" i="1" s="1"/>
  <c r="L105" i="1"/>
  <c r="L159" i="1" s="1"/>
  <c r="L106" i="1"/>
  <c r="L160" i="1" s="1"/>
  <c r="L107" i="1"/>
  <c r="L161" i="1" s="1"/>
  <c r="L108" i="1"/>
  <c r="L162" i="1" s="1"/>
  <c r="L109" i="1"/>
  <c r="L163" i="1" s="1"/>
  <c r="L110" i="1"/>
  <c r="L164" i="1" s="1"/>
  <c r="L111" i="1"/>
  <c r="L165" i="1" s="1"/>
  <c r="L112" i="1"/>
  <c r="L166" i="1" s="1"/>
  <c r="L113" i="1"/>
  <c r="L167" i="1" s="1"/>
  <c r="L114" i="1"/>
  <c r="L168" i="1" s="1"/>
  <c r="L115" i="1"/>
  <c r="L169" i="1" s="1"/>
  <c r="L116" i="1"/>
  <c r="L170" i="1" s="1"/>
  <c r="L117" i="1"/>
  <c r="L171" i="1" s="1"/>
  <c r="L67" i="1"/>
  <c r="L121" i="1" s="1"/>
  <c r="K68" i="1"/>
  <c r="K122" i="1" s="1"/>
  <c r="K69" i="1"/>
  <c r="K123" i="1" s="1"/>
  <c r="K70" i="1"/>
  <c r="K124" i="1" s="1"/>
  <c r="K71" i="1"/>
  <c r="K125" i="1" s="1"/>
  <c r="K72" i="1"/>
  <c r="K126" i="1" s="1"/>
  <c r="K73" i="1"/>
  <c r="K127" i="1" s="1"/>
  <c r="K74" i="1"/>
  <c r="K128" i="1" s="1"/>
  <c r="K75" i="1"/>
  <c r="K129" i="1" s="1"/>
  <c r="K76" i="1"/>
  <c r="K130" i="1" s="1"/>
  <c r="K77" i="1"/>
  <c r="K131" i="1" s="1"/>
  <c r="K78" i="1"/>
  <c r="K132" i="1" s="1"/>
  <c r="K79" i="1"/>
  <c r="K133" i="1" s="1"/>
  <c r="K80" i="1"/>
  <c r="K134" i="1" s="1"/>
  <c r="K81" i="1"/>
  <c r="K135" i="1" s="1"/>
  <c r="K82" i="1"/>
  <c r="K136" i="1" s="1"/>
  <c r="K83" i="1"/>
  <c r="K137" i="1" s="1"/>
  <c r="K84" i="1"/>
  <c r="K138" i="1" s="1"/>
  <c r="K85" i="1"/>
  <c r="K139" i="1" s="1"/>
  <c r="K86" i="1"/>
  <c r="K140" i="1" s="1"/>
  <c r="K87" i="1"/>
  <c r="K141" i="1" s="1"/>
  <c r="K88" i="1"/>
  <c r="K142" i="1" s="1"/>
  <c r="K89" i="1"/>
  <c r="K143" i="1" s="1"/>
  <c r="K90" i="1"/>
  <c r="K144" i="1" s="1"/>
  <c r="K91" i="1"/>
  <c r="K145" i="1" s="1"/>
  <c r="K92" i="1"/>
  <c r="K146" i="1" s="1"/>
  <c r="K93" i="1"/>
  <c r="K147" i="1" s="1"/>
  <c r="K94" i="1"/>
  <c r="K148" i="1" s="1"/>
  <c r="K95" i="1"/>
  <c r="K149" i="1" s="1"/>
  <c r="K96" i="1"/>
  <c r="K150" i="1" s="1"/>
  <c r="K97" i="1"/>
  <c r="K151" i="1" s="1"/>
  <c r="K98" i="1"/>
  <c r="K152" i="1" s="1"/>
  <c r="K99" i="1"/>
  <c r="K153" i="1" s="1"/>
  <c r="K100" i="1"/>
  <c r="K154" i="1" s="1"/>
  <c r="K101" i="1"/>
  <c r="K155" i="1" s="1"/>
  <c r="K102" i="1"/>
  <c r="K156" i="1" s="1"/>
  <c r="K103" i="1"/>
  <c r="K157" i="1" s="1"/>
  <c r="K104" i="1"/>
  <c r="K158" i="1" s="1"/>
  <c r="K105" i="1"/>
  <c r="K159" i="1" s="1"/>
  <c r="K106" i="1"/>
  <c r="K160" i="1" s="1"/>
  <c r="K107" i="1"/>
  <c r="K161" i="1" s="1"/>
  <c r="K108" i="1"/>
  <c r="K162" i="1" s="1"/>
  <c r="K109" i="1"/>
  <c r="K163" i="1" s="1"/>
  <c r="K110" i="1"/>
  <c r="K164" i="1" s="1"/>
  <c r="K111" i="1"/>
  <c r="K165" i="1" s="1"/>
  <c r="K112" i="1"/>
  <c r="K166" i="1" s="1"/>
  <c r="K113" i="1"/>
  <c r="K167" i="1" s="1"/>
  <c r="K114" i="1"/>
  <c r="K168" i="1" s="1"/>
  <c r="K115" i="1"/>
  <c r="K169" i="1" s="1"/>
  <c r="K116" i="1"/>
  <c r="K170" i="1" s="1"/>
  <c r="K117" i="1"/>
  <c r="K171" i="1" s="1"/>
  <c r="K67" i="1"/>
  <c r="K121" i="1" s="1"/>
  <c r="J68" i="1"/>
  <c r="J122" i="1" s="1"/>
  <c r="J69" i="1"/>
  <c r="J123" i="1" s="1"/>
  <c r="J70" i="1"/>
  <c r="J124" i="1" s="1"/>
  <c r="J71" i="1"/>
  <c r="J125" i="1" s="1"/>
  <c r="J72" i="1"/>
  <c r="J126" i="1" s="1"/>
  <c r="J73" i="1"/>
  <c r="J127" i="1" s="1"/>
  <c r="J74" i="1"/>
  <c r="J128" i="1" s="1"/>
  <c r="J75" i="1"/>
  <c r="J129" i="1" s="1"/>
  <c r="J76" i="1"/>
  <c r="J130" i="1" s="1"/>
  <c r="J77" i="1"/>
  <c r="J131" i="1" s="1"/>
  <c r="J78" i="1"/>
  <c r="J132" i="1" s="1"/>
  <c r="J79" i="1"/>
  <c r="J133" i="1" s="1"/>
  <c r="J80" i="1"/>
  <c r="J134" i="1" s="1"/>
  <c r="J81" i="1"/>
  <c r="J135" i="1" s="1"/>
  <c r="J82" i="1"/>
  <c r="J136" i="1" s="1"/>
  <c r="J83" i="1"/>
  <c r="J137" i="1" s="1"/>
  <c r="J84" i="1"/>
  <c r="J138" i="1" s="1"/>
  <c r="J85" i="1"/>
  <c r="J139" i="1" s="1"/>
  <c r="J86" i="1"/>
  <c r="J140" i="1" s="1"/>
  <c r="J87" i="1"/>
  <c r="J141" i="1" s="1"/>
  <c r="J88" i="1"/>
  <c r="J142" i="1" s="1"/>
  <c r="J89" i="1"/>
  <c r="J143" i="1" s="1"/>
  <c r="J90" i="1"/>
  <c r="J144" i="1" s="1"/>
  <c r="J91" i="1"/>
  <c r="J145" i="1" s="1"/>
  <c r="J92" i="1"/>
  <c r="J146" i="1" s="1"/>
  <c r="J93" i="1"/>
  <c r="J147" i="1" s="1"/>
  <c r="J94" i="1"/>
  <c r="J148" i="1" s="1"/>
  <c r="J95" i="1"/>
  <c r="J149" i="1" s="1"/>
  <c r="J96" i="1"/>
  <c r="J150" i="1" s="1"/>
  <c r="J97" i="1"/>
  <c r="J151" i="1" s="1"/>
  <c r="J98" i="1"/>
  <c r="J152" i="1" s="1"/>
  <c r="J99" i="1"/>
  <c r="J153" i="1" s="1"/>
  <c r="J100" i="1"/>
  <c r="J154" i="1" s="1"/>
  <c r="J101" i="1"/>
  <c r="J155" i="1" s="1"/>
  <c r="J102" i="1"/>
  <c r="J156" i="1" s="1"/>
  <c r="J103" i="1"/>
  <c r="J157" i="1" s="1"/>
  <c r="J104" i="1"/>
  <c r="J158" i="1" s="1"/>
  <c r="J105" i="1"/>
  <c r="J159" i="1" s="1"/>
  <c r="J106" i="1"/>
  <c r="J160" i="1" s="1"/>
  <c r="J107" i="1"/>
  <c r="J161" i="1" s="1"/>
  <c r="J108" i="1"/>
  <c r="J162" i="1" s="1"/>
  <c r="J109" i="1"/>
  <c r="J163" i="1" s="1"/>
  <c r="J110" i="1"/>
  <c r="J164" i="1" s="1"/>
  <c r="J111" i="1"/>
  <c r="J165" i="1" s="1"/>
  <c r="J112" i="1"/>
  <c r="J166" i="1" s="1"/>
  <c r="J113" i="1"/>
  <c r="J167" i="1" s="1"/>
  <c r="J114" i="1"/>
  <c r="J168" i="1" s="1"/>
  <c r="J115" i="1"/>
  <c r="J169" i="1" s="1"/>
  <c r="J116" i="1"/>
  <c r="J170" i="1" s="1"/>
  <c r="J117" i="1"/>
  <c r="J171" i="1" s="1"/>
  <c r="J67" i="1"/>
  <c r="J121" i="1" s="1"/>
  <c r="E68" i="1"/>
  <c r="E122" i="1" s="1"/>
  <c r="E69" i="1"/>
  <c r="E123" i="1" s="1"/>
  <c r="E70" i="1"/>
  <c r="E124" i="1" s="1"/>
  <c r="E71" i="1"/>
  <c r="E125" i="1" s="1"/>
  <c r="E72" i="1"/>
  <c r="E126" i="1" s="1"/>
  <c r="E73" i="1"/>
  <c r="E127" i="1" s="1"/>
  <c r="E74" i="1"/>
  <c r="E128" i="1" s="1"/>
  <c r="E75" i="1"/>
  <c r="E129" i="1" s="1"/>
  <c r="E76" i="1"/>
  <c r="E130" i="1" s="1"/>
  <c r="E77" i="1"/>
  <c r="E131" i="1" s="1"/>
  <c r="E78" i="1"/>
  <c r="E132" i="1" s="1"/>
  <c r="E79" i="1"/>
  <c r="E133" i="1" s="1"/>
  <c r="E80" i="1"/>
  <c r="E134" i="1" s="1"/>
  <c r="E81" i="1"/>
  <c r="E135" i="1" s="1"/>
  <c r="E82" i="1"/>
  <c r="E136" i="1" s="1"/>
  <c r="E83" i="1"/>
  <c r="E137" i="1" s="1"/>
  <c r="E84" i="1"/>
  <c r="E138" i="1" s="1"/>
  <c r="E85" i="1"/>
  <c r="E139" i="1" s="1"/>
  <c r="E86" i="1"/>
  <c r="E140" i="1" s="1"/>
  <c r="E87" i="1"/>
  <c r="E141" i="1" s="1"/>
  <c r="E88" i="1"/>
  <c r="E142" i="1" s="1"/>
  <c r="E89" i="1"/>
  <c r="E143" i="1" s="1"/>
  <c r="E90" i="1"/>
  <c r="E144" i="1" s="1"/>
  <c r="E91" i="1"/>
  <c r="E145" i="1" s="1"/>
  <c r="E92" i="1"/>
  <c r="E146" i="1" s="1"/>
  <c r="E93" i="1"/>
  <c r="E147" i="1" s="1"/>
  <c r="E94" i="1"/>
  <c r="E148" i="1" s="1"/>
  <c r="E95" i="1"/>
  <c r="E149" i="1" s="1"/>
  <c r="E96" i="1"/>
  <c r="E150" i="1" s="1"/>
  <c r="E97" i="1"/>
  <c r="E151" i="1" s="1"/>
  <c r="E98" i="1"/>
  <c r="E152" i="1" s="1"/>
  <c r="E99" i="1"/>
  <c r="E153" i="1" s="1"/>
  <c r="E100" i="1"/>
  <c r="E154" i="1" s="1"/>
  <c r="E101" i="1"/>
  <c r="E155" i="1" s="1"/>
  <c r="E102" i="1"/>
  <c r="E156" i="1" s="1"/>
  <c r="E103" i="1"/>
  <c r="E157" i="1" s="1"/>
  <c r="E104" i="1"/>
  <c r="E158" i="1" s="1"/>
  <c r="E105" i="1"/>
  <c r="E159" i="1" s="1"/>
  <c r="E106" i="1"/>
  <c r="E160" i="1" s="1"/>
  <c r="E107" i="1"/>
  <c r="E161" i="1" s="1"/>
  <c r="E108" i="1"/>
  <c r="E162" i="1" s="1"/>
  <c r="E109" i="1"/>
  <c r="E163" i="1" s="1"/>
  <c r="E110" i="1"/>
  <c r="E164" i="1" s="1"/>
  <c r="E111" i="1"/>
  <c r="E165" i="1" s="1"/>
  <c r="E112" i="1"/>
  <c r="E166" i="1" s="1"/>
  <c r="E113" i="1"/>
  <c r="E167" i="1" s="1"/>
  <c r="E114" i="1"/>
  <c r="E168" i="1" s="1"/>
  <c r="E115" i="1"/>
  <c r="E169" i="1" s="1"/>
  <c r="E116" i="1"/>
  <c r="E170" i="1" s="1"/>
  <c r="E117" i="1"/>
  <c r="E171" i="1" s="1"/>
  <c r="E67" i="1"/>
  <c r="E121" i="1" s="1"/>
  <c r="O68" i="1"/>
  <c r="O122" i="1" s="1"/>
  <c r="O69" i="1"/>
  <c r="O123" i="1" s="1"/>
  <c r="O70" i="1"/>
  <c r="O124" i="1" s="1"/>
  <c r="O71" i="1"/>
  <c r="O125" i="1" s="1"/>
  <c r="O72" i="1"/>
  <c r="O126" i="1" s="1"/>
  <c r="O73" i="1"/>
  <c r="O127" i="1" s="1"/>
  <c r="O74" i="1"/>
  <c r="O128" i="1" s="1"/>
  <c r="O75" i="1"/>
  <c r="O129" i="1" s="1"/>
  <c r="O76" i="1"/>
  <c r="O130" i="1" s="1"/>
  <c r="O77" i="1"/>
  <c r="O131" i="1" s="1"/>
  <c r="O78" i="1"/>
  <c r="O132" i="1" s="1"/>
  <c r="O79" i="1"/>
  <c r="O133" i="1" s="1"/>
  <c r="O80" i="1"/>
  <c r="O134" i="1" s="1"/>
  <c r="O81" i="1"/>
  <c r="O135" i="1" s="1"/>
  <c r="O82" i="1"/>
  <c r="O136" i="1" s="1"/>
  <c r="O83" i="1"/>
  <c r="O137" i="1" s="1"/>
  <c r="O84" i="1"/>
  <c r="O138" i="1" s="1"/>
  <c r="O85" i="1"/>
  <c r="O139" i="1" s="1"/>
  <c r="O86" i="1"/>
  <c r="O140" i="1" s="1"/>
  <c r="O87" i="1"/>
  <c r="O141" i="1" s="1"/>
  <c r="O88" i="1"/>
  <c r="O142" i="1" s="1"/>
  <c r="O89" i="1"/>
  <c r="O143" i="1" s="1"/>
  <c r="O90" i="1"/>
  <c r="O144" i="1" s="1"/>
  <c r="O91" i="1"/>
  <c r="O145" i="1" s="1"/>
  <c r="O92" i="1"/>
  <c r="O146" i="1" s="1"/>
  <c r="O93" i="1"/>
  <c r="O147" i="1" s="1"/>
  <c r="O94" i="1"/>
  <c r="O148" i="1" s="1"/>
  <c r="O95" i="1"/>
  <c r="O149" i="1" s="1"/>
  <c r="O96" i="1"/>
  <c r="O150" i="1" s="1"/>
  <c r="O97" i="1"/>
  <c r="O151" i="1" s="1"/>
  <c r="O98" i="1"/>
  <c r="O152" i="1" s="1"/>
  <c r="O99" i="1"/>
  <c r="O153" i="1" s="1"/>
  <c r="O100" i="1"/>
  <c r="O154" i="1" s="1"/>
  <c r="O101" i="1"/>
  <c r="O155" i="1" s="1"/>
  <c r="O102" i="1"/>
  <c r="O156" i="1" s="1"/>
  <c r="O103" i="1"/>
  <c r="O157" i="1" s="1"/>
  <c r="O104" i="1"/>
  <c r="O158" i="1" s="1"/>
  <c r="O105" i="1"/>
  <c r="O159" i="1" s="1"/>
  <c r="O106" i="1"/>
  <c r="O160" i="1" s="1"/>
  <c r="O107" i="1"/>
  <c r="O161" i="1" s="1"/>
  <c r="O108" i="1"/>
  <c r="O162" i="1" s="1"/>
  <c r="O109" i="1"/>
  <c r="O163" i="1" s="1"/>
  <c r="O110" i="1"/>
  <c r="O164" i="1" s="1"/>
  <c r="O111" i="1"/>
  <c r="O165" i="1" s="1"/>
  <c r="O112" i="1"/>
  <c r="O166" i="1" s="1"/>
  <c r="O113" i="1"/>
  <c r="O167" i="1" s="1"/>
  <c r="O114" i="1"/>
  <c r="O168" i="1" s="1"/>
  <c r="O115" i="1"/>
  <c r="O169" i="1" s="1"/>
  <c r="O116" i="1"/>
  <c r="O170" i="1" s="1"/>
  <c r="O117" i="1"/>
  <c r="O171" i="1" s="1"/>
  <c r="O67" i="1"/>
  <c r="O121" i="1" s="1"/>
  <c r="N68" i="1"/>
  <c r="N122" i="1" s="1"/>
  <c r="N69" i="1"/>
  <c r="N123" i="1" s="1"/>
  <c r="N70" i="1"/>
  <c r="N124" i="1" s="1"/>
  <c r="N71" i="1"/>
  <c r="N125" i="1" s="1"/>
  <c r="N72" i="1"/>
  <c r="N126" i="1" s="1"/>
  <c r="N73" i="1"/>
  <c r="N127" i="1" s="1"/>
  <c r="N74" i="1"/>
  <c r="N128" i="1" s="1"/>
  <c r="N75" i="1"/>
  <c r="N129" i="1" s="1"/>
  <c r="N76" i="1"/>
  <c r="N130" i="1" s="1"/>
  <c r="N77" i="1"/>
  <c r="N131" i="1" s="1"/>
  <c r="N78" i="1"/>
  <c r="N132" i="1" s="1"/>
  <c r="N79" i="1"/>
  <c r="N133" i="1" s="1"/>
  <c r="N80" i="1"/>
  <c r="N134" i="1" s="1"/>
  <c r="N81" i="1"/>
  <c r="N135" i="1" s="1"/>
  <c r="N82" i="1"/>
  <c r="N136" i="1" s="1"/>
  <c r="N83" i="1"/>
  <c r="N137" i="1" s="1"/>
  <c r="N84" i="1"/>
  <c r="N138" i="1" s="1"/>
  <c r="N85" i="1"/>
  <c r="N139" i="1" s="1"/>
  <c r="N86" i="1"/>
  <c r="N140" i="1" s="1"/>
  <c r="N87" i="1"/>
  <c r="N141" i="1" s="1"/>
  <c r="N88" i="1"/>
  <c r="N142" i="1" s="1"/>
  <c r="N89" i="1"/>
  <c r="N143" i="1" s="1"/>
  <c r="N90" i="1"/>
  <c r="N144" i="1" s="1"/>
  <c r="N91" i="1"/>
  <c r="N145" i="1" s="1"/>
  <c r="N92" i="1"/>
  <c r="N146" i="1" s="1"/>
  <c r="N93" i="1"/>
  <c r="N147" i="1" s="1"/>
  <c r="N94" i="1"/>
  <c r="N148" i="1" s="1"/>
  <c r="N95" i="1"/>
  <c r="N149" i="1" s="1"/>
  <c r="N96" i="1"/>
  <c r="N150" i="1" s="1"/>
  <c r="N97" i="1"/>
  <c r="N151" i="1" s="1"/>
  <c r="N98" i="1"/>
  <c r="N152" i="1" s="1"/>
  <c r="N99" i="1"/>
  <c r="N153" i="1" s="1"/>
  <c r="N100" i="1"/>
  <c r="N154" i="1" s="1"/>
  <c r="N101" i="1"/>
  <c r="N155" i="1" s="1"/>
  <c r="N102" i="1"/>
  <c r="N156" i="1" s="1"/>
  <c r="N103" i="1"/>
  <c r="N157" i="1" s="1"/>
  <c r="N104" i="1"/>
  <c r="N158" i="1" s="1"/>
  <c r="N105" i="1"/>
  <c r="N159" i="1" s="1"/>
  <c r="N106" i="1"/>
  <c r="N160" i="1" s="1"/>
  <c r="N107" i="1"/>
  <c r="N161" i="1" s="1"/>
  <c r="N108" i="1"/>
  <c r="N162" i="1" s="1"/>
  <c r="N109" i="1"/>
  <c r="N163" i="1" s="1"/>
  <c r="N110" i="1"/>
  <c r="N164" i="1" s="1"/>
  <c r="N111" i="1"/>
  <c r="N165" i="1" s="1"/>
  <c r="N112" i="1"/>
  <c r="N166" i="1" s="1"/>
  <c r="N113" i="1"/>
  <c r="N167" i="1" s="1"/>
  <c r="N114" i="1"/>
  <c r="N168" i="1" s="1"/>
  <c r="N115" i="1"/>
  <c r="N169" i="1" s="1"/>
  <c r="N116" i="1"/>
  <c r="N170" i="1" s="1"/>
  <c r="N117" i="1"/>
  <c r="N171" i="1" s="1"/>
  <c r="N67" i="1"/>
  <c r="N121" i="1" s="1"/>
  <c r="M68" i="1"/>
  <c r="M122" i="1" s="1"/>
  <c r="M69" i="1"/>
  <c r="M123" i="1" s="1"/>
  <c r="M70" i="1"/>
  <c r="M124" i="1" s="1"/>
  <c r="M71" i="1"/>
  <c r="M125" i="1" s="1"/>
  <c r="M72" i="1"/>
  <c r="M126" i="1" s="1"/>
  <c r="M73" i="1"/>
  <c r="M127" i="1" s="1"/>
  <c r="M74" i="1"/>
  <c r="M128" i="1" s="1"/>
  <c r="M75" i="1"/>
  <c r="M129" i="1" s="1"/>
  <c r="M76" i="1"/>
  <c r="M130" i="1" s="1"/>
  <c r="M77" i="1"/>
  <c r="M131" i="1" s="1"/>
  <c r="M78" i="1"/>
  <c r="M132" i="1" s="1"/>
  <c r="M79" i="1"/>
  <c r="M133" i="1" s="1"/>
  <c r="M80" i="1"/>
  <c r="M134" i="1" s="1"/>
  <c r="M81" i="1"/>
  <c r="M135" i="1" s="1"/>
  <c r="M82" i="1"/>
  <c r="M136" i="1" s="1"/>
  <c r="M83" i="1"/>
  <c r="M137" i="1" s="1"/>
  <c r="M84" i="1"/>
  <c r="M138" i="1" s="1"/>
  <c r="M85" i="1"/>
  <c r="M139" i="1" s="1"/>
  <c r="M86" i="1"/>
  <c r="M140" i="1" s="1"/>
  <c r="M87" i="1"/>
  <c r="M141" i="1" s="1"/>
  <c r="M88" i="1"/>
  <c r="M142" i="1" s="1"/>
  <c r="M89" i="1"/>
  <c r="M143" i="1" s="1"/>
  <c r="M90" i="1"/>
  <c r="M144" i="1" s="1"/>
  <c r="M91" i="1"/>
  <c r="M145" i="1" s="1"/>
  <c r="M92" i="1"/>
  <c r="M146" i="1" s="1"/>
  <c r="M93" i="1"/>
  <c r="M147" i="1" s="1"/>
  <c r="M94" i="1"/>
  <c r="M148" i="1" s="1"/>
  <c r="M95" i="1"/>
  <c r="M149" i="1" s="1"/>
  <c r="M96" i="1"/>
  <c r="M150" i="1" s="1"/>
  <c r="M97" i="1"/>
  <c r="M151" i="1" s="1"/>
  <c r="M98" i="1"/>
  <c r="M152" i="1" s="1"/>
  <c r="M99" i="1"/>
  <c r="M153" i="1" s="1"/>
  <c r="M100" i="1"/>
  <c r="M154" i="1" s="1"/>
  <c r="M101" i="1"/>
  <c r="M155" i="1" s="1"/>
  <c r="M102" i="1"/>
  <c r="M156" i="1" s="1"/>
  <c r="M103" i="1"/>
  <c r="M157" i="1" s="1"/>
  <c r="M104" i="1"/>
  <c r="M158" i="1" s="1"/>
  <c r="M105" i="1"/>
  <c r="M159" i="1" s="1"/>
  <c r="M106" i="1"/>
  <c r="M160" i="1" s="1"/>
  <c r="M107" i="1"/>
  <c r="M161" i="1" s="1"/>
  <c r="M108" i="1"/>
  <c r="M162" i="1" s="1"/>
  <c r="M109" i="1"/>
  <c r="M163" i="1" s="1"/>
  <c r="M110" i="1"/>
  <c r="M164" i="1" s="1"/>
  <c r="M111" i="1"/>
  <c r="M165" i="1" s="1"/>
  <c r="M112" i="1"/>
  <c r="M166" i="1" s="1"/>
  <c r="M113" i="1"/>
  <c r="M167" i="1" s="1"/>
  <c r="M114" i="1"/>
  <c r="M168" i="1" s="1"/>
  <c r="M115" i="1"/>
  <c r="M169" i="1" s="1"/>
  <c r="M116" i="1"/>
  <c r="M170" i="1" s="1"/>
  <c r="M117" i="1"/>
  <c r="M171" i="1" s="1"/>
  <c r="M67" i="1"/>
  <c r="M121" i="1" s="1"/>
  <c r="H68" i="1"/>
  <c r="H122" i="1" s="1"/>
  <c r="H69" i="1"/>
  <c r="H123" i="1" s="1"/>
  <c r="H70" i="1"/>
  <c r="H124" i="1" s="1"/>
  <c r="H71" i="1"/>
  <c r="H125" i="1" s="1"/>
  <c r="H72" i="1"/>
  <c r="H126" i="1" s="1"/>
  <c r="H73" i="1"/>
  <c r="H127" i="1" s="1"/>
  <c r="H74" i="1"/>
  <c r="H128" i="1" s="1"/>
  <c r="H75" i="1"/>
  <c r="H129" i="1" s="1"/>
  <c r="H76" i="1"/>
  <c r="H130" i="1" s="1"/>
  <c r="H77" i="1"/>
  <c r="H131" i="1" s="1"/>
  <c r="H78" i="1"/>
  <c r="H132" i="1" s="1"/>
  <c r="H79" i="1"/>
  <c r="H133" i="1" s="1"/>
  <c r="H80" i="1"/>
  <c r="H134" i="1" s="1"/>
  <c r="H81" i="1"/>
  <c r="H135" i="1" s="1"/>
  <c r="H82" i="1"/>
  <c r="H136" i="1" s="1"/>
  <c r="H83" i="1"/>
  <c r="H137" i="1" s="1"/>
  <c r="H84" i="1"/>
  <c r="H138" i="1" s="1"/>
  <c r="H85" i="1"/>
  <c r="H139" i="1" s="1"/>
  <c r="H86" i="1"/>
  <c r="H140" i="1" s="1"/>
  <c r="H87" i="1"/>
  <c r="H141" i="1" s="1"/>
  <c r="H88" i="1"/>
  <c r="H142" i="1" s="1"/>
  <c r="H89" i="1"/>
  <c r="H143" i="1" s="1"/>
  <c r="H90" i="1"/>
  <c r="H144" i="1" s="1"/>
  <c r="H91" i="1"/>
  <c r="H145" i="1" s="1"/>
  <c r="H92" i="1"/>
  <c r="H146" i="1" s="1"/>
  <c r="H93" i="1"/>
  <c r="H147" i="1" s="1"/>
  <c r="H94" i="1"/>
  <c r="H148" i="1" s="1"/>
  <c r="H95" i="1"/>
  <c r="H149" i="1" s="1"/>
  <c r="H96" i="1"/>
  <c r="H150" i="1" s="1"/>
  <c r="H97" i="1"/>
  <c r="H151" i="1" s="1"/>
  <c r="H98" i="1"/>
  <c r="H152" i="1" s="1"/>
  <c r="H99" i="1"/>
  <c r="H153" i="1" s="1"/>
  <c r="H100" i="1"/>
  <c r="H154" i="1" s="1"/>
  <c r="H101" i="1"/>
  <c r="H155" i="1" s="1"/>
  <c r="H102" i="1"/>
  <c r="H156" i="1" s="1"/>
  <c r="H103" i="1"/>
  <c r="H157" i="1" s="1"/>
  <c r="H104" i="1"/>
  <c r="H158" i="1" s="1"/>
  <c r="H105" i="1"/>
  <c r="H159" i="1" s="1"/>
  <c r="H106" i="1"/>
  <c r="H160" i="1" s="1"/>
  <c r="H107" i="1"/>
  <c r="H161" i="1" s="1"/>
  <c r="H108" i="1"/>
  <c r="H162" i="1" s="1"/>
  <c r="H109" i="1"/>
  <c r="H163" i="1" s="1"/>
  <c r="H110" i="1"/>
  <c r="H164" i="1" s="1"/>
  <c r="H111" i="1"/>
  <c r="H165" i="1" s="1"/>
  <c r="H112" i="1"/>
  <c r="H166" i="1" s="1"/>
  <c r="H113" i="1"/>
  <c r="H167" i="1" s="1"/>
  <c r="H114" i="1"/>
  <c r="H168" i="1" s="1"/>
  <c r="H115" i="1"/>
  <c r="H169" i="1" s="1"/>
  <c r="H116" i="1"/>
  <c r="H170" i="1" s="1"/>
  <c r="H117" i="1"/>
  <c r="H171" i="1" s="1"/>
  <c r="H67" i="1"/>
  <c r="H121" i="1" s="1"/>
  <c r="G68" i="1"/>
  <c r="G122" i="1" s="1"/>
  <c r="G69" i="1"/>
  <c r="G123" i="1" s="1"/>
  <c r="G70" i="1"/>
  <c r="G124" i="1" s="1"/>
  <c r="G71" i="1"/>
  <c r="G125" i="1" s="1"/>
  <c r="G72" i="1"/>
  <c r="G126" i="1" s="1"/>
  <c r="G73" i="1"/>
  <c r="G127" i="1" s="1"/>
  <c r="G74" i="1"/>
  <c r="G128" i="1" s="1"/>
  <c r="G75" i="1"/>
  <c r="G129" i="1" s="1"/>
  <c r="G76" i="1"/>
  <c r="G130" i="1" s="1"/>
  <c r="G77" i="1"/>
  <c r="G131" i="1" s="1"/>
  <c r="G78" i="1"/>
  <c r="G132" i="1" s="1"/>
  <c r="G79" i="1"/>
  <c r="G133" i="1" s="1"/>
  <c r="G80" i="1"/>
  <c r="G134" i="1" s="1"/>
  <c r="G81" i="1"/>
  <c r="G135" i="1" s="1"/>
  <c r="G82" i="1"/>
  <c r="G136" i="1" s="1"/>
  <c r="G83" i="1"/>
  <c r="G137" i="1" s="1"/>
  <c r="G84" i="1"/>
  <c r="G138" i="1" s="1"/>
  <c r="G85" i="1"/>
  <c r="G139" i="1" s="1"/>
  <c r="G86" i="1"/>
  <c r="G140" i="1" s="1"/>
  <c r="G87" i="1"/>
  <c r="G141" i="1" s="1"/>
  <c r="G88" i="1"/>
  <c r="G142" i="1" s="1"/>
  <c r="G89" i="1"/>
  <c r="G143" i="1" s="1"/>
  <c r="G90" i="1"/>
  <c r="G144" i="1" s="1"/>
  <c r="G91" i="1"/>
  <c r="G145" i="1" s="1"/>
  <c r="G92" i="1"/>
  <c r="G146" i="1" s="1"/>
  <c r="G93" i="1"/>
  <c r="G147" i="1" s="1"/>
  <c r="G94" i="1"/>
  <c r="G148" i="1" s="1"/>
  <c r="G95" i="1"/>
  <c r="G149" i="1" s="1"/>
  <c r="G96" i="1"/>
  <c r="G150" i="1" s="1"/>
  <c r="G97" i="1"/>
  <c r="G151" i="1" s="1"/>
  <c r="G98" i="1"/>
  <c r="G152" i="1" s="1"/>
  <c r="G99" i="1"/>
  <c r="G153" i="1" s="1"/>
  <c r="G100" i="1"/>
  <c r="G154" i="1" s="1"/>
  <c r="G101" i="1"/>
  <c r="G155" i="1" s="1"/>
  <c r="G102" i="1"/>
  <c r="G156" i="1" s="1"/>
  <c r="G103" i="1"/>
  <c r="G157" i="1" s="1"/>
  <c r="G104" i="1"/>
  <c r="G158" i="1" s="1"/>
  <c r="G105" i="1"/>
  <c r="G159" i="1" s="1"/>
  <c r="G106" i="1"/>
  <c r="G160" i="1" s="1"/>
  <c r="G107" i="1"/>
  <c r="G161" i="1" s="1"/>
  <c r="G108" i="1"/>
  <c r="G162" i="1" s="1"/>
  <c r="G109" i="1"/>
  <c r="G163" i="1" s="1"/>
  <c r="G110" i="1"/>
  <c r="G164" i="1" s="1"/>
  <c r="G111" i="1"/>
  <c r="G165" i="1" s="1"/>
  <c r="G112" i="1"/>
  <c r="G166" i="1" s="1"/>
  <c r="G113" i="1"/>
  <c r="G167" i="1" s="1"/>
  <c r="G114" i="1"/>
  <c r="G168" i="1" s="1"/>
  <c r="G115" i="1"/>
  <c r="G169" i="1" s="1"/>
  <c r="G116" i="1"/>
  <c r="G170" i="1" s="1"/>
  <c r="G117" i="1"/>
  <c r="G171" i="1" s="1"/>
  <c r="G67" i="1"/>
  <c r="G121" i="1" s="1"/>
  <c r="I68" i="1"/>
  <c r="I122" i="1" s="1"/>
  <c r="I69" i="1"/>
  <c r="I123" i="1" s="1"/>
  <c r="I70" i="1"/>
  <c r="I124" i="1" s="1"/>
  <c r="I71" i="1"/>
  <c r="I125" i="1" s="1"/>
  <c r="I72" i="1"/>
  <c r="I126" i="1" s="1"/>
  <c r="I73" i="1"/>
  <c r="I127" i="1" s="1"/>
  <c r="I74" i="1"/>
  <c r="I128" i="1" s="1"/>
  <c r="I75" i="1"/>
  <c r="I129" i="1" s="1"/>
  <c r="I76" i="1"/>
  <c r="I130" i="1" s="1"/>
  <c r="I77" i="1"/>
  <c r="I131" i="1" s="1"/>
  <c r="I78" i="1"/>
  <c r="I132" i="1" s="1"/>
  <c r="I79" i="1"/>
  <c r="I133" i="1" s="1"/>
  <c r="I80" i="1"/>
  <c r="I134" i="1" s="1"/>
  <c r="I81" i="1"/>
  <c r="I135" i="1" s="1"/>
  <c r="I82" i="1"/>
  <c r="I136" i="1" s="1"/>
  <c r="I83" i="1"/>
  <c r="I137" i="1" s="1"/>
  <c r="I84" i="1"/>
  <c r="I138" i="1" s="1"/>
  <c r="I85" i="1"/>
  <c r="I139" i="1" s="1"/>
  <c r="I86" i="1"/>
  <c r="I140" i="1" s="1"/>
  <c r="I87" i="1"/>
  <c r="I141" i="1" s="1"/>
  <c r="I88" i="1"/>
  <c r="I142" i="1" s="1"/>
  <c r="I89" i="1"/>
  <c r="I143" i="1" s="1"/>
  <c r="I90" i="1"/>
  <c r="I144" i="1" s="1"/>
  <c r="I91" i="1"/>
  <c r="I145" i="1" s="1"/>
  <c r="I92" i="1"/>
  <c r="I146" i="1" s="1"/>
  <c r="I93" i="1"/>
  <c r="I147" i="1" s="1"/>
  <c r="I94" i="1"/>
  <c r="I148" i="1" s="1"/>
  <c r="I95" i="1"/>
  <c r="I149" i="1" s="1"/>
  <c r="I96" i="1"/>
  <c r="I150" i="1" s="1"/>
  <c r="I97" i="1"/>
  <c r="I151" i="1" s="1"/>
  <c r="I98" i="1"/>
  <c r="I152" i="1" s="1"/>
  <c r="I99" i="1"/>
  <c r="I153" i="1" s="1"/>
  <c r="I100" i="1"/>
  <c r="I154" i="1" s="1"/>
  <c r="I101" i="1"/>
  <c r="I155" i="1" s="1"/>
  <c r="I102" i="1"/>
  <c r="I156" i="1" s="1"/>
  <c r="I103" i="1"/>
  <c r="I157" i="1" s="1"/>
  <c r="I104" i="1"/>
  <c r="I158" i="1" s="1"/>
  <c r="I105" i="1"/>
  <c r="I159" i="1" s="1"/>
  <c r="I106" i="1"/>
  <c r="I160" i="1" s="1"/>
  <c r="I107" i="1"/>
  <c r="I161" i="1" s="1"/>
  <c r="I108" i="1"/>
  <c r="I162" i="1" s="1"/>
  <c r="I109" i="1"/>
  <c r="I163" i="1" s="1"/>
  <c r="I110" i="1"/>
  <c r="I164" i="1" s="1"/>
  <c r="I111" i="1"/>
  <c r="I165" i="1" s="1"/>
  <c r="I112" i="1"/>
  <c r="I166" i="1" s="1"/>
  <c r="I113" i="1"/>
  <c r="I167" i="1" s="1"/>
  <c r="I114" i="1"/>
  <c r="I168" i="1" s="1"/>
  <c r="I115" i="1"/>
  <c r="I169" i="1" s="1"/>
  <c r="I116" i="1"/>
  <c r="I170" i="1" s="1"/>
  <c r="I117" i="1"/>
  <c r="I171" i="1" s="1"/>
  <c r="I67" i="1"/>
  <c r="I121" i="1" s="1"/>
  <c r="O3" i="1"/>
  <c r="D470" i="15" l="1"/>
  <c r="C451" i="15"/>
  <c r="C423" i="15"/>
  <c r="D442" i="15"/>
  <c r="D469" i="15"/>
  <c r="C450" i="15"/>
  <c r="C421" i="15"/>
  <c r="D440" i="15"/>
  <c r="C439" i="15"/>
  <c r="D458" i="15"/>
  <c r="A439" i="15"/>
  <c r="D532" i="15"/>
  <c r="C513" i="15"/>
  <c r="D468" i="15"/>
  <c r="C449" i="15"/>
  <c r="D528" i="15"/>
  <c r="C509" i="15"/>
  <c r="D530" i="15"/>
  <c r="C511" i="15"/>
  <c r="C426" i="15"/>
  <c r="D445" i="15"/>
  <c r="D448" i="15"/>
  <c r="C429" i="15"/>
  <c r="C474" i="15"/>
  <c r="D493" i="15"/>
  <c r="C408" i="15"/>
  <c r="D427" i="15"/>
  <c r="C403" i="15"/>
  <c r="D422" i="15"/>
  <c r="C472" i="15"/>
  <c r="D491" i="15"/>
  <c r="D425" i="15"/>
  <c r="C406" i="15"/>
  <c r="C476" i="15"/>
  <c r="D495" i="15"/>
  <c r="C428" i="15"/>
  <c r="D447" i="15"/>
  <c r="D462" i="15"/>
  <c r="C443" i="15"/>
  <c r="C92" i="15"/>
  <c r="C77" i="15"/>
  <c r="C76" i="15"/>
  <c r="C55" i="15"/>
  <c r="Q112" i="1"/>
  <c r="Q166" i="1" s="1"/>
  <c r="P166" i="1"/>
  <c r="Q104" i="1"/>
  <c r="Q158" i="1" s="1"/>
  <c r="P158" i="1"/>
  <c r="Q96" i="1"/>
  <c r="Q150" i="1" s="1"/>
  <c r="P150" i="1"/>
  <c r="Q88" i="1"/>
  <c r="Q142" i="1" s="1"/>
  <c r="P142" i="1"/>
  <c r="Q80" i="1"/>
  <c r="Q134" i="1" s="1"/>
  <c r="P134" i="1"/>
  <c r="Q72" i="1"/>
  <c r="Q126" i="1" s="1"/>
  <c r="P126" i="1"/>
  <c r="Q111" i="1"/>
  <c r="Q165" i="1" s="1"/>
  <c r="P165" i="1"/>
  <c r="Q103" i="1"/>
  <c r="Q157" i="1" s="1"/>
  <c r="P157" i="1"/>
  <c r="Q95" i="1"/>
  <c r="Q149" i="1" s="1"/>
  <c r="P149" i="1"/>
  <c r="Q87" i="1"/>
  <c r="Q141" i="1" s="1"/>
  <c r="P141" i="1"/>
  <c r="Q79" i="1"/>
  <c r="Q133" i="1" s="1"/>
  <c r="P133" i="1"/>
  <c r="Q71" i="1"/>
  <c r="Q125" i="1" s="1"/>
  <c r="P125" i="1"/>
  <c r="Q67" i="1"/>
  <c r="Q121" i="1" s="1"/>
  <c r="P121" i="1"/>
  <c r="Q110" i="1"/>
  <c r="Q164" i="1" s="1"/>
  <c r="P164" i="1"/>
  <c r="Q102" i="1"/>
  <c r="Q156" i="1" s="1"/>
  <c r="P156" i="1"/>
  <c r="Q94" i="1"/>
  <c r="Q148" i="1" s="1"/>
  <c r="P148" i="1"/>
  <c r="Q86" i="1"/>
  <c r="Q140" i="1" s="1"/>
  <c r="P140" i="1"/>
  <c r="Q78" i="1"/>
  <c r="Q132" i="1" s="1"/>
  <c r="P132" i="1"/>
  <c r="Q70" i="1"/>
  <c r="Q124" i="1" s="1"/>
  <c r="P124" i="1"/>
  <c r="Q117" i="1"/>
  <c r="Q171" i="1" s="1"/>
  <c r="P171" i="1"/>
  <c r="Q109" i="1"/>
  <c r="Q163" i="1" s="1"/>
  <c r="P163" i="1"/>
  <c r="Q101" i="1"/>
  <c r="Q155" i="1" s="1"/>
  <c r="P155" i="1"/>
  <c r="Q93" i="1"/>
  <c r="Q147" i="1" s="1"/>
  <c r="P147" i="1"/>
  <c r="Q85" i="1"/>
  <c r="Q139" i="1" s="1"/>
  <c r="P139" i="1"/>
  <c r="Q77" i="1"/>
  <c r="Q131" i="1" s="1"/>
  <c r="P131" i="1"/>
  <c r="Q69" i="1"/>
  <c r="Q123" i="1" s="1"/>
  <c r="P123" i="1"/>
  <c r="Q116" i="1"/>
  <c r="Q170" i="1" s="1"/>
  <c r="P170" i="1"/>
  <c r="Q108" i="1"/>
  <c r="Q162" i="1" s="1"/>
  <c r="P162" i="1"/>
  <c r="Q100" i="1"/>
  <c r="Q154" i="1" s="1"/>
  <c r="P154" i="1"/>
  <c r="Q92" i="1"/>
  <c r="Q146" i="1" s="1"/>
  <c r="P146" i="1"/>
  <c r="Q84" i="1"/>
  <c r="Q138" i="1" s="1"/>
  <c r="P138" i="1"/>
  <c r="Q76" i="1"/>
  <c r="Q130" i="1" s="1"/>
  <c r="P130" i="1"/>
  <c r="Q68" i="1"/>
  <c r="Q122" i="1" s="1"/>
  <c r="P122" i="1"/>
  <c r="Q115" i="1"/>
  <c r="Q169" i="1" s="1"/>
  <c r="P169" i="1"/>
  <c r="Q107" i="1"/>
  <c r="Q161" i="1" s="1"/>
  <c r="P161" i="1"/>
  <c r="Q99" i="1"/>
  <c r="Q153" i="1" s="1"/>
  <c r="P153" i="1"/>
  <c r="Q91" i="1"/>
  <c r="Q145" i="1" s="1"/>
  <c r="P145" i="1"/>
  <c r="Q83" i="1"/>
  <c r="Q137" i="1" s="1"/>
  <c r="P137" i="1"/>
  <c r="Q75" i="1"/>
  <c r="Q129" i="1" s="1"/>
  <c r="P129" i="1"/>
  <c r="Q114" i="1"/>
  <c r="Q168" i="1" s="1"/>
  <c r="P168" i="1"/>
  <c r="Q106" i="1"/>
  <c r="Q160" i="1" s="1"/>
  <c r="P160" i="1"/>
  <c r="Q98" i="1"/>
  <c r="Q152" i="1" s="1"/>
  <c r="P152" i="1"/>
  <c r="Q90" i="1"/>
  <c r="Q144" i="1" s="1"/>
  <c r="P144" i="1"/>
  <c r="Q82" i="1"/>
  <c r="Q136" i="1" s="1"/>
  <c r="P136" i="1"/>
  <c r="Q74" i="1"/>
  <c r="Q128" i="1" s="1"/>
  <c r="P128" i="1"/>
  <c r="Q113" i="1"/>
  <c r="Q167" i="1" s="1"/>
  <c r="P167" i="1"/>
  <c r="Q105" i="1"/>
  <c r="Q159" i="1" s="1"/>
  <c r="P159" i="1"/>
  <c r="Q97" i="1"/>
  <c r="Q151" i="1" s="1"/>
  <c r="P151" i="1"/>
  <c r="Q89" i="1"/>
  <c r="Q143" i="1" s="1"/>
  <c r="P143" i="1"/>
  <c r="Q81" i="1"/>
  <c r="Q135" i="1" s="1"/>
  <c r="P135" i="1"/>
  <c r="Q73" i="1"/>
  <c r="Q127" i="1" s="1"/>
  <c r="P127" i="1"/>
  <c r="V6" i="5"/>
  <c r="V8" i="5"/>
  <c r="V7"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 i="5"/>
  <c r="C425" i="15" l="1"/>
  <c r="D444" i="15"/>
  <c r="C528" i="15"/>
  <c r="D547" i="15"/>
  <c r="C440" i="15"/>
  <c r="D459" i="15"/>
  <c r="C462" i="15"/>
  <c r="D481" i="15"/>
  <c r="D467" i="15"/>
  <c r="C448" i="15"/>
  <c r="C468" i="15"/>
  <c r="D487" i="15"/>
  <c r="D466" i="15"/>
  <c r="C447" i="15"/>
  <c r="D441" i="15"/>
  <c r="C422" i="15"/>
  <c r="C445" i="15"/>
  <c r="D464" i="15"/>
  <c r="C469" i="15"/>
  <c r="D488" i="15"/>
  <c r="D510" i="15"/>
  <c r="C491" i="15"/>
  <c r="C532" i="15"/>
  <c r="D551" i="15"/>
  <c r="D461" i="15"/>
  <c r="C442" i="15"/>
  <c r="D514" i="15"/>
  <c r="C495" i="15"/>
  <c r="C427" i="15"/>
  <c r="D446" i="15"/>
  <c r="C530" i="15"/>
  <c r="D549" i="15"/>
  <c r="D477" i="15"/>
  <c r="C458" i="15"/>
  <c r="A458" i="15"/>
  <c r="D512" i="15"/>
  <c r="C493" i="15"/>
  <c r="C470" i="15"/>
  <c r="D489" i="15"/>
  <c r="C93" i="15"/>
  <c r="C56" i="15"/>
  <c r="T38" i="1"/>
  <c r="T46" i="1"/>
  <c r="T20" i="1"/>
  <c r="T11" i="1"/>
  <c r="T9" i="1"/>
  <c r="T27" i="1"/>
  <c r="T45" i="1"/>
  <c r="T54" i="1"/>
  <c r="T7" i="1"/>
  <c r="T10" i="1"/>
  <c r="T18" i="1"/>
  <c r="T12" i="1"/>
  <c r="T52" i="1"/>
  <c r="T14" i="1"/>
  <c r="T16" i="1"/>
  <c r="T17" i="1"/>
  <c r="T28" i="1"/>
  <c r="T21" i="1"/>
  <c r="T43" i="1"/>
  <c r="T23" i="1"/>
  <c r="T24" i="1"/>
  <c r="T25" i="1"/>
  <c r="T36" i="1"/>
  <c r="T26" i="1"/>
  <c r="T15" i="1"/>
  <c r="T32" i="1"/>
  <c r="T31" i="1"/>
  <c r="T33" i="1"/>
  <c r="T42" i="1"/>
  <c r="T37" i="1"/>
  <c r="T13" i="1"/>
  <c r="T19" i="1"/>
  <c r="T41" i="1"/>
  <c r="T34" i="1"/>
  <c r="T35" i="1"/>
  <c r="T50" i="1"/>
  <c r="T44" i="1"/>
  <c r="T22" i="1"/>
  <c r="T30" i="1"/>
  <c r="T47" i="1"/>
  <c r="T48" i="1"/>
  <c r="T49" i="1"/>
  <c r="T8" i="1"/>
  <c r="T53" i="1"/>
  <c r="T29" i="1"/>
  <c r="T39" i="1"/>
  <c r="T56" i="1"/>
  <c r="T55" i="1"/>
  <c r="T57" i="1"/>
  <c r="T40" i="1"/>
  <c r="T51" i="1"/>
  <c r="Y6" i="5"/>
  <c r="Y8" i="5"/>
  <c r="Y7"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3" i="5"/>
  <c r="Y44" i="5"/>
  <c r="Y45" i="5"/>
  <c r="Y46" i="5"/>
  <c r="Y47" i="5"/>
  <c r="Y48" i="5"/>
  <c r="Y49" i="5"/>
  <c r="Y50" i="5"/>
  <c r="Y51" i="5"/>
  <c r="Y52" i="5"/>
  <c r="Y53" i="5"/>
  <c r="Y55" i="5"/>
  <c r="Y5" i="5"/>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1" i="3"/>
  <c r="U2" i="3"/>
  <c r="O2" i="3"/>
  <c r="P3" i="1"/>
  <c r="C5" i="5"/>
  <c r="C7" i="5"/>
  <c r="C8" i="5"/>
  <c r="C9" i="5"/>
  <c r="C10" i="5"/>
  <c r="C11" i="5"/>
  <c r="C13" i="5"/>
  <c r="C12" i="5"/>
  <c r="C14" i="5"/>
  <c r="C15" i="5"/>
  <c r="C16" i="5"/>
  <c r="C20" i="5"/>
  <c r="C17" i="5"/>
  <c r="C18" i="5"/>
  <c r="C19" i="5"/>
  <c r="C21" i="5"/>
  <c r="C22" i="5"/>
  <c r="C23" i="5"/>
  <c r="C26" i="5"/>
  <c r="C25" i="5"/>
  <c r="C24" i="5"/>
  <c r="C27" i="5"/>
  <c r="C28" i="5"/>
  <c r="C30" i="5"/>
  <c r="C29" i="5"/>
  <c r="C31" i="5"/>
  <c r="C38" i="5"/>
  <c r="C39" i="5"/>
  <c r="C32" i="5"/>
  <c r="C34" i="5"/>
  <c r="C35" i="5"/>
  <c r="C36" i="5"/>
  <c r="C33" i="5"/>
  <c r="C37" i="5"/>
  <c r="C40" i="5"/>
  <c r="C41" i="5"/>
  <c r="C42" i="5"/>
  <c r="C43" i="5"/>
  <c r="C44" i="5"/>
  <c r="C45" i="5"/>
  <c r="C46" i="5"/>
  <c r="C47" i="5"/>
  <c r="C48" i="5"/>
  <c r="C49" i="5"/>
  <c r="C51" i="5"/>
  <c r="C50" i="5"/>
  <c r="C52" i="5"/>
  <c r="C54" i="5"/>
  <c r="C53" i="5"/>
  <c r="C55" i="5"/>
  <c r="C6" i="5"/>
  <c r="D115" i="5"/>
  <c r="D169" i="5" s="1"/>
  <c r="D114" i="5"/>
  <c r="D168" i="5" s="1"/>
  <c r="D113" i="5"/>
  <c r="D167" i="5" s="1"/>
  <c r="D112" i="5"/>
  <c r="D166" i="5" s="1"/>
  <c r="D111" i="5"/>
  <c r="D165" i="5" s="1"/>
  <c r="D110" i="5"/>
  <c r="D164" i="5" s="1"/>
  <c r="D109" i="5"/>
  <c r="D163" i="5" s="1"/>
  <c r="D108" i="5"/>
  <c r="D162" i="5" s="1"/>
  <c r="D107" i="5"/>
  <c r="D161" i="5" s="1"/>
  <c r="D106" i="5"/>
  <c r="D160" i="5" s="1"/>
  <c r="D105" i="5"/>
  <c r="D159" i="5" s="1"/>
  <c r="D104" i="5"/>
  <c r="D158" i="5" s="1"/>
  <c r="D103" i="5"/>
  <c r="D157" i="5" s="1"/>
  <c r="D102" i="5"/>
  <c r="D156" i="5" s="1"/>
  <c r="D101" i="5"/>
  <c r="D155" i="5" s="1"/>
  <c r="D100" i="5"/>
  <c r="D154" i="5" s="1"/>
  <c r="D99" i="5"/>
  <c r="D153" i="5" s="1"/>
  <c r="D98" i="5"/>
  <c r="D152" i="5" s="1"/>
  <c r="D97" i="5"/>
  <c r="D151" i="5" s="1"/>
  <c r="D96" i="5"/>
  <c r="D150" i="5" s="1"/>
  <c r="D95" i="5"/>
  <c r="D149" i="5" s="1"/>
  <c r="D94" i="5"/>
  <c r="D148" i="5" s="1"/>
  <c r="D93" i="5"/>
  <c r="D147" i="5" s="1"/>
  <c r="D92" i="5"/>
  <c r="D146" i="5" s="1"/>
  <c r="D91" i="5"/>
  <c r="D145" i="5" s="1"/>
  <c r="D90" i="5"/>
  <c r="D144" i="5" s="1"/>
  <c r="D89" i="5"/>
  <c r="D143" i="5" s="1"/>
  <c r="D88" i="5"/>
  <c r="D142" i="5" s="1"/>
  <c r="D87" i="5"/>
  <c r="D141" i="5" s="1"/>
  <c r="D86" i="5"/>
  <c r="D140" i="5" s="1"/>
  <c r="D85" i="5"/>
  <c r="D139" i="5" s="1"/>
  <c r="D84" i="5"/>
  <c r="D138" i="5" s="1"/>
  <c r="D83" i="5"/>
  <c r="D137" i="5" s="1"/>
  <c r="D82" i="5"/>
  <c r="D136" i="5" s="1"/>
  <c r="D81" i="5"/>
  <c r="D135" i="5" s="1"/>
  <c r="D80" i="5"/>
  <c r="D134" i="5" s="1"/>
  <c r="D79" i="5"/>
  <c r="D133" i="5" s="1"/>
  <c r="D78" i="5"/>
  <c r="D132" i="5" s="1"/>
  <c r="D77" i="5"/>
  <c r="D131" i="5" s="1"/>
  <c r="D76" i="5"/>
  <c r="D130" i="5" s="1"/>
  <c r="D75" i="5"/>
  <c r="D129" i="5" s="1"/>
  <c r="D74" i="5"/>
  <c r="D128" i="5" s="1"/>
  <c r="D73" i="5"/>
  <c r="D127" i="5" s="1"/>
  <c r="D72" i="5"/>
  <c r="D126" i="5" s="1"/>
  <c r="D71" i="5"/>
  <c r="D125" i="5" s="1"/>
  <c r="D70" i="5"/>
  <c r="D124" i="5" s="1"/>
  <c r="D69" i="5"/>
  <c r="D123" i="5" s="1"/>
  <c r="D68" i="5"/>
  <c r="D122" i="5" s="1"/>
  <c r="D67" i="5"/>
  <c r="D121" i="5" s="1"/>
  <c r="D66" i="5"/>
  <c r="D120" i="5" s="1"/>
  <c r="D65" i="5"/>
  <c r="D119" i="5" s="1"/>
  <c r="D61" i="5"/>
  <c r="E3" i="11"/>
  <c r="F3" i="11"/>
  <c r="G3" i="11"/>
  <c r="H3" i="11"/>
  <c r="I3" i="11"/>
  <c r="E4" i="11"/>
  <c r="F4" i="11"/>
  <c r="G4" i="11"/>
  <c r="H4" i="11"/>
  <c r="I4" i="11"/>
  <c r="E5" i="11"/>
  <c r="F5" i="11"/>
  <c r="G5" i="11"/>
  <c r="H5" i="11"/>
  <c r="I5" i="11"/>
  <c r="E6" i="11"/>
  <c r="F6" i="11"/>
  <c r="G6" i="11"/>
  <c r="H6" i="11"/>
  <c r="I6" i="11"/>
  <c r="E7" i="11"/>
  <c r="F7" i="11"/>
  <c r="G7" i="11"/>
  <c r="H7" i="11"/>
  <c r="I7" i="11"/>
  <c r="E8" i="11"/>
  <c r="F8" i="11"/>
  <c r="G8" i="11"/>
  <c r="H8" i="11"/>
  <c r="I8" i="11"/>
  <c r="E9" i="11"/>
  <c r="F9" i="11"/>
  <c r="G9" i="11"/>
  <c r="H9" i="11"/>
  <c r="I9" i="11"/>
  <c r="E10" i="11"/>
  <c r="F10" i="11"/>
  <c r="G10" i="11"/>
  <c r="H10" i="11"/>
  <c r="I10" i="11"/>
  <c r="E11" i="11"/>
  <c r="F11" i="11"/>
  <c r="G11" i="11"/>
  <c r="H11" i="11"/>
  <c r="I11" i="11"/>
  <c r="E12" i="11"/>
  <c r="F12" i="11"/>
  <c r="G12" i="11"/>
  <c r="H12" i="11"/>
  <c r="I12" i="11"/>
  <c r="E13" i="11"/>
  <c r="F13" i="11"/>
  <c r="G13" i="11"/>
  <c r="H13" i="11"/>
  <c r="I13" i="11"/>
  <c r="E14" i="11"/>
  <c r="F14" i="11"/>
  <c r="G14" i="11"/>
  <c r="H14" i="11"/>
  <c r="I14" i="11"/>
  <c r="E15" i="11"/>
  <c r="F15" i="11"/>
  <c r="G15" i="11"/>
  <c r="H15" i="11"/>
  <c r="I15" i="11"/>
  <c r="E16" i="11"/>
  <c r="F16" i="11"/>
  <c r="G16" i="11"/>
  <c r="H16" i="11"/>
  <c r="I16" i="11"/>
  <c r="E17" i="11"/>
  <c r="F17" i="11"/>
  <c r="G17" i="11"/>
  <c r="H17" i="11"/>
  <c r="I17" i="11"/>
  <c r="E18" i="11"/>
  <c r="F18" i="11"/>
  <c r="G18" i="11"/>
  <c r="H18" i="11"/>
  <c r="I18" i="11"/>
  <c r="E19" i="11"/>
  <c r="F19" i="11"/>
  <c r="G19" i="11"/>
  <c r="H19" i="11"/>
  <c r="I19" i="11"/>
  <c r="E20" i="11"/>
  <c r="F20" i="11"/>
  <c r="G20" i="11"/>
  <c r="H20" i="11"/>
  <c r="I20" i="11"/>
  <c r="E21" i="11"/>
  <c r="F21" i="11"/>
  <c r="G21" i="11"/>
  <c r="H21" i="11"/>
  <c r="I21" i="11"/>
  <c r="E22" i="11"/>
  <c r="F22" i="11"/>
  <c r="G22" i="11"/>
  <c r="H22" i="11"/>
  <c r="I22" i="11"/>
  <c r="E23" i="11"/>
  <c r="F23" i="11"/>
  <c r="G23" i="11"/>
  <c r="H23" i="11"/>
  <c r="I23" i="11"/>
  <c r="E24" i="11"/>
  <c r="F24" i="11"/>
  <c r="G24" i="11"/>
  <c r="H24" i="11"/>
  <c r="I24" i="11"/>
  <c r="E25" i="11"/>
  <c r="F25" i="11"/>
  <c r="G25" i="11"/>
  <c r="H25" i="11"/>
  <c r="I25" i="11"/>
  <c r="E26" i="11"/>
  <c r="F26" i="11"/>
  <c r="G26" i="11"/>
  <c r="H26" i="11"/>
  <c r="I26" i="11"/>
  <c r="E27" i="11"/>
  <c r="F27" i="11"/>
  <c r="G27" i="11"/>
  <c r="H27" i="11"/>
  <c r="I27" i="11"/>
  <c r="E28" i="11"/>
  <c r="F28" i="11"/>
  <c r="G28" i="11"/>
  <c r="H28" i="11"/>
  <c r="I28" i="11"/>
  <c r="E29" i="11"/>
  <c r="F29" i="11"/>
  <c r="G29" i="11"/>
  <c r="H29" i="11"/>
  <c r="I29" i="11"/>
  <c r="E30" i="11"/>
  <c r="F30" i="11"/>
  <c r="G30" i="11"/>
  <c r="H30" i="11"/>
  <c r="I30" i="11"/>
  <c r="E31" i="11"/>
  <c r="F31" i="11"/>
  <c r="G31" i="11"/>
  <c r="H31" i="11"/>
  <c r="I31" i="11"/>
  <c r="E32" i="11"/>
  <c r="F32" i="11"/>
  <c r="G32" i="11"/>
  <c r="H32" i="11"/>
  <c r="I32" i="11"/>
  <c r="E33" i="11"/>
  <c r="F33" i="11"/>
  <c r="G33" i="11"/>
  <c r="H33" i="11"/>
  <c r="I33" i="11"/>
  <c r="E34" i="11"/>
  <c r="F34" i="11"/>
  <c r="G34" i="11"/>
  <c r="H34" i="11"/>
  <c r="I34" i="11"/>
  <c r="E35" i="11"/>
  <c r="F35" i="11"/>
  <c r="G35" i="11"/>
  <c r="H35" i="11"/>
  <c r="I35" i="11"/>
  <c r="E36" i="11"/>
  <c r="F36" i="11"/>
  <c r="G36" i="11"/>
  <c r="H36" i="11"/>
  <c r="I36" i="11"/>
  <c r="E37" i="11"/>
  <c r="F37" i="11"/>
  <c r="G37" i="11"/>
  <c r="H37" i="11"/>
  <c r="I37" i="11"/>
  <c r="E38" i="11"/>
  <c r="F38" i="11"/>
  <c r="G38" i="11"/>
  <c r="H38" i="11"/>
  <c r="I38" i="11"/>
  <c r="E39" i="11"/>
  <c r="F39" i="11"/>
  <c r="G39" i="11"/>
  <c r="H39" i="11"/>
  <c r="I39" i="11"/>
  <c r="E40" i="11"/>
  <c r="F40" i="11"/>
  <c r="G40" i="11"/>
  <c r="H40" i="11"/>
  <c r="I40" i="11"/>
  <c r="E41" i="11"/>
  <c r="F41" i="11"/>
  <c r="G41" i="11"/>
  <c r="H41" i="11"/>
  <c r="I41" i="11"/>
  <c r="E42" i="11"/>
  <c r="F42" i="11"/>
  <c r="G42" i="11"/>
  <c r="H42" i="11"/>
  <c r="I42" i="11"/>
  <c r="E43" i="11"/>
  <c r="F43" i="11"/>
  <c r="G43" i="11"/>
  <c r="H43" i="11"/>
  <c r="I43" i="11"/>
  <c r="E44" i="11"/>
  <c r="F44" i="11"/>
  <c r="I44" i="11" s="1"/>
  <c r="G44" i="11"/>
  <c r="H44" i="11"/>
  <c r="E45" i="11"/>
  <c r="F45" i="11"/>
  <c r="G45" i="11"/>
  <c r="H45" i="11"/>
  <c r="I45" i="11"/>
  <c r="E46" i="11"/>
  <c r="F46" i="11"/>
  <c r="G46" i="11"/>
  <c r="H46" i="11"/>
  <c r="I46" i="11"/>
  <c r="E47" i="11"/>
  <c r="F47" i="11"/>
  <c r="G47" i="11"/>
  <c r="H47" i="11"/>
  <c r="I47" i="11"/>
  <c r="E48" i="11"/>
  <c r="F48" i="11"/>
  <c r="G48" i="11"/>
  <c r="H48" i="11"/>
  <c r="I48" i="11"/>
  <c r="E49" i="11"/>
  <c r="F49" i="11"/>
  <c r="G49" i="11"/>
  <c r="H49" i="11"/>
  <c r="I49" i="11"/>
  <c r="E50" i="11"/>
  <c r="F50" i="11"/>
  <c r="G50" i="11"/>
  <c r="H50" i="11"/>
  <c r="I50" i="11"/>
  <c r="E51" i="11"/>
  <c r="F51" i="11"/>
  <c r="G51" i="11"/>
  <c r="H51" i="11"/>
  <c r="I51" i="11"/>
  <c r="E52" i="11"/>
  <c r="F52" i="11"/>
  <c r="G52" i="11"/>
  <c r="H52" i="11"/>
  <c r="I52" i="11"/>
  <c r="E53" i="11"/>
  <c r="F53" i="11"/>
  <c r="G53" i="11"/>
  <c r="H53" i="11"/>
  <c r="I53" i="11"/>
  <c r="E54" i="11"/>
  <c r="F54" i="11"/>
  <c r="G54" i="11"/>
  <c r="H54" i="11"/>
  <c r="I54" i="11"/>
  <c r="E55" i="11"/>
  <c r="F55" i="11"/>
  <c r="G55" i="11"/>
  <c r="H55" i="11"/>
  <c r="I55" i="11"/>
  <c r="E56" i="11"/>
  <c r="F56" i="11"/>
  <c r="G56" i="11"/>
  <c r="H56" i="11"/>
  <c r="I56" i="11"/>
  <c r="E57" i="11"/>
  <c r="F57" i="11"/>
  <c r="G57" i="11"/>
  <c r="H57" i="11"/>
  <c r="I57" i="11"/>
  <c r="E58" i="11"/>
  <c r="F58" i="11"/>
  <c r="G58" i="11"/>
  <c r="H58" i="11"/>
  <c r="I58" i="11"/>
  <c r="E59" i="11"/>
  <c r="F59" i="11"/>
  <c r="G59" i="11"/>
  <c r="I59" i="11" s="1"/>
  <c r="H59" i="11"/>
  <c r="E60" i="11"/>
  <c r="F60" i="11"/>
  <c r="G60" i="11"/>
  <c r="H60" i="11"/>
  <c r="I60" i="11"/>
  <c r="E61" i="11"/>
  <c r="F61" i="11"/>
  <c r="G61" i="11"/>
  <c r="H61" i="11"/>
  <c r="I61" i="11"/>
  <c r="E62" i="11"/>
  <c r="F62" i="11"/>
  <c r="G62" i="11"/>
  <c r="H62" i="11"/>
  <c r="I62" i="11"/>
  <c r="E63" i="11"/>
  <c r="F63" i="11"/>
  <c r="G63" i="11"/>
  <c r="H63" i="11"/>
  <c r="I63" i="11"/>
  <c r="E64" i="11"/>
  <c r="F64" i="11"/>
  <c r="G64" i="11"/>
  <c r="H64" i="11"/>
  <c r="I64" i="11"/>
  <c r="E65" i="11"/>
  <c r="F65" i="11"/>
  <c r="G65" i="11"/>
  <c r="H65" i="11"/>
  <c r="I65" i="11"/>
  <c r="E66" i="11"/>
  <c r="F66" i="11"/>
  <c r="G66" i="11"/>
  <c r="H66" i="11"/>
  <c r="I66" i="11"/>
  <c r="E67" i="11"/>
  <c r="F67" i="11"/>
  <c r="G67" i="11"/>
  <c r="H67" i="11"/>
  <c r="I67" i="11"/>
  <c r="E68" i="11"/>
  <c r="F68" i="11"/>
  <c r="G68" i="11"/>
  <c r="H68" i="11"/>
  <c r="I68" i="11"/>
  <c r="E69" i="11"/>
  <c r="F69" i="11"/>
  <c r="G69" i="11"/>
  <c r="H69" i="11"/>
  <c r="I69" i="11"/>
  <c r="E70" i="11"/>
  <c r="F70" i="11"/>
  <c r="G70" i="11"/>
  <c r="H70" i="11"/>
  <c r="I70" i="11"/>
  <c r="E71" i="11"/>
  <c r="F71" i="11"/>
  <c r="G71" i="11"/>
  <c r="H71" i="11"/>
  <c r="I71" i="11"/>
  <c r="E72" i="11"/>
  <c r="F72" i="11"/>
  <c r="G72" i="11"/>
  <c r="H72" i="11"/>
  <c r="I72" i="11"/>
  <c r="E73" i="11"/>
  <c r="F73" i="11"/>
  <c r="G73" i="11"/>
  <c r="H73" i="11"/>
  <c r="I73" i="11"/>
  <c r="E74" i="11"/>
  <c r="F74" i="11"/>
  <c r="G74" i="11"/>
  <c r="H74" i="11"/>
  <c r="I74" i="11"/>
  <c r="E75" i="11"/>
  <c r="F75" i="11"/>
  <c r="G75" i="11"/>
  <c r="H75" i="11"/>
  <c r="I75" i="11"/>
  <c r="E76" i="11"/>
  <c r="F76" i="11"/>
  <c r="I76" i="11" s="1"/>
  <c r="G76" i="11"/>
  <c r="H76" i="11"/>
  <c r="E77" i="11"/>
  <c r="F77" i="11"/>
  <c r="G77" i="11"/>
  <c r="H77" i="11"/>
  <c r="I77" i="11"/>
  <c r="E78" i="11"/>
  <c r="F78" i="11"/>
  <c r="G78" i="11"/>
  <c r="H78" i="11"/>
  <c r="I78" i="11"/>
  <c r="E79" i="11"/>
  <c r="F79" i="11"/>
  <c r="G79" i="11"/>
  <c r="H79" i="11"/>
  <c r="I79" i="11"/>
  <c r="E80" i="11"/>
  <c r="F80" i="11"/>
  <c r="G80" i="11"/>
  <c r="H80" i="11"/>
  <c r="I80" i="11"/>
  <c r="E81" i="11"/>
  <c r="F81" i="11"/>
  <c r="G81" i="11"/>
  <c r="H81" i="11"/>
  <c r="I81" i="11"/>
  <c r="E82" i="11"/>
  <c r="F82" i="11"/>
  <c r="G82" i="11"/>
  <c r="H82" i="11"/>
  <c r="I82" i="11"/>
  <c r="E83" i="11"/>
  <c r="F83" i="11"/>
  <c r="G83" i="11"/>
  <c r="H83" i="11"/>
  <c r="I83" i="11"/>
  <c r="E84" i="11"/>
  <c r="F84" i="11"/>
  <c r="G84" i="11"/>
  <c r="H84" i="11"/>
  <c r="I84" i="11"/>
  <c r="E85" i="11"/>
  <c r="F85" i="11"/>
  <c r="G85" i="11"/>
  <c r="H85" i="11"/>
  <c r="I85" i="11"/>
  <c r="E86" i="11"/>
  <c r="F86" i="11"/>
  <c r="G86" i="11"/>
  <c r="H86" i="11"/>
  <c r="I86" i="11"/>
  <c r="E87" i="11"/>
  <c r="F87" i="11"/>
  <c r="G87" i="11"/>
  <c r="H87" i="11"/>
  <c r="I87" i="11"/>
  <c r="E88" i="11"/>
  <c r="F88" i="11"/>
  <c r="G88" i="11"/>
  <c r="H88" i="11"/>
  <c r="I88" i="11"/>
  <c r="E89" i="11"/>
  <c r="F89" i="11"/>
  <c r="G89" i="11"/>
  <c r="H89" i="11"/>
  <c r="I89" i="11"/>
  <c r="E90" i="11"/>
  <c r="F90" i="11"/>
  <c r="G90" i="11"/>
  <c r="H90" i="11"/>
  <c r="I90" i="11"/>
  <c r="E91" i="11"/>
  <c r="F91" i="11"/>
  <c r="G91" i="11"/>
  <c r="H91" i="11"/>
  <c r="I91" i="11"/>
  <c r="E92" i="11"/>
  <c r="F92" i="11"/>
  <c r="G92" i="11"/>
  <c r="H92" i="11"/>
  <c r="I92" i="11"/>
  <c r="E93" i="11"/>
  <c r="F93" i="11"/>
  <c r="G93" i="11"/>
  <c r="H93" i="11"/>
  <c r="I93" i="11"/>
  <c r="E94" i="11"/>
  <c r="F94" i="11"/>
  <c r="G94" i="11"/>
  <c r="H94" i="11"/>
  <c r="I94" i="11"/>
  <c r="E95" i="11"/>
  <c r="F95" i="11"/>
  <c r="G95" i="11"/>
  <c r="H95" i="11"/>
  <c r="I95" i="11"/>
  <c r="E96" i="11"/>
  <c r="F96" i="11"/>
  <c r="G96" i="11"/>
  <c r="H96" i="11"/>
  <c r="I96" i="11"/>
  <c r="E97" i="11"/>
  <c r="F97" i="11"/>
  <c r="G97" i="11"/>
  <c r="H97" i="11"/>
  <c r="I97" i="11"/>
  <c r="E98" i="11"/>
  <c r="F98" i="11"/>
  <c r="G98" i="11"/>
  <c r="H98" i="11"/>
  <c r="I98" i="11"/>
  <c r="E99" i="11"/>
  <c r="F99" i="11"/>
  <c r="G99" i="11"/>
  <c r="H99" i="11"/>
  <c r="I99" i="11"/>
  <c r="E100" i="11"/>
  <c r="F100" i="11"/>
  <c r="G100" i="11"/>
  <c r="H100" i="11"/>
  <c r="I100" i="11"/>
  <c r="E101" i="11"/>
  <c r="F101" i="11"/>
  <c r="G101" i="11"/>
  <c r="H101" i="11"/>
  <c r="I101" i="11"/>
  <c r="E102" i="11"/>
  <c r="F102" i="11"/>
  <c r="G102" i="11"/>
  <c r="H102" i="11"/>
  <c r="I102" i="11"/>
  <c r="E103" i="11"/>
  <c r="F103" i="11"/>
  <c r="G103" i="11"/>
  <c r="H103" i="11"/>
  <c r="I103" i="11"/>
  <c r="E104" i="11"/>
  <c r="F104" i="11"/>
  <c r="G104" i="11"/>
  <c r="H104" i="11"/>
  <c r="I104" i="11"/>
  <c r="E105" i="11"/>
  <c r="F105" i="11"/>
  <c r="G105" i="11"/>
  <c r="H105" i="11"/>
  <c r="I105" i="11"/>
  <c r="E106" i="11"/>
  <c r="F106" i="11"/>
  <c r="G106" i="11"/>
  <c r="H106" i="11"/>
  <c r="I106" i="11"/>
  <c r="E107" i="11"/>
  <c r="F107" i="11"/>
  <c r="G107" i="11"/>
  <c r="H107" i="11"/>
  <c r="I107" i="11"/>
  <c r="E108" i="11"/>
  <c r="F108" i="11"/>
  <c r="G108" i="11"/>
  <c r="H108" i="11"/>
  <c r="I108" i="11"/>
  <c r="E109" i="11"/>
  <c r="F109" i="11"/>
  <c r="G109" i="11"/>
  <c r="H109" i="11"/>
  <c r="I109" i="11"/>
  <c r="E110" i="11"/>
  <c r="F110" i="11"/>
  <c r="G110" i="11"/>
  <c r="H110" i="11"/>
  <c r="I110" i="11"/>
  <c r="E111" i="11"/>
  <c r="F111" i="11"/>
  <c r="G111" i="11"/>
  <c r="H111" i="11"/>
  <c r="I111" i="11"/>
  <c r="E112" i="11"/>
  <c r="F112" i="11"/>
  <c r="G112" i="11"/>
  <c r="H112" i="11"/>
  <c r="I112" i="11"/>
  <c r="E113" i="11"/>
  <c r="F113" i="11"/>
  <c r="G113" i="11"/>
  <c r="H113" i="11"/>
  <c r="I113" i="11"/>
  <c r="E114" i="11"/>
  <c r="F114" i="11"/>
  <c r="G114" i="11"/>
  <c r="H114" i="11"/>
  <c r="I114" i="11"/>
  <c r="E115" i="11"/>
  <c r="F115" i="11"/>
  <c r="G115" i="11"/>
  <c r="H115" i="11"/>
  <c r="I115" i="11"/>
  <c r="E116" i="11"/>
  <c r="F116" i="11"/>
  <c r="G116" i="11"/>
  <c r="H116" i="11"/>
  <c r="I116" i="11"/>
  <c r="E117" i="11"/>
  <c r="F117" i="11"/>
  <c r="G117" i="11"/>
  <c r="H117" i="11"/>
  <c r="I117" i="11"/>
  <c r="E118" i="11"/>
  <c r="F118" i="11"/>
  <c r="G118" i="11"/>
  <c r="H118" i="11"/>
  <c r="I118" i="11"/>
  <c r="E119" i="11"/>
  <c r="F119" i="11"/>
  <c r="G119" i="11"/>
  <c r="H119" i="11"/>
  <c r="I119" i="11"/>
  <c r="E120" i="11"/>
  <c r="F120" i="11"/>
  <c r="G120" i="11"/>
  <c r="H120" i="11"/>
  <c r="I120" i="11"/>
  <c r="E121" i="11"/>
  <c r="F121" i="11"/>
  <c r="G121" i="11"/>
  <c r="H121" i="11"/>
  <c r="I121" i="11"/>
  <c r="E122" i="11"/>
  <c r="F122" i="11"/>
  <c r="G122" i="11"/>
  <c r="H122" i="11"/>
  <c r="I122" i="11"/>
  <c r="E123" i="11"/>
  <c r="F123" i="11"/>
  <c r="G123" i="11"/>
  <c r="H123" i="11"/>
  <c r="I123" i="11"/>
  <c r="E124" i="11"/>
  <c r="F124" i="11"/>
  <c r="G124" i="11"/>
  <c r="H124" i="11"/>
  <c r="I124" i="11"/>
  <c r="E125" i="11"/>
  <c r="F125" i="11"/>
  <c r="G125" i="11"/>
  <c r="H125" i="11"/>
  <c r="I125" i="11"/>
  <c r="E126" i="11"/>
  <c r="F126" i="11"/>
  <c r="G126" i="11"/>
  <c r="H126" i="11"/>
  <c r="I126" i="11"/>
  <c r="E127" i="11"/>
  <c r="I127" i="11" s="1"/>
  <c r="F127" i="11"/>
  <c r="G127" i="11"/>
  <c r="H127" i="11"/>
  <c r="E128" i="11"/>
  <c r="F128" i="11"/>
  <c r="G128" i="11"/>
  <c r="H128" i="11"/>
  <c r="I128" i="11"/>
  <c r="E129" i="11"/>
  <c r="F129" i="11"/>
  <c r="G129" i="11"/>
  <c r="H129" i="11"/>
  <c r="I129" i="11"/>
  <c r="E130" i="11"/>
  <c r="F130" i="11"/>
  <c r="G130" i="11"/>
  <c r="H130" i="11"/>
  <c r="I130" i="11"/>
  <c r="E131" i="11"/>
  <c r="F131" i="11"/>
  <c r="G131" i="11"/>
  <c r="H131" i="11"/>
  <c r="I131" i="11"/>
  <c r="E132" i="11"/>
  <c r="F132" i="11"/>
  <c r="G132" i="11"/>
  <c r="H132" i="11"/>
  <c r="I132" i="11"/>
  <c r="E133" i="11"/>
  <c r="F133" i="11"/>
  <c r="G133" i="11"/>
  <c r="H133" i="11"/>
  <c r="I133" i="11"/>
  <c r="E134" i="11"/>
  <c r="F134" i="11"/>
  <c r="G134" i="11"/>
  <c r="H134" i="11"/>
  <c r="I134" i="11"/>
  <c r="E135" i="11"/>
  <c r="F135" i="11"/>
  <c r="G135" i="11"/>
  <c r="H135" i="11"/>
  <c r="I135" i="11"/>
  <c r="E136" i="11"/>
  <c r="F136" i="11"/>
  <c r="G136" i="11"/>
  <c r="H136" i="11"/>
  <c r="I136" i="11"/>
  <c r="E137" i="11"/>
  <c r="F137" i="11"/>
  <c r="G137" i="11"/>
  <c r="H137" i="11"/>
  <c r="I137" i="11"/>
  <c r="E138" i="11"/>
  <c r="F138" i="11"/>
  <c r="G138" i="11"/>
  <c r="H138" i="11"/>
  <c r="I138" i="11"/>
  <c r="E139" i="11"/>
  <c r="F139" i="11"/>
  <c r="G139" i="11"/>
  <c r="H139" i="11"/>
  <c r="I139" i="11"/>
  <c r="E140" i="11"/>
  <c r="F140" i="11"/>
  <c r="G140" i="11"/>
  <c r="H140" i="11"/>
  <c r="I140" i="11"/>
  <c r="E141" i="11"/>
  <c r="F141" i="11"/>
  <c r="G141" i="11"/>
  <c r="H141" i="11"/>
  <c r="I141" i="11"/>
  <c r="E142" i="11"/>
  <c r="F142" i="11"/>
  <c r="G142" i="11"/>
  <c r="H142" i="11"/>
  <c r="I142" i="11"/>
  <c r="E143" i="11"/>
  <c r="F143" i="11"/>
  <c r="G143" i="11"/>
  <c r="I143" i="11" s="1"/>
  <c r="H143" i="11"/>
  <c r="E144" i="11"/>
  <c r="F144" i="11"/>
  <c r="G144" i="11"/>
  <c r="H144" i="11"/>
  <c r="I144" i="11"/>
  <c r="E145" i="11"/>
  <c r="F145" i="11"/>
  <c r="G145" i="11"/>
  <c r="H145" i="11"/>
  <c r="I145" i="11"/>
  <c r="E146" i="11"/>
  <c r="F146" i="11"/>
  <c r="G146" i="11"/>
  <c r="H146" i="11"/>
  <c r="I146" i="11"/>
  <c r="E147" i="11"/>
  <c r="F147" i="11"/>
  <c r="G147" i="11"/>
  <c r="H147" i="11"/>
  <c r="I147" i="11"/>
  <c r="E148" i="11"/>
  <c r="F148" i="11"/>
  <c r="G148" i="11"/>
  <c r="H148" i="11"/>
  <c r="I148" i="11"/>
  <c r="E149" i="11"/>
  <c r="F149" i="11"/>
  <c r="G149" i="11"/>
  <c r="H149" i="11"/>
  <c r="I149" i="11"/>
  <c r="E150" i="11"/>
  <c r="F150" i="11"/>
  <c r="G150" i="11"/>
  <c r="H150" i="11"/>
  <c r="I150" i="11"/>
  <c r="E151" i="11"/>
  <c r="F151" i="11"/>
  <c r="G151" i="11"/>
  <c r="H151" i="11"/>
  <c r="I151" i="11"/>
  <c r="E152" i="11"/>
  <c r="F152" i="11"/>
  <c r="G152" i="11"/>
  <c r="H152" i="11"/>
  <c r="I152" i="11"/>
  <c r="E153" i="11"/>
  <c r="F153" i="11"/>
  <c r="G153" i="11"/>
  <c r="H153" i="11"/>
  <c r="I153" i="11"/>
  <c r="E154" i="11"/>
  <c r="F154" i="11"/>
  <c r="G154" i="11"/>
  <c r="H154" i="11"/>
  <c r="I154" i="11"/>
  <c r="E155" i="11"/>
  <c r="F155" i="11"/>
  <c r="G155" i="11"/>
  <c r="H155" i="11"/>
  <c r="I155" i="11"/>
  <c r="E156" i="11"/>
  <c r="F156" i="11"/>
  <c r="G156" i="11"/>
  <c r="H156" i="11"/>
  <c r="I156" i="11"/>
  <c r="E157" i="11"/>
  <c r="F157" i="11"/>
  <c r="G157" i="11"/>
  <c r="H157" i="11"/>
  <c r="I157" i="11"/>
  <c r="E158" i="11"/>
  <c r="F158" i="11"/>
  <c r="G158" i="11"/>
  <c r="H158" i="11"/>
  <c r="I158" i="11"/>
  <c r="E159" i="11"/>
  <c r="F159" i="11"/>
  <c r="G159" i="11"/>
  <c r="H159" i="11"/>
  <c r="I159" i="11"/>
  <c r="E160" i="11"/>
  <c r="F160" i="11"/>
  <c r="G160" i="11"/>
  <c r="I160" i="11" s="1"/>
  <c r="H160" i="11"/>
  <c r="E161" i="11"/>
  <c r="F161" i="11"/>
  <c r="G161" i="11"/>
  <c r="H161" i="11"/>
  <c r="I161" i="11"/>
  <c r="E162" i="11"/>
  <c r="F162" i="11"/>
  <c r="G162" i="11"/>
  <c r="H162" i="11"/>
  <c r="I162" i="11"/>
  <c r="E163" i="11"/>
  <c r="F163" i="11"/>
  <c r="G163" i="11"/>
  <c r="H163" i="11"/>
  <c r="I163" i="11"/>
  <c r="E164" i="11"/>
  <c r="F164" i="11"/>
  <c r="G164" i="11"/>
  <c r="H164" i="11"/>
  <c r="I164" i="11"/>
  <c r="E165" i="11"/>
  <c r="F165" i="11"/>
  <c r="G165" i="11"/>
  <c r="H165" i="11"/>
  <c r="I165" i="11"/>
  <c r="E166" i="11"/>
  <c r="F166" i="11"/>
  <c r="G166" i="11"/>
  <c r="H166" i="11"/>
  <c r="I166" i="11"/>
  <c r="E167" i="11"/>
  <c r="F167" i="11"/>
  <c r="G167" i="11"/>
  <c r="H167" i="11"/>
  <c r="I167" i="11"/>
  <c r="E168" i="11"/>
  <c r="F168" i="11"/>
  <c r="G168" i="11"/>
  <c r="H168" i="11"/>
  <c r="I168" i="11"/>
  <c r="E169" i="11"/>
  <c r="F169" i="11"/>
  <c r="G169" i="11"/>
  <c r="H169" i="11"/>
  <c r="I169" i="11"/>
  <c r="E170" i="11"/>
  <c r="F170" i="11"/>
  <c r="G170" i="11"/>
  <c r="H170" i="11"/>
  <c r="I170" i="11"/>
  <c r="E171" i="11"/>
  <c r="F171" i="11"/>
  <c r="G171" i="11"/>
  <c r="H171" i="11"/>
  <c r="I171" i="11"/>
  <c r="E172" i="11"/>
  <c r="I172" i="11" s="1"/>
  <c r="F172" i="11"/>
  <c r="G172" i="11"/>
  <c r="H172" i="11"/>
  <c r="E173" i="11"/>
  <c r="F173" i="11"/>
  <c r="G173" i="11"/>
  <c r="H173" i="11"/>
  <c r="I173" i="11"/>
  <c r="E174" i="11"/>
  <c r="F174" i="11"/>
  <c r="G174" i="11"/>
  <c r="H174" i="11"/>
  <c r="I174" i="11"/>
  <c r="E175" i="11"/>
  <c r="F175" i="11"/>
  <c r="G175" i="11"/>
  <c r="H175" i="11"/>
  <c r="I175" i="11"/>
  <c r="E176" i="11"/>
  <c r="F176" i="11"/>
  <c r="G176" i="11"/>
  <c r="H176" i="11"/>
  <c r="I176" i="11"/>
  <c r="E177" i="11"/>
  <c r="F177" i="11"/>
  <c r="G177" i="11"/>
  <c r="H177" i="11"/>
  <c r="I177" i="11"/>
  <c r="E178" i="11"/>
  <c r="F178" i="11"/>
  <c r="G178" i="11"/>
  <c r="H178" i="11"/>
  <c r="I178" i="11"/>
  <c r="E179" i="11"/>
  <c r="F179" i="11"/>
  <c r="G179" i="11"/>
  <c r="H179" i="11"/>
  <c r="I179" i="11"/>
  <c r="E180" i="11"/>
  <c r="F180" i="11"/>
  <c r="G180" i="11"/>
  <c r="H180" i="11"/>
  <c r="I180" i="11"/>
  <c r="E181" i="11"/>
  <c r="F181" i="11"/>
  <c r="G181" i="11"/>
  <c r="H181" i="11"/>
  <c r="I181" i="11"/>
  <c r="E182" i="11"/>
  <c r="F182" i="11"/>
  <c r="G182" i="11"/>
  <c r="H182" i="11"/>
  <c r="I182" i="11"/>
  <c r="E183" i="11"/>
  <c r="F183" i="11"/>
  <c r="G183" i="11"/>
  <c r="H183" i="11"/>
  <c r="I183" i="11"/>
  <c r="E184" i="11"/>
  <c r="F184" i="11"/>
  <c r="G184" i="11"/>
  <c r="H184" i="11"/>
  <c r="I184" i="11"/>
  <c r="E185" i="11"/>
  <c r="F185" i="11"/>
  <c r="G185" i="11"/>
  <c r="H185" i="11"/>
  <c r="I185" i="11"/>
  <c r="E186" i="11"/>
  <c r="F186" i="11"/>
  <c r="G186" i="11"/>
  <c r="H186" i="11"/>
  <c r="I186" i="11"/>
  <c r="E187" i="11"/>
  <c r="I187" i="11" s="1"/>
  <c r="F187" i="11"/>
  <c r="G187" i="11"/>
  <c r="H187" i="11"/>
  <c r="E188" i="11"/>
  <c r="F188" i="11"/>
  <c r="G188" i="11"/>
  <c r="H188" i="11"/>
  <c r="I188" i="11"/>
  <c r="E189" i="11"/>
  <c r="F189" i="11"/>
  <c r="G189" i="11"/>
  <c r="H189" i="11"/>
  <c r="I189" i="11"/>
  <c r="E190" i="11"/>
  <c r="F190" i="11"/>
  <c r="G190" i="11"/>
  <c r="H190" i="11"/>
  <c r="I190" i="11"/>
  <c r="E191" i="11"/>
  <c r="F191" i="11"/>
  <c r="G191" i="11"/>
  <c r="H191" i="11"/>
  <c r="I191" i="11"/>
  <c r="E192" i="11"/>
  <c r="F192" i="11"/>
  <c r="G192" i="11"/>
  <c r="H192" i="11"/>
  <c r="I192" i="11"/>
  <c r="E193" i="11"/>
  <c r="F193" i="11"/>
  <c r="G193" i="11"/>
  <c r="H193" i="11"/>
  <c r="I193" i="11"/>
  <c r="E194" i="11"/>
  <c r="F194" i="11"/>
  <c r="G194" i="11"/>
  <c r="H194" i="11"/>
  <c r="I194" i="11"/>
  <c r="E195" i="11"/>
  <c r="F195" i="11"/>
  <c r="G195" i="11"/>
  <c r="H195" i="11"/>
  <c r="I195" i="11"/>
  <c r="E196" i="11"/>
  <c r="F196" i="11"/>
  <c r="G196" i="11"/>
  <c r="H196" i="11"/>
  <c r="I196" i="11"/>
  <c r="E197" i="11"/>
  <c r="F197" i="11"/>
  <c r="G197" i="11"/>
  <c r="H197" i="11"/>
  <c r="I197" i="11"/>
  <c r="E198" i="11"/>
  <c r="F198" i="11"/>
  <c r="G198" i="11"/>
  <c r="H198" i="11"/>
  <c r="I198" i="11"/>
  <c r="E199" i="11"/>
  <c r="F199" i="11"/>
  <c r="G199" i="11"/>
  <c r="H199" i="11"/>
  <c r="I199" i="11"/>
  <c r="E200" i="11"/>
  <c r="F200" i="11"/>
  <c r="G200" i="11"/>
  <c r="H200" i="11"/>
  <c r="I200" i="11"/>
  <c r="E201" i="11"/>
  <c r="F201" i="11"/>
  <c r="G201" i="11"/>
  <c r="H201" i="11"/>
  <c r="I201" i="11"/>
  <c r="E202" i="11"/>
  <c r="F202" i="11"/>
  <c r="G202" i="11"/>
  <c r="H202" i="11"/>
  <c r="I202" i="11"/>
  <c r="E203" i="11"/>
  <c r="F203" i="11"/>
  <c r="G203" i="11"/>
  <c r="H203" i="11"/>
  <c r="I203" i="11"/>
  <c r="E204" i="11"/>
  <c r="I204" i="11" s="1"/>
  <c r="F204" i="11"/>
  <c r="G204" i="11"/>
  <c r="H204" i="11"/>
  <c r="E205" i="11"/>
  <c r="F205" i="11"/>
  <c r="G205" i="11"/>
  <c r="H205" i="11"/>
  <c r="I205" i="11"/>
  <c r="E206" i="11"/>
  <c r="F206" i="11"/>
  <c r="G206" i="11"/>
  <c r="H206" i="11"/>
  <c r="I206" i="11"/>
  <c r="E207" i="11"/>
  <c r="F207" i="11"/>
  <c r="G207" i="11"/>
  <c r="H207" i="11"/>
  <c r="I207" i="11"/>
  <c r="E208" i="11"/>
  <c r="F208" i="11"/>
  <c r="G208" i="11"/>
  <c r="H208" i="11"/>
  <c r="I208" i="11"/>
  <c r="E209" i="11"/>
  <c r="F209" i="11"/>
  <c r="G209" i="11"/>
  <c r="H209" i="11"/>
  <c r="I209" i="11"/>
  <c r="E210" i="11"/>
  <c r="F210" i="11"/>
  <c r="G210" i="11"/>
  <c r="H210" i="11"/>
  <c r="I210" i="11"/>
  <c r="E211" i="11"/>
  <c r="F211" i="11"/>
  <c r="G211" i="11"/>
  <c r="H211" i="11"/>
  <c r="I211" i="11"/>
  <c r="E212" i="11"/>
  <c r="F212" i="11"/>
  <c r="G212" i="11"/>
  <c r="H212" i="11"/>
  <c r="I212" i="11"/>
  <c r="E213" i="11"/>
  <c r="F213" i="11"/>
  <c r="G213" i="11"/>
  <c r="H213" i="11"/>
  <c r="I213" i="11"/>
  <c r="E214" i="11"/>
  <c r="F214" i="11"/>
  <c r="G214" i="11"/>
  <c r="H214" i="11"/>
  <c r="I214" i="11"/>
  <c r="E215" i="11"/>
  <c r="F215" i="11"/>
  <c r="G215" i="11"/>
  <c r="H215" i="11"/>
  <c r="I215" i="11"/>
  <c r="E216" i="11"/>
  <c r="F216" i="11"/>
  <c r="G216" i="11"/>
  <c r="H216" i="11"/>
  <c r="I216" i="11"/>
  <c r="E217" i="11"/>
  <c r="F217" i="11"/>
  <c r="G217" i="11"/>
  <c r="H217" i="11"/>
  <c r="I217" i="11"/>
  <c r="E218" i="11"/>
  <c r="F218" i="11"/>
  <c r="G218" i="11"/>
  <c r="H218" i="11"/>
  <c r="I218" i="11"/>
  <c r="E219" i="11"/>
  <c r="F219" i="11"/>
  <c r="G219" i="11"/>
  <c r="H219" i="11"/>
  <c r="I219" i="11"/>
  <c r="E220" i="11"/>
  <c r="F220" i="11"/>
  <c r="G220" i="11"/>
  <c r="H220" i="11"/>
  <c r="I220" i="11"/>
  <c r="E221" i="11"/>
  <c r="F221" i="11"/>
  <c r="G221" i="11"/>
  <c r="H221" i="11"/>
  <c r="I221" i="11"/>
  <c r="E222" i="11"/>
  <c r="F222" i="11"/>
  <c r="G222" i="11"/>
  <c r="H222" i="11"/>
  <c r="I222" i="11"/>
  <c r="E223" i="11"/>
  <c r="F223" i="11"/>
  <c r="G223" i="11"/>
  <c r="H223" i="11"/>
  <c r="I223" i="11"/>
  <c r="E224" i="11"/>
  <c r="F224" i="11"/>
  <c r="G224" i="11"/>
  <c r="H224" i="11"/>
  <c r="I224" i="11"/>
  <c r="E225" i="11"/>
  <c r="F225" i="11"/>
  <c r="G225" i="11"/>
  <c r="H225" i="11"/>
  <c r="I225" i="11"/>
  <c r="E226" i="11"/>
  <c r="F226" i="11"/>
  <c r="G226" i="11"/>
  <c r="H226" i="11"/>
  <c r="I226" i="11"/>
  <c r="E227" i="11"/>
  <c r="F227" i="11"/>
  <c r="G227" i="11"/>
  <c r="H227" i="11"/>
  <c r="I227" i="11"/>
  <c r="E228" i="11"/>
  <c r="F228" i="11"/>
  <c r="G228" i="11"/>
  <c r="H228" i="11"/>
  <c r="I228" i="11"/>
  <c r="E229" i="11"/>
  <c r="F229" i="11"/>
  <c r="G229" i="11"/>
  <c r="H229" i="11"/>
  <c r="I229" i="11"/>
  <c r="E230" i="11"/>
  <c r="F230" i="11"/>
  <c r="G230" i="11"/>
  <c r="H230" i="11"/>
  <c r="I230" i="11"/>
  <c r="E231" i="11"/>
  <c r="F231" i="11"/>
  <c r="G231" i="11"/>
  <c r="H231" i="11"/>
  <c r="I231" i="11"/>
  <c r="E232" i="11"/>
  <c r="F232" i="11"/>
  <c r="G232" i="11"/>
  <c r="H232" i="11"/>
  <c r="I232" i="11"/>
  <c r="E233" i="11"/>
  <c r="F233" i="11"/>
  <c r="G233" i="11"/>
  <c r="H233" i="11"/>
  <c r="I233" i="11"/>
  <c r="E234" i="11"/>
  <c r="F234" i="11"/>
  <c r="G234" i="11"/>
  <c r="H234" i="11"/>
  <c r="I234" i="11"/>
  <c r="E235" i="11"/>
  <c r="F235" i="11"/>
  <c r="G235" i="11"/>
  <c r="H235" i="11"/>
  <c r="I235" i="11"/>
  <c r="E236" i="11"/>
  <c r="F236" i="11"/>
  <c r="G236" i="11"/>
  <c r="H236" i="11"/>
  <c r="I236" i="11"/>
  <c r="E237" i="11"/>
  <c r="F237" i="11"/>
  <c r="G237" i="11"/>
  <c r="H237" i="11"/>
  <c r="I237" i="11"/>
  <c r="E238" i="11"/>
  <c r="F238" i="11"/>
  <c r="G238" i="11"/>
  <c r="H238" i="11"/>
  <c r="I238" i="11"/>
  <c r="E239" i="11"/>
  <c r="I239" i="11" s="1"/>
  <c r="F239" i="11"/>
  <c r="G239" i="11"/>
  <c r="H239" i="11"/>
  <c r="E240" i="11"/>
  <c r="F240" i="11"/>
  <c r="G240" i="11"/>
  <c r="H240" i="11"/>
  <c r="I240" i="11"/>
  <c r="E241" i="11"/>
  <c r="F241" i="11"/>
  <c r="G241" i="11"/>
  <c r="H241" i="11"/>
  <c r="I241" i="11"/>
  <c r="E242" i="11"/>
  <c r="F242" i="11"/>
  <c r="G242" i="11"/>
  <c r="H242" i="11"/>
  <c r="I242" i="11"/>
  <c r="E243" i="11"/>
  <c r="F243" i="11"/>
  <c r="G243" i="11"/>
  <c r="H243" i="11"/>
  <c r="I243" i="11"/>
  <c r="E244" i="11"/>
  <c r="F244" i="11"/>
  <c r="G244" i="11"/>
  <c r="H244" i="11"/>
  <c r="I244" i="11"/>
  <c r="E245" i="11"/>
  <c r="F245" i="11"/>
  <c r="G245" i="11"/>
  <c r="H245" i="11"/>
  <c r="I245" i="11"/>
  <c r="E246" i="11"/>
  <c r="F246" i="11"/>
  <c r="G246" i="11"/>
  <c r="H246" i="11"/>
  <c r="I246" i="11"/>
  <c r="E247" i="11"/>
  <c r="F247" i="11"/>
  <c r="G247" i="11"/>
  <c r="H247" i="11"/>
  <c r="I247" i="11"/>
  <c r="E248" i="11"/>
  <c r="F248" i="11"/>
  <c r="G248" i="11"/>
  <c r="H248" i="11"/>
  <c r="I248" i="11"/>
  <c r="E249" i="11"/>
  <c r="F249" i="11"/>
  <c r="G249" i="11"/>
  <c r="H249" i="11"/>
  <c r="I249" i="11"/>
  <c r="E250" i="11"/>
  <c r="F250" i="11"/>
  <c r="G250" i="11"/>
  <c r="H250" i="11"/>
  <c r="I250" i="11"/>
  <c r="E251" i="11"/>
  <c r="F251" i="11"/>
  <c r="G251" i="11"/>
  <c r="H251" i="11"/>
  <c r="I251" i="11"/>
  <c r="E252" i="11"/>
  <c r="F252" i="11"/>
  <c r="G252" i="11"/>
  <c r="H252" i="11"/>
  <c r="I252" i="11"/>
  <c r="E253" i="11"/>
  <c r="F253" i="11"/>
  <c r="G253" i="11"/>
  <c r="H253" i="11"/>
  <c r="I253" i="11"/>
  <c r="E254" i="11"/>
  <c r="F254" i="11"/>
  <c r="G254" i="11"/>
  <c r="H254" i="11"/>
  <c r="I254" i="11"/>
  <c r="E255" i="11"/>
  <c r="F255" i="11"/>
  <c r="G255" i="11"/>
  <c r="H255" i="11"/>
  <c r="I255" i="11"/>
  <c r="E256" i="11"/>
  <c r="F256" i="11"/>
  <c r="G256" i="11"/>
  <c r="H256" i="11"/>
  <c r="I256" i="11"/>
  <c r="E257" i="11"/>
  <c r="I257" i="11" s="1"/>
  <c r="F257" i="11"/>
  <c r="G257" i="11"/>
  <c r="H257" i="11"/>
  <c r="E258" i="11"/>
  <c r="F258" i="11"/>
  <c r="G258" i="11"/>
  <c r="H258" i="11"/>
  <c r="I258" i="11"/>
  <c r="E259" i="11"/>
  <c r="F259" i="11"/>
  <c r="G259" i="11"/>
  <c r="H259" i="11"/>
  <c r="I259" i="11"/>
  <c r="E260" i="11"/>
  <c r="F260" i="11"/>
  <c r="G260" i="11"/>
  <c r="H260" i="11"/>
  <c r="I260" i="11"/>
  <c r="E261" i="11"/>
  <c r="F261" i="11"/>
  <c r="G261" i="11"/>
  <c r="H261" i="11"/>
  <c r="I261" i="11"/>
  <c r="E262" i="11"/>
  <c r="F262" i="11"/>
  <c r="G262" i="11"/>
  <c r="H262" i="11"/>
  <c r="I262" i="11"/>
  <c r="E263" i="11"/>
  <c r="F263" i="11"/>
  <c r="G263" i="11"/>
  <c r="H263" i="11"/>
  <c r="I263" i="11"/>
  <c r="E264" i="11"/>
  <c r="F264" i="11"/>
  <c r="G264" i="11"/>
  <c r="H264" i="11"/>
  <c r="I264" i="11"/>
  <c r="E265" i="11"/>
  <c r="F265" i="11"/>
  <c r="G265" i="11"/>
  <c r="H265" i="11"/>
  <c r="I265" i="11"/>
  <c r="E266" i="11"/>
  <c r="F266" i="11"/>
  <c r="G266" i="11"/>
  <c r="H266" i="11"/>
  <c r="I266" i="11"/>
  <c r="E267" i="11"/>
  <c r="F267" i="11"/>
  <c r="G267" i="11"/>
  <c r="H267" i="11"/>
  <c r="I267" i="11"/>
  <c r="E268" i="11"/>
  <c r="F268" i="11"/>
  <c r="G268" i="11"/>
  <c r="H268" i="11"/>
  <c r="I268" i="11"/>
  <c r="E269" i="11"/>
  <c r="F269" i="11"/>
  <c r="G269" i="11"/>
  <c r="H269" i="11"/>
  <c r="I269" i="11"/>
  <c r="E270" i="11"/>
  <c r="F270" i="11"/>
  <c r="G270" i="11"/>
  <c r="H270" i="11"/>
  <c r="I270" i="11"/>
  <c r="E271" i="11"/>
  <c r="F271" i="11"/>
  <c r="G271" i="11"/>
  <c r="H271" i="11"/>
  <c r="I271" i="11"/>
  <c r="E272" i="11"/>
  <c r="F272" i="11"/>
  <c r="G272" i="11"/>
  <c r="I272" i="11" s="1"/>
  <c r="H272" i="11"/>
  <c r="E273" i="11"/>
  <c r="F273" i="11"/>
  <c r="G273" i="11"/>
  <c r="H273" i="11"/>
  <c r="I273" i="11"/>
  <c r="E274" i="11"/>
  <c r="F274" i="11"/>
  <c r="G274" i="11"/>
  <c r="H274" i="11"/>
  <c r="I274" i="11"/>
  <c r="E275" i="11"/>
  <c r="F275" i="11"/>
  <c r="G275" i="11"/>
  <c r="H275" i="11"/>
  <c r="I275" i="11"/>
  <c r="E276" i="11"/>
  <c r="F276" i="11"/>
  <c r="G276" i="11"/>
  <c r="H276" i="11"/>
  <c r="I276" i="11"/>
  <c r="E277" i="11"/>
  <c r="F277" i="11"/>
  <c r="G277" i="11"/>
  <c r="H277" i="11"/>
  <c r="I277" i="11"/>
  <c r="E278" i="11"/>
  <c r="F278" i="11"/>
  <c r="G278" i="11"/>
  <c r="H278" i="11"/>
  <c r="I278" i="11"/>
  <c r="E279" i="11"/>
  <c r="F279" i="11"/>
  <c r="G279" i="11"/>
  <c r="H279" i="11"/>
  <c r="I279" i="11"/>
  <c r="E280" i="11"/>
  <c r="F280" i="11"/>
  <c r="G280" i="11"/>
  <c r="H280" i="11"/>
  <c r="I280" i="11"/>
  <c r="E281" i="11"/>
  <c r="F281" i="11"/>
  <c r="G281" i="11"/>
  <c r="H281" i="11"/>
  <c r="I281" i="11"/>
  <c r="E282" i="11"/>
  <c r="F282" i="11"/>
  <c r="G282" i="11"/>
  <c r="H282" i="11"/>
  <c r="I282" i="11"/>
  <c r="E283" i="11"/>
  <c r="F283" i="11"/>
  <c r="G283" i="11"/>
  <c r="H283" i="11"/>
  <c r="I283" i="11"/>
  <c r="E284" i="11"/>
  <c r="F284" i="11"/>
  <c r="G284" i="11"/>
  <c r="H284" i="11"/>
  <c r="I284" i="11"/>
  <c r="E285" i="11"/>
  <c r="F285" i="11"/>
  <c r="G285" i="11"/>
  <c r="H285" i="11"/>
  <c r="I285" i="11"/>
  <c r="E286" i="11"/>
  <c r="F286" i="11"/>
  <c r="G286" i="11"/>
  <c r="H286" i="11"/>
  <c r="I286" i="11"/>
  <c r="E287" i="11"/>
  <c r="F287" i="11"/>
  <c r="G287" i="11"/>
  <c r="H287" i="11"/>
  <c r="I287" i="11"/>
  <c r="E288" i="11"/>
  <c r="F288" i="11"/>
  <c r="G288" i="11"/>
  <c r="H288" i="11"/>
  <c r="I288" i="11"/>
  <c r="E289" i="11"/>
  <c r="I289" i="11" s="1"/>
  <c r="F289" i="11"/>
  <c r="G289" i="11"/>
  <c r="H289" i="11"/>
  <c r="E290" i="11"/>
  <c r="F290" i="11"/>
  <c r="G290" i="11"/>
  <c r="H290" i="11"/>
  <c r="I290" i="11"/>
  <c r="E291" i="11"/>
  <c r="F291" i="11"/>
  <c r="G291" i="11"/>
  <c r="H291" i="11"/>
  <c r="I291" i="11"/>
  <c r="E292" i="11"/>
  <c r="F292" i="11"/>
  <c r="G292" i="11"/>
  <c r="H292" i="11"/>
  <c r="I292" i="11"/>
  <c r="E293" i="11"/>
  <c r="F293" i="11"/>
  <c r="G293" i="11"/>
  <c r="H293" i="11"/>
  <c r="I293" i="11"/>
  <c r="E294" i="11"/>
  <c r="F294" i="11"/>
  <c r="G294" i="11"/>
  <c r="H294" i="11"/>
  <c r="I294" i="11"/>
  <c r="E295" i="11"/>
  <c r="F295" i="11"/>
  <c r="G295" i="11"/>
  <c r="H295" i="11"/>
  <c r="I295" i="11"/>
  <c r="E296" i="11"/>
  <c r="F296" i="11"/>
  <c r="G296" i="11"/>
  <c r="H296" i="11"/>
  <c r="I296" i="11"/>
  <c r="E297" i="11"/>
  <c r="F297" i="11"/>
  <c r="G297" i="11"/>
  <c r="H297" i="11"/>
  <c r="I297" i="11"/>
  <c r="E298" i="11"/>
  <c r="F298" i="11"/>
  <c r="G298" i="11"/>
  <c r="H298" i="11"/>
  <c r="I298" i="11"/>
  <c r="E299" i="11"/>
  <c r="F299" i="11"/>
  <c r="G299" i="11"/>
  <c r="H299" i="11"/>
  <c r="I299" i="11"/>
  <c r="E300" i="11"/>
  <c r="F300" i="11"/>
  <c r="G300" i="11"/>
  <c r="H300" i="11"/>
  <c r="I300" i="11"/>
  <c r="E301" i="11"/>
  <c r="F301" i="11"/>
  <c r="G301" i="11"/>
  <c r="H301" i="11"/>
  <c r="I301" i="11"/>
  <c r="E302" i="11"/>
  <c r="F302" i="11"/>
  <c r="G302" i="11"/>
  <c r="H302" i="11"/>
  <c r="I302" i="11"/>
  <c r="E303" i="11"/>
  <c r="F303" i="11"/>
  <c r="G303" i="11"/>
  <c r="H303" i="11"/>
  <c r="I303" i="11"/>
  <c r="E304" i="11"/>
  <c r="F304" i="11"/>
  <c r="G304" i="11"/>
  <c r="H304" i="11"/>
  <c r="I304" i="11"/>
  <c r="E305" i="11"/>
  <c r="F305" i="11"/>
  <c r="G305" i="11"/>
  <c r="H305" i="11"/>
  <c r="I305" i="11"/>
  <c r="E306" i="11"/>
  <c r="I306" i="11" s="1"/>
  <c r="F306" i="11"/>
  <c r="G306" i="11"/>
  <c r="H306" i="11"/>
  <c r="E307" i="11"/>
  <c r="F307" i="11"/>
  <c r="G307" i="11"/>
  <c r="H307" i="11"/>
  <c r="I307" i="11"/>
  <c r="E308" i="11"/>
  <c r="F308" i="11"/>
  <c r="G308" i="11"/>
  <c r="H308" i="11"/>
  <c r="I308" i="11"/>
  <c r="E309" i="11"/>
  <c r="F309" i="11"/>
  <c r="G309" i="11"/>
  <c r="H309" i="11"/>
  <c r="I309" i="11"/>
  <c r="E310" i="11"/>
  <c r="F310" i="11"/>
  <c r="G310" i="11"/>
  <c r="H310" i="11"/>
  <c r="I310" i="11"/>
  <c r="E311" i="11"/>
  <c r="F311" i="11"/>
  <c r="G311" i="11"/>
  <c r="H311" i="11"/>
  <c r="I311" i="11"/>
  <c r="E312" i="11"/>
  <c r="F312" i="11"/>
  <c r="G312" i="11"/>
  <c r="H312" i="11"/>
  <c r="I312" i="11"/>
  <c r="E313" i="11"/>
  <c r="F313" i="11"/>
  <c r="G313" i="11"/>
  <c r="H313" i="11"/>
  <c r="I313" i="11"/>
  <c r="E314" i="11"/>
  <c r="F314" i="11"/>
  <c r="G314" i="11"/>
  <c r="H314" i="11"/>
  <c r="I314" i="11"/>
  <c r="E315" i="11"/>
  <c r="F315" i="11"/>
  <c r="G315" i="11"/>
  <c r="H315" i="11"/>
  <c r="I315" i="11"/>
  <c r="E316" i="11"/>
  <c r="F316" i="11"/>
  <c r="G316" i="11"/>
  <c r="H316" i="11"/>
  <c r="I316" i="11"/>
  <c r="E317" i="11"/>
  <c r="F317" i="11"/>
  <c r="G317" i="11"/>
  <c r="H317" i="11"/>
  <c r="I317" i="11"/>
  <c r="E318" i="11"/>
  <c r="F318" i="11"/>
  <c r="G318" i="11"/>
  <c r="H318" i="11"/>
  <c r="I318" i="11"/>
  <c r="E319" i="11"/>
  <c r="F319" i="11"/>
  <c r="G319" i="11"/>
  <c r="H319" i="11"/>
  <c r="I319" i="11"/>
  <c r="E320" i="11"/>
  <c r="F320" i="11"/>
  <c r="G320" i="11"/>
  <c r="H320" i="11"/>
  <c r="I320" i="11"/>
  <c r="E321" i="11"/>
  <c r="F321" i="11"/>
  <c r="G321" i="11"/>
  <c r="H321" i="11"/>
  <c r="I321" i="11"/>
  <c r="E322" i="11"/>
  <c r="F322" i="11"/>
  <c r="G322" i="11"/>
  <c r="H322" i="11"/>
  <c r="I322" i="11"/>
  <c r="E323" i="11"/>
  <c r="F323" i="11"/>
  <c r="G323" i="11"/>
  <c r="H323" i="11"/>
  <c r="I323" i="11"/>
  <c r="E324" i="11"/>
  <c r="I324" i="11" s="1"/>
  <c r="F324" i="11"/>
  <c r="G324" i="11"/>
  <c r="H324" i="11"/>
  <c r="E325" i="11"/>
  <c r="F325" i="11"/>
  <c r="G325" i="11"/>
  <c r="H325" i="11"/>
  <c r="I325" i="11"/>
  <c r="E326" i="11"/>
  <c r="F326" i="11"/>
  <c r="G326" i="11"/>
  <c r="H326" i="11"/>
  <c r="I326" i="11"/>
  <c r="E327" i="11"/>
  <c r="F327" i="11"/>
  <c r="G327" i="11"/>
  <c r="H327" i="11"/>
  <c r="I327" i="11"/>
  <c r="E328" i="11"/>
  <c r="F328" i="11"/>
  <c r="G328" i="11"/>
  <c r="H328" i="11"/>
  <c r="I328" i="11"/>
  <c r="E329" i="11"/>
  <c r="F329" i="11"/>
  <c r="G329" i="11"/>
  <c r="H329" i="11"/>
  <c r="I329" i="11"/>
  <c r="E330" i="11"/>
  <c r="F330" i="11"/>
  <c r="G330" i="11"/>
  <c r="H330" i="11"/>
  <c r="I330" i="11"/>
  <c r="E331" i="11"/>
  <c r="F331" i="11"/>
  <c r="G331" i="11"/>
  <c r="H331" i="11"/>
  <c r="I331" i="11"/>
  <c r="E332" i="11"/>
  <c r="F332" i="11"/>
  <c r="G332" i="11"/>
  <c r="H332" i="11"/>
  <c r="I332" i="11"/>
  <c r="E333" i="11"/>
  <c r="F333" i="11"/>
  <c r="G333" i="11"/>
  <c r="H333" i="11"/>
  <c r="I333" i="11"/>
  <c r="E334" i="11"/>
  <c r="F334" i="11"/>
  <c r="G334" i="11"/>
  <c r="H334" i="11"/>
  <c r="I334" i="11"/>
  <c r="E335" i="11"/>
  <c r="F335" i="11"/>
  <c r="G335" i="11"/>
  <c r="H335" i="11"/>
  <c r="I335" i="11"/>
  <c r="E336" i="11"/>
  <c r="F336" i="11"/>
  <c r="G336" i="11"/>
  <c r="H336" i="11"/>
  <c r="I336" i="11"/>
  <c r="E337" i="11"/>
  <c r="F337" i="11"/>
  <c r="G337" i="11"/>
  <c r="H337" i="11"/>
  <c r="I337" i="11"/>
  <c r="E338" i="11"/>
  <c r="F338" i="11"/>
  <c r="G338" i="11"/>
  <c r="H338" i="11"/>
  <c r="I338" i="11"/>
  <c r="E339" i="11"/>
  <c r="F339" i="11"/>
  <c r="G339" i="11"/>
  <c r="H339" i="11"/>
  <c r="I339" i="11"/>
  <c r="E340" i="11"/>
  <c r="F340" i="11"/>
  <c r="G340" i="11"/>
  <c r="H340" i="11"/>
  <c r="I340" i="11"/>
  <c r="E341" i="11"/>
  <c r="F341" i="11"/>
  <c r="G341" i="11"/>
  <c r="H341" i="11"/>
  <c r="I341" i="11"/>
  <c r="E342" i="11"/>
  <c r="F342" i="11"/>
  <c r="G342" i="11"/>
  <c r="H342" i="11"/>
  <c r="I342" i="11"/>
  <c r="E343" i="11"/>
  <c r="F343" i="11"/>
  <c r="G343" i="11"/>
  <c r="H343" i="11"/>
  <c r="I343" i="11"/>
  <c r="E344" i="11"/>
  <c r="F344" i="11"/>
  <c r="G344" i="11"/>
  <c r="H344" i="11"/>
  <c r="I344" i="11"/>
  <c r="E345" i="11"/>
  <c r="F345" i="11"/>
  <c r="G345" i="11"/>
  <c r="H345" i="11"/>
  <c r="I345" i="11"/>
  <c r="E346" i="11"/>
  <c r="F346" i="11"/>
  <c r="G346" i="11"/>
  <c r="H346" i="11"/>
  <c r="I346" i="11"/>
  <c r="E347" i="11"/>
  <c r="F347" i="11"/>
  <c r="G347" i="11"/>
  <c r="H347" i="11"/>
  <c r="I347" i="11"/>
  <c r="E348" i="11"/>
  <c r="F348" i="11"/>
  <c r="G348" i="11"/>
  <c r="H348" i="11"/>
  <c r="I348" i="11"/>
  <c r="E349" i="11"/>
  <c r="F349" i="11"/>
  <c r="G349" i="11"/>
  <c r="H349" i="11"/>
  <c r="I349" i="11"/>
  <c r="E350" i="11"/>
  <c r="F350" i="11"/>
  <c r="G350" i="11"/>
  <c r="H350" i="11"/>
  <c r="I350" i="11"/>
  <c r="E351" i="11"/>
  <c r="I351" i="11" s="1"/>
  <c r="F351" i="11"/>
  <c r="G351" i="11"/>
  <c r="E352" i="11"/>
  <c r="F352" i="11"/>
  <c r="G352" i="11"/>
  <c r="H352" i="11"/>
  <c r="I352" i="11"/>
  <c r="E353" i="11"/>
  <c r="F353" i="11"/>
  <c r="G353" i="11"/>
  <c r="H353" i="11"/>
  <c r="I353" i="11"/>
  <c r="E354" i="11"/>
  <c r="F354" i="11"/>
  <c r="G354" i="11"/>
  <c r="H354" i="11"/>
  <c r="I354" i="11"/>
  <c r="E355" i="11"/>
  <c r="F355" i="11"/>
  <c r="G355" i="11"/>
  <c r="H355" i="11"/>
  <c r="I355" i="11"/>
  <c r="E356" i="11"/>
  <c r="F356" i="11"/>
  <c r="G356" i="11"/>
  <c r="H356" i="11"/>
  <c r="I356" i="11"/>
  <c r="E357" i="11"/>
  <c r="F357" i="11"/>
  <c r="G357" i="11"/>
  <c r="H357" i="11"/>
  <c r="I357" i="11"/>
  <c r="E358" i="11"/>
  <c r="F358" i="11"/>
  <c r="G358" i="11"/>
  <c r="H358" i="11"/>
  <c r="I358" i="11"/>
  <c r="E359" i="11"/>
  <c r="F359" i="11"/>
  <c r="G359" i="11"/>
  <c r="H359" i="11"/>
  <c r="I359" i="11"/>
  <c r="E360" i="11"/>
  <c r="F360" i="11"/>
  <c r="G360" i="11"/>
  <c r="H360" i="11"/>
  <c r="I360" i="11"/>
  <c r="E361" i="11"/>
  <c r="F361" i="11"/>
  <c r="G361" i="11"/>
  <c r="H361" i="11"/>
  <c r="I361" i="11"/>
  <c r="E362" i="11"/>
  <c r="F362" i="11"/>
  <c r="G362" i="11"/>
  <c r="H362" i="11"/>
  <c r="I362" i="11"/>
  <c r="E363" i="11"/>
  <c r="F363" i="11"/>
  <c r="G363" i="11"/>
  <c r="H363" i="11"/>
  <c r="I363" i="11"/>
  <c r="E364" i="11"/>
  <c r="F364" i="11"/>
  <c r="G364" i="11"/>
  <c r="H364" i="11"/>
  <c r="I364" i="11"/>
  <c r="E365" i="11"/>
  <c r="F365" i="11"/>
  <c r="G365" i="11"/>
  <c r="H365" i="11"/>
  <c r="I365" i="11"/>
  <c r="E366" i="11"/>
  <c r="F366" i="11"/>
  <c r="G366" i="11"/>
  <c r="H366" i="11"/>
  <c r="I366" i="11"/>
  <c r="E367" i="11"/>
  <c r="I367" i="11" s="1"/>
  <c r="F367" i="11"/>
  <c r="G367" i="11"/>
  <c r="H367" i="11"/>
  <c r="E368" i="11"/>
  <c r="F368" i="11"/>
  <c r="G368" i="11"/>
  <c r="H368" i="11"/>
  <c r="I368" i="11"/>
  <c r="E369" i="11"/>
  <c r="F369" i="11"/>
  <c r="G369" i="11"/>
  <c r="H369" i="11"/>
  <c r="I369" i="11"/>
  <c r="E370" i="11"/>
  <c r="F370" i="11"/>
  <c r="G370" i="11"/>
  <c r="H370" i="11"/>
  <c r="I370" i="11"/>
  <c r="E371" i="11"/>
  <c r="F371" i="11"/>
  <c r="G371" i="11"/>
  <c r="H371" i="11"/>
  <c r="I371" i="11"/>
  <c r="E372" i="11"/>
  <c r="F372" i="11"/>
  <c r="G372" i="11"/>
  <c r="H372" i="11"/>
  <c r="I372" i="11"/>
  <c r="E373" i="11"/>
  <c r="F373" i="11"/>
  <c r="G373" i="11"/>
  <c r="H373" i="11"/>
  <c r="I373" i="11"/>
  <c r="E374" i="11"/>
  <c r="F374" i="11"/>
  <c r="G374" i="11"/>
  <c r="H374" i="11"/>
  <c r="I374" i="11"/>
  <c r="E375" i="11"/>
  <c r="F375" i="11"/>
  <c r="G375" i="11"/>
  <c r="H375" i="11"/>
  <c r="I375" i="11"/>
  <c r="E376" i="11"/>
  <c r="F376" i="11"/>
  <c r="G376" i="11"/>
  <c r="H376" i="11"/>
  <c r="I376" i="11"/>
  <c r="E377" i="11"/>
  <c r="F377" i="11"/>
  <c r="G377" i="11"/>
  <c r="H377" i="11"/>
  <c r="I377" i="11"/>
  <c r="E378" i="11"/>
  <c r="F378" i="11"/>
  <c r="G378" i="11"/>
  <c r="H378" i="11"/>
  <c r="I378" i="11"/>
  <c r="E379" i="11"/>
  <c r="F379" i="11"/>
  <c r="G379" i="11"/>
  <c r="H379" i="11"/>
  <c r="I379" i="11"/>
  <c r="E380" i="11"/>
  <c r="F380" i="11"/>
  <c r="G380" i="11"/>
  <c r="H380" i="11"/>
  <c r="I380" i="11"/>
  <c r="E381" i="11"/>
  <c r="F381" i="11"/>
  <c r="G381" i="11"/>
  <c r="H381" i="11"/>
  <c r="I381" i="11"/>
  <c r="E382" i="11"/>
  <c r="F382" i="11"/>
  <c r="G382" i="11"/>
  <c r="H382" i="11"/>
  <c r="I382" i="11"/>
  <c r="E383" i="11"/>
  <c r="F383" i="11"/>
  <c r="G383" i="11"/>
  <c r="H383" i="11"/>
  <c r="I383" i="11"/>
  <c r="E384" i="11"/>
  <c r="F384" i="11"/>
  <c r="G384" i="11"/>
  <c r="I384" i="11" s="1"/>
  <c r="H384" i="11"/>
  <c r="E385" i="11"/>
  <c r="F385" i="11"/>
  <c r="G385" i="11"/>
  <c r="H385" i="11"/>
  <c r="I385" i="11"/>
  <c r="E386" i="11"/>
  <c r="F386" i="11"/>
  <c r="G386" i="11"/>
  <c r="H386" i="11"/>
  <c r="I386" i="11"/>
  <c r="E387" i="11"/>
  <c r="F387" i="11"/>
  <c r="G387" i="11"/>
  <c r="H387" i="11"/>
  <c r="I387" i="11"/>
  <c r="E388" i="11"/>
  <c r="F388" i="11"/>
  <c r="G388" i="11"/>
  <c r="H388" i="11"/>
  <c r="I388" i="11"/>
  <c r="E389" i="11"/>
  <c r="F389" i="11"/>
  <c r="G389" i="11"/>
  <c r="H389" i="11"/>
  <c r="I389" i="11"/>
  <c r="E390" i="11"/>
  <c r="F390" i="11"/>
  <c r="G390" i="11"/>
  <c r="H390" i="11"/>
  <c r="I390" i="11"/>
  <c r="E391" i="11"/>
  <c r="F391" i="11"/>
  <c r="G391" i="11"/>
  <c r="H391" i="11"/>
  <c r="I391" i="11"/>
  <c r="E392" i="11"/>
  <c r="F392" i="11"/>
  <c r="G392" i="11"/>
  <c r="H392" i="11"/>
  <c r="I392" i="11"/>
  <c r="E393" i="11"/>
  <c r="F393" i="11"/>
  <c r="G393" i="11"/>
  <c r="H393" i="11"/>
  <c r="I393" i="11"/>
  <c r="E394" i="11"/>
  <c r="F394" i="11"/>
  <c r="G394" i="11"/>
  <c r="H394" i="11"/>
  <c r="I394" i="11"/>
  <c r="E395" i="11"/>
  <c r="F395" i="11"/>
  <c r="G395" i="11"/>
  <c r="H395" i="11"/>
  <c r="I395" i="11"/>
  <c r="E396" i="11"/>
  <c r="F396" i="11"/>
  <c r="G396" i="11"/>
  <c r="H396" i="11"/>
  <c r="I396" i="11"/>
  <c r="E397" i="11"/>
  <c r="F397" i="11"/>
  <c r="G397" i="11"/>
  <c r="H397" i="11"/>
  <c r="I397" i="11"/>
  <c r="E398" i="11"/>
  <c r="F398" i="11"/>
  <c r="G398" i="11"/>
  <c r="H398" i="11"/>
  <c r="I398" i="11"/>
  <c r="E399" i="11"/>
  <c r="F399" i="11"/>
  <c r="G399" i="11"/>
  <c r="H399" i="11"/>
  <c r="I399" i="11"/>
  <c r="E400" i="11"/>
  <c r="F400" i="11"/>
  <c r="G400" i="11"/>
  <c r="H400" i="11"/>
  <c r="I400" i="11"/>
  <c r="E401" i="11"/>
  <c r="I401" i="11" s="1"/>
  <c r="F401" i="11"/>
  <c r="G401" i="11"/>
  <c r="H401" i="11"/>
  <c r="E402" i="11"/>
  <c r="F402" i="11"/>
  <c r="G402" i="11"/>
  <c r="H402" i="11"/>
  <c r="I402" i="11"/>
  <c r="E403" i="11"/>
  <c r="F403" i="11"/>
  <c r="G403" i="11"/>
  <c r="H403" i="11"/>
  <c r="I403" i="11"/>
  <c r="E404" i="11"/>
  <c r="F404" i="11"/>
  <c r="G404" i="11"/>
  <c r="H404" i="11"/>
  <c r="I404" i="11"/>
  <c r="E405" i="11"/>
  <c r="F405" i="11"/>
  <c r="G405" i="11"/>
  <c r="H405" i="11"/>
  <c r="I405" i="11"/>
  <c r="E406" i="11"/>
  <c r="F406" i="11"/>
  <c r="G406" i="11"/>
  <c r="H406" i="11"/>
  <c r="I406" i="11"/>
  <c r="E407" i="11"/>
  <c r="F407" i="11"/>
  <c r="G407" i="11"/>
  <c r="H407" i="11"/>
  <c r="I407" i="11"/>
  <c r="E408" i="11"/>
  <c r="F408" i="11"/>
  <c r="G408" i="11"/>
  <c r="H408" i="11"/>
  <c r="I408" i="11"/>
  <c r="E409" i="11"/>
  <c r="F409" i="11"/>
  <c r="G409" i="11"/>
  <c r="H409" i="11"/>
  <c r="I409" i="11"/>
  <c r="E410" i="11"/>
  <c r="F410" i="11"/>
  <c r="G410" i="11"/>
  <c r="H410" i="11"/>
  <c r="I410" i="11"/>
  <c r="E411" i="11"/>
  <c r="F411" i="11"/>
  <c r="G411" i="11"/>
  <c r="H411" i="11"/>
  <c r="I411" i="11"/>
  <c r="E412" i="11"/>
  <c r="F412" i="11"/>
  <c r="G412" i="11"/>
  <c r="H412" i="11"/>
  <c r="I412" i="11"/>
  <c r="E413" i="11"/>
  <c r="F413" i="11"/>
  <c r="G413" i="11"/>
  <c r="H413" i="11"/>
  <c r="I413" i="11"/>
  <c r="E414" i="11"/>
  <c r="F414" i="11"/>
  <c r="G414" i="11"/>
  <c r="H414" i="11"/>
  <c r="I414" i="11"/>
  <c r="E415" i="11"/>
  <c r="F415" i="11"/>
  <c r="G415" i="11"/>
  <c r="H415" i="11"/>
  <c r="I415" i="11"/>
  <c r="E416" i="11"/>
  <c r="F416" i="11"/>
  <c r="G416" i="11"/>
  <c r="I416" i="11" s="1"/>
  <c r="H416" i="11"/>
  <c r="E417" i="11"/>
  <c r="F417" i="11"/>
  <c r="G417" i="11"/>
  <c r="H417" i="11"/>
  <c r="I417" i="11"/>
  <c r="E418" i="11"/>
  <c r="F418" i="11"/>
  <c r="G418" i="11"/>
  <c r="H418" i="11"/>
  <c r="I418" i="11"/>
  <c r="E419" i="11"/>
  <c r="F419" i="11"/>
  <c r="G419" i="11"/>
  <c r="H419" i="11"/>
  <c r="I419" i="11"/>
  <c r="E420" i="11"/>
  <c r="F420" i="11"/>
  <c r="G420" i="11"/>
  <c r="H420" i="11"/>
  <c r="I420" i="11"/>
  <c r="E421" i="11"/>
  <c r="F421" i="11"/>
  <c r="G421" i="11"/>
  <c r="H421" i="11"/>
  <c r="I421" i="11"/>
  <c r="E422" i="11"/>
  <c r="F422" i="11"/>
  <c r="G422" i="11"/>
  <c r="H422" i="11"/>
  <c r="I422" i="11"/>
  <c r="E423" i="11"/>
  <c r="F423" i="11"/>
  <c r="G423" i="11"/>
  <c r="H423" i="11"/>
  <c r="I423" i="11"/>
  <c r="E424" i="11"/>
  <c r="F424" i="11"/>
  <c r="G424" i="11"/>
  <c r="H424" i="11"/>
  <c r="I424" i="11"/>
  <c r="E425" i="11"/>
  <c r="F425" i="11"/>
  <c r="G425" i="11"/>
  <c r="H425" i="11"/>
  <c r="I425" i="11"/>
  <c r="E426" i="11"/>
  <c r="F426" i="11"/>
  <c r="G426" i="11"/>
  <c r="H426" i="11"/>
  <c r="I426" i="11"/>
  <c r="E427" i="11"/>
  <c r="F427" i="11"/>
  <c r="G427" i="11"/>
  <c r="H427" i="11"/>
  <c r="I427" i="11"/>
  <c r="E428" i="11"/>
  <c r="F428" i="11"/>
  <c r="G428" i="11"/>
  <c r="H428" i="11"/>
  <c r="I428" i="11"/>
  <c r="E429" i="11"/>
  <c r="F429" i="11"/>
  <c r="G429" i="11"/>
  <c r="H429" i="11"/>
  <c r="I429" i="11"/>
  <c r="E430" i="11"/>
  <c r="F430" i="11"/>
  <c r="G430" i="11"/>
  <c r="H430" i="11"/>
  <c r="I430" i="11"/>
  <c r="E431" i="11"/>
  <c r="I431" i="11" s="1"/>
  <c r="F431" i="11"/>
  <c r="G431" i="11"/>
  <c r="H431" i="11"/>
  <c r="E432" i="11"/>
  <c r="F432" i="11"/>
  <c r="G432" i="11"/>
  <c r="H432" i="11"/>
  <c r="I432" i="11"/>
  <c r="E433" i="11"/>
  <c r="F433" i="11"/>
  <c r="G433" i="11"/>
  <c r="H433" i="11"/>
  <c r="I433" i="11"/>
  <c r="E434" i="11"/>
  <c r="F434" i="11"/>
  <c r="G434" i="11"/>
  <c r="H434" i="11"/>
  <c r="I434" i="11"/>
  <c r="E435" i="11"/>
  <c r="F435" i="11"/>
  <c r="G435" i="11"/>
  <c r="H435" i="11"/>
  <c r="I435" i="11"/>
  <c r="E436" i="11"/>
  <c r="F436" i="11"/>
  <c r="G436" i="11"/>
  <c r="H436" i="11"/>
  <c r="I436" i="11"/>
  <c r="E437" i="11"/>
  <c r="F437" i="11"/>
  <c r="G437" i="11"/>
  <c r="H437" i="11"/>
  <c r="I437" i="11"/>
  <c r="E438" i="11"/>
  <c r="F438" i="11"/>
  <c r="G438" i="11"/>
  <c r="H438" i="11"/>
  <c r="I438" i="11"/>
  <c r="E439" i="11"/>
  <c r="F439" i="11"/>
  <c r="G439" i="11"/>
  <c r="H439" i="11"/>
  <c r="I439" i="11"/>
  <c r="E440" i="11"/>
  <c r="F440" i="11"/>
  <c r="G440" i="11"/>
  <c r="H440" i="11"/>
  <c r="I440" i="11"/>
  <c r="E441" i="11"/>
  <c r="F441" i="11"/>
  <c r="G441" i="11"/>
  <c r="H441" i="11"/>
  <c r="I441" i="11"/>
  <c r="E442" i="11"/>
  <c r="F442" i="11"/>
  <c r="G442" i="11"/>
  <c r="H442" i="11"/>
  <c r="I442" i="11"/>
  <c r="E443" i="11"/>
  <c r="F443" i="11"/>
  <c r="G443" i="11"/>
  <c r="H443" i="11"/>
  <c r="I443" i="11"/>
  <c r="E444" i="11"/>
  <c r="F444" i="11"/>
  <c r="G444" i="11"/>
  <c r="H444" i="11"/>
  <c r="I444" i="11"/>
  <c r="E445" i="11"/>
  <c r="F445" i="11"/>
  <c r="G445" i="11"/>
  <c r="H445" i="11"/>
  <c r="I445" i="11"/>
  <c r="E446" i="11"/>
  <c r="F446" i="11"/>
  <c r="G446" i="11"/>
  <c r="H446" i="11"/>
  <c r="I446" i="11"/>
  <c r="E447" i="11"/>
  <c r="F447" i="11"/>
  <c r="G447" i="11"/>
  <c r="H447" i="11"/>
  <c r="I447" i="11"/>
  <c r="E448" i="11"/>
  <c r="F448" i="11"/>
  <c r="G448" i="11"/>
  <c r="I448" i="11" s="1"/>
  <c r="H448" i="11"/>
  <c r="E449" i="11"/>
  <c r="F449" i="11"/>
  <c r="G449" i="11"/>
  <c r="H449" i="11"/>
  <c r="I449" i="11"/>
  <c r="E450" i="11"/>
  <c r="F450" i="11"/>
  <c r="G450" i="11"/>
  <c r="H450" i="11"/>
  <c r="I450" i="11"/>
  <c r="E451" i="11"/>
  <c r="F451" i="11"/>
  <c r="G451" i="11"/>
  <c r="H451" i="11"/>
  <c r="I451" i="11"/>
  <c r="E452" i="11"/>
  <c r="F452" i="11"/>
  <c r="G452" i="11"/>
  <c r="H452" i="11"/>
  <c r="I452" i="11"/>
  <c r="E453" i="11"/>
  <c r="F453" i="11"/>
  <c r="G453" i="11"/>
  <c r="H453" i="11"/>
  <c r="I453" i="11"/>
  <c r="E454" i="11"/>
  <c r="F454" i="11"/>
  <c r="G454" i="11"/>
  <c r="H454" i="11"/>
  <c r="I454" i="11"/>
  <c r="E455" i="11"/>
  <c r="F455" i="11"/>
  <c r="G455" i="11"/>
  <c r="H455" i="11"/>
  <c r="I455" i="11"/>
  <c r="E456" i="11"/>
  <c r="F456" i="11"/>
  <c r="G456" i="11"/>
  <c r="H456" i="11"/>
  <c r="I456" i="11"/>
  <c r="E457" i="11"/>
  <c r="F457" i="11"/>
  <c r="G457" i="11"/>
  <c r="H457" i="11"/>
  <c r="I457" i="11"/>
  <c r="E458" i="11"/>
  <c r="F458" i="11"/>
  <c r="G458" i="11"/>
  <c r="H458" i="11"/>
  <c r="I458" i="11"/>
  <c r="E459" i="11"/>
  <c r="F459" i="11"/>
  <c r="G459" i="11"/>
  <c r="H459" i="11"/>
  <c r="I459" i="11"/>
  <c r="E460" i="11"/>
  <c r="F460" i="11"/>
  <c r="G460" i="11"/>
  <c r="H460" i="11"/>
  <c r="I460" i="11"/>
  <c r="E461" i="11"/>
  <c r="F461" i="11"/>
  <c r="G461" i="11"/>
  <c r="H461" i="11"/>
  <c r="I461" i="11"/>
  <c r="E462" i="11"/>
  <c r="F462" i="11"/>
  <c r="G462" i="11"/>
  <c r="H462" i="11"/>
  <c r="I462" i="11"/>
  <c r="E463" i="11"/>
  <c r="F463" i="11"/>
  <c r="G463" i="11"/>
  <c r="H463" i="11"/>
  <c r="I463" i="11"/>
  <c r="E464" i="11"/>
  <c r="F464" i="11"/>
  <c r="G464" i="11"/>
  <c r="H464" i="11"/>
  <c r="I464" i="11"/>
  <c r="E465" i="11"/>
  <c r="F465" i="11"/>
  <c r="G465" i="11"/>
  <c r="H465" i="11"/>
  <c r="I465" i="11"/>
  <c r="E466" i="11"/>
  <c r="I466" i="11" s="1"/>
  <c r="F466" i="11"/>
  <c r="G466" i="11"/>
  <c r="H466" i="11"/>
  <c r="E467" i="11"/>
  <c r="F467" i="11"/>
  <c r="G467" i="11"/>
  <c r="H467" i="11"/>
  <c r="I467" i="11"/>
  <c r="E468" i="11"/>
  <c r="F468" i="11"/>
  <c r="G468" i="11"/>
  <c r="H468" i="11"/>
  <c r="I468" i="11"/>
  <c r="E469" i="11"/>
  <c r="F469" i="11"/>
  <c r="G469" i="11"/>
  <c r="H469" i="11"/>
  <c r="I469" i="11"/>
  <c r="E470" i="11"/>
  <c r="F470" i="11"/>
  <c r="G470" i="11"/>
  <c r="H470" i="11"/>
  <c r="I470" i="11"/>
  <c r="E471" i="11"/>
  <c r="F471" i="11"/>
  <c r="G471" i="11"/>
  <c r="H471" i="11"/>
  <c r="I471" i="11"/>
  <c r="E472" i="11"/>
  <c r="F472" i="11"/>
  <c r="G472" i="11"/>
  <c r="H472" i="11"/>
  <c r="I472" i="11"/>
  <c r="E473" i="11"/>
  <c r="F473" i="11"/>
  <c r="G473" i="11"/>
  <c r="H473" i="11"/>
  <c r="I473" i="11"/>
  <c r="E474" i="11"/>
  <c r="F474" i="11"/>
  <c r="G474" i="11"/>
  <c r="H474" i="11"/>
  <c r="I474" i="11"/>
  <c r="E475" i="11"/>
  <c r="F475" i="11"/>
  <c r="G475" i="11"/>
  <c r="H475" i="11"/>
  <c r="I475" i="11"/>
  <c r="E476" i="11"/>
  <c r="F476" i="11"/>
  <c r="G476" i="11"/>
  <c r="H476" i="11"/>
  <c r="I476" i="11"/>
  <c r="E477" i="11"/>
  <c r="F477" i="11"/>
  <c r="G477" i="11"/>
  <c r="H477" i="11"/>
  <c r="I477" i="11"/>
  <c r="E478" i="11"/>
  <c r="F478" i="11"/>
  <c r="G478" i="11"/>
  <c r="H478" i="11"/>
  <c r="I478" i="11"/>
  <c r="E479" i="11"/>
  <c r="F479" i="11"/>
  <c r="G479" i="11"/>
  <c r="H479" i="11"/>
  <c r="I479" i="11"/>
  <c r="E480" i="11"/>
  <c r="F480" i="11"/>
  <c r="G480" i="11"/>
  <c r="H480" i="11"/>
  <c r="I480" i="11"/>
  <c r="E481" i="11"/>
  <c r="F481" i="11"/>
  <c r="G481" i="11"/>
  <c r="H481" i="11"/>
  <c r="I481" i="11"/>
  <c r="E482" i="11"/>
  <c r="F482" i="11"/>
  <c r="G482" i="11"/>
  <c r="H482" i="11"/>
  <c r="I482" i="11"/>
  <c r="E483" i="11"/>
  <c r="F483" i="11"/>
  <c r="G483" i="11"/>
  <c r="H483" i="11"/>
  <c r="I483" i="11"/>
  <c r="E484" i="11"/>
  <c r="F484" i="11"/>
  <c r="G484" i="11"/>
  <c r="H484" i="11"/>
  <c r="I484" i="11"/>
  <c r="E485" i="11"/>
  <c r="F485" i="11"/>
  <c r="G485" i="11"/>
  <c r="H485" i="11"/>
  <c r="I485" i="11"/>
  <c r="E486" i="11"/>
  <c r="F486" i="11"/>
  <c r="G486" i="11"/>
  <c r="H486" i="11"/>
  <c r="I486" i="11"/>
  <c r="E487" i="11"/>
  <c r="F487" i="11"/>
  <c r="G487" i="11"/>
  <c r="H487" i="11"/>
  <c r="I487" i="11"/>
  <c r="E488" i="11"/>
  <c r="F488" i="11"/>
  <c r="G488" i="11"/>
  <c r="H488" i="11"/>
  <c r="I488" i="11"/>
  <c r="E489" i="11"/>
  <c r="F489" i="11"/>
  <c r="G489" i="11"/>
  <c r="H489" i="11"/>
  <c r="I489" i="11"/>
  <c r="E490" i="11"/>
  <c r="F490" i="11"/>
  <c r="G490" i="11"/>
  <c r="H490" i="11"/>
  <c r="I490" i="11"/>
  <c r="E491" i="11"/>
  <c r="F491" i="11"/>
  <c r="G491" i="11"/>
  <c r="H491" i="11"/>
  <c r="I491" i="11"/>
  <c r="E492" i="11"/>
  <c r="F492" i="11"/>
  <c r="G492" i="11"/>
  <c r="H492" i="11"/>
  <c r="I492" i="11"/>
  <c r="E493" i="11"/>
  <c r="F493" i="11"/>
  <c r="G493" i="11"/>
  <c r="H493" i="11"/>
  <c r="I493" i="11"/>
  <c r="E494" i="11"/>
  <c r="F494" i="11"/>
  <c r="G494" i="11"/>
  <c r="H494" i="11"/>
  <c r="I494" i="11"/>
  <c r="E495" i="11"/>
  <c r="F495" i="11"/>
  <c r="G495" i="11"/>
  <c r="H495" i="11"/>
  <c r="I495" i="11"/>
  <c r="E496" i="11"/>
  <c r="F496" i="11"/>
  <c r="G496" i="11"/>
  <c r="H496" i="11"/>
  <c r="I496" i="11"/>
  <c r="E497" i="11"/>
  <c r="I497" i="11" s="1"/>
  <c r="F497" i="11"/>
  <c r="G497" i="11"/>
  <c r="H497" i="11"/>
  <c r="E498" i="11"/>
  <c r="F498" i="11"/>
  <c r="G498" i="11"/>
  <c r="H498" i="11"/>
  <c r="I498" i="11"/>
  <c r="E499" i="11"/>
  <c r="F499" i="11"/>
  <c r="G499" i="11"/>
  <c r="H499" i="11"/>
  <c r="I499" i="11"/>
  <c r="E500" i="11"/>
  <c r="F500" i="11"/>
  <c r="G500" i="11"/>
  <c r="H500" i="11"/>
  <c r="I500" i="11"/>
  <c r="E501" i="11"/>
  <c r="F501" i="11"/>
  <c r="G501" i="11"/>
  <c r="H501" i="11"/>
  <c r="I501" i="11"/>
  <c r="E502" i="11"/>
  <c r="F502" i="11"/>
  <c r="G502" i="11"/>
  <c r="H502" i="11"/>
  <c r="I502" i="11"/>
  <c r="E503" i="11"/>
  <c r="F503" i="11"/>
  <c r="G503" i="11"/>
  <c r="H503" i="11"/>
  <c r="I503" i="11"/>
  <c r="E504" i="11"/>
  <c r="F504" i="11"/>
  <c r="G504" i="11"/>
  <c r="H504" i="11"/>
  <c r="I504" i="11"/>
  <c r="E505" i="11"/>
  <c r="F505" i="11"/>
  <c r="G505" i="11"/>
  <c r="H505" i="11"/>
  <c r="I505" i="11"/>
  <c r="E506" i="11"/>
  <c r="F506" i="11"/>
  <c r="G506" i="11"/>
  <c r="H506" i="11"/>
  <c r="I506" i="11"/>
  <c r="E507" i="11"/>
  <c r="F507" i="11"/>
  <c r="G507" i="11"/>
  <c r="H507" i="11"/>
  <c r="I507" i="11"/>
  <c r="E508" i="11"/>
  <c r="F508" i="11"/>
  <c r="G508" i="11"/>
  <c r="H508" i="11"/>
  <c r="I508" i="11"/>
  <c r="E509" i="11"/>
  <c r="F509" i="11"/>
  <c r="G509" i="11"/>
  <c r="H509" i="11"/>
  <c r="I509" i="11"/>
  <c r="E510" i="11"/>
  <c r="F510" i="11"/>
  <c r="G510" i="11"/>
  <c r="H510" i="11"/>
  <c r="I510" i="11"/>
  <c r="E511" i="11"/>
  <c r="F511" i="11"/>
  <c r="G511" i="11"/>
  <c r="H511" i="11"/>
  <c r="I511" i="11"/>
  <c r="E512" i="11"/>
  <c r="F512" i="11"/>
  <c r="G512" i="11"/>
  <c r="H512" i="11"/>
  <c r="I512" i="11"/>
  <c r="E513" i="11"/>
  <c r="F513" i="11"/>
  <c r="G513" i="11"/>
  <c r="H513" i="11"/>
  <c r="I513" i="11"/>
  <c r="E514" i="11"/>
  <c r="I514" i="11" s="1"/>
  <c r="F514" i="11"/>
  <c r="G514" i="11"/>
  <c r="H514" i="11"/>
  <c r="E515" i="11"/>
  <c r="F515" i="11"/>
  <c r="G515" i="11"/>
  <c r="H515" i="11"/>
  <c r="I515" i="11"/>
  <c r="E516" i="11"/>
  <c r="F516" i="11"/>
  <c r="G516" i="11"/>
  <c r="H516" i="11"/>
  <c r="I516" i="11"/>
  <c r="E517" i="11"/>
  <c r="F517" i="11"/>
  <c r="G517" i="11"/>
  <c r="H517" i="11"/>
  <c r="I517" i="11"/>
  <c r="E518" i="11"/>
  <c r="F518" i="11"/>
  <c r="G518" i="11"/>
  <c r="H518" i="11"/>
  <c r="I518" i="11"/>
  <c r="E519" i="11"/>
  <c r="F519" i="11"/>
  <c r="G519" i="11"/>
  <c r="H519" i="11"/>
  <c r="I519" i="11"/>
  <c r="E520" i="11"/>
  <c r="F520" i="11"/>
  <c r="G520" i="11"/>
  <c r="H520" i="11"/>
  <c r="I520" i="11"/>
  <c r="E521" i="11"/>
  <c r="F521" i="11"/>
  <c r="G521" i="11"/>
  <c r="H521" i="11"/>
  <c r="I521" i="11"/>
  <c r="E522" i="11"/>
  <c r="F522" i="11"/>
  <c r="G522" i="11"/>
  <c r="H522" i="11"/>
  <c r="I522" i="11"/>
  <c r="E523" i="11"/>
  <c r="F523" i="11"/>
  <c r="G523" i="11"/>
  <c r="H523" i="11"/>
  <c r="I523" i="11"/>
  <c r="E524" i="11"/>
  <c r="F524" i="11"/>
  <c r="G524" i="11"/>
  <c r="H524" i="11"/>
  <c r="I524" i="11"/>
  <c r="E525" i="11"/>
  <c r="F525" i="11"/>
  <c r="G525" i="11"/>
  <c r="H525" i="11"/>
  <c r="I525" i="11"/>
  <c r="E526" i="11"/>
  <c r="F526" i="11"/>
  <c r="G526" i="11"/>
  <c r="H526" i="11"/>
  <c r="I526" i="11"/>
  <c r="E527" i="11"/>
  <c r="F527" i="11"/>
  <c r="G527" i="11"/>
  <c r="H527" i="11"/>
  <c r="I527" i="11"/>
  <c r="E528" i="11"/>
  <c r="F528" i="11"/>
  <c r="G528" i="11"/>
  <c r="H528" i="11"/>
  <c r="I528" i="11"/>
  <c r="E529" i="11"/>
  <c r="F529" i="11"/>
  <c r="G529" i="11"/>
  <c r="H529" i="11"/>
  <c r="I529" i="11"/>
  <c r="E530" i="11"/>
  <c r="F530" i="11"/>
  <c r="G530" i="11"/>
  <c r="H530" i="11"/>
  <c r="I530" i="11"/>
  <c r="E531" i="11"/>
  <c r="F531" i="11"/>
  <c r="G531" i="11"/>
  <c r="H531" i="11"/>
  <c r="I531" i="11" s="1"/>
  <c r="E532" i="11"/>
  <c r="F532" i="11"/>
  <c r="G532" i="11"/>
  <c r="H532" i="11"/>
  <c r="I532" i="11"/>
  <c r="E533" i="11"/>
  <c r="F533" i="11"/>
  <c r="G533" i="11"/>
  <c r="H533" i="11"/>
  <c r="I533" i="11"/>
  <c r="E534" i="11"/>
  <c r="F534" i="11"/>
  <c r="G534" i="11"/>
  <c r="H534" i="11"/>
  <c r="I534" i="11"/>
  <c r="E535" i="11"/>
  <c r="F535" i="11"/>
  <c r="G535" i="11"/>
  <c r="H535" i="11"/>
  <c r="I535" i="11"/>
  <c r="E536" i="11"/>
  <c r="F536" i="11"/>
  <c r="G536" i="11"/>
  <c r="H536" i="11"/>
  <c r="I536" i="11"/>
  <c r="E537" i="11"/>
  <c r="F537" i="11"/>
  <c r="G537" i="11"/>
  <c r="H537" i="11"/>
  <c r="I537" i="11"/>
  <c r="E538" i="11"/>
  <c r="F538" i="11"/>
  <c r="G538" i="11"/>
  <c r="H538" i="11"/>
  <c r="I538" i="11"/>
  <c r="E539" i="11"/>
  <c r="F539" i="11"/>
  <c r="G539" i="11"/>
  <c r="H539" i="11"/>
  <c r="I539" i="11"/>
  <c r="E540" i="11"/>
  <c r="F540" i="11"/>
  <c r="G540" i="11"/>
  <c r="H540" i="11"/>
  <c r="I540" i="11"/>
  <c r="E541" i="11"/>
  <c r="F541" i="11"/>
  <c r="G541" i="11"/>
  <c r="H541" i="11"/>
  <c r="I541" i="11"/>
  <c r="E542" i="11"/>
  <c r="F542" i="11"/>
  <c r="G542" i="11"/>
  <c r="H542" i="11"/>
  <c r="I542" i="11"/>
  <c r="E543" i="11"/>
  <c r="F543" i="11"/>
  <c r="G543" i="11"/>
  <c r="H543" i="11"/>
  <c r="I543" i="11"/>
  <c r="E544" i="11"/>
  <c r="F544" i="11"/>
  <c r="G544" i="11"/>
  <c r="H544" i="11"/>
  <c r="I544" i="11"/>
  <c r="E545" i="11"/>
  <c r="F545" i="11"/>
  <c r="G545" i="11"/>
  <c r="H545" i="11"/>
  <c r="I545" i="11"/>
  <c r="E546" i="11"/>
  <c r="F546" i="11"/>
  <c r="G546" i="11"/>
  <c r="H546" i="11"/>
  <c r="I546" i="11"/>
  <c r="E547" i="11"/>
  <c r="F547" i="11"/>
  <c r="G547" i="11"/>
  <c r="H547" i="11"/>
  <c r="I547" i="11"/>
  <c r="E548" i="11"/>
  <c r="I548" i="11" s="1"/>
  <c r="F548" i="11"/>
  <c r="G548" i="11"/>
  <c r="H548" i="11"/>
  <c r="E549" i="11"/>
  <c r="F549" i="11"/>
  <c r="G549" i="11"/>
  <c r="H549" i="11"/>
  <c r="I549" i="11"/>
  <c r="E550" i="11"/>
  <c r="F550" i="11"/>
  <c r="G550" i="11"/>
  <c r="H550" i="11"/>
  <c r="I550" i="11"/>
  <c r="E551" i="11"/>
  <c r="F551" i="11"/>
  <c r="G551" i="11"/>
  <c r="H551" i="11"/>
  <c r="I551" i="11"/>
  <c r="E552" i="11"/>
  <c r="F552" i="11"/>
  <c r="G552" i="11"/>
  <c r="H552" i="11"/>
  <c r="I552" i="11"/>
  <c r="E553" i="11"/>
  <c r="F553" i="11"/>
  <c r="G553" i="11"/>
  <c r="H553" i="11"/>
  <c r="I553" i="11"/>
  <c r="E554" i="11"/>
  <c r="F554" i="11"/>
  <c r="G554" i="11"/>
  <c r="H554" i="11"/>
  <c r="I554" i="11"/>
  <c r="E555" i="11"/>
  <c r="F555" i="11"/>
  <c r="G555" i="11"/>
  <c r="H555" i="11"/>
  <c r="I555" i="11"/>
  <c r="E556" i="11"/>
  <c r="F556" i="11"/>
  <c r="G556" i="11"/>
  <c r="H556" i="11"/>
  <c r="I556" i="11"/>
  <c r="E557" i="11"/>
  <c r="F557" i="11"/>
  <c r="G557" i="11"/>
  <c r="H557" i="11"/>
  <c r="I557" i="11"/>
  <c r="E558" i="11"/>
  <c r="F558" i="11"/>
  <c r="G558" i="11"/>
  <c r="H558" i="11"/>
  <c r="I558" i="11"/>
  <c r="E559" i="11"/>
  <c r="F559" i="11"/>
  <c r="G559" i="11"/>
  <c r="H559" i="11"/>
  <c r="I559" i="11"/>
  <c r="E560" i="11"/>
  <c r="F560" i="11"/>
  <c r="G560" i="11"/>
  <c r="H560" i="11"/>
  <c r="I560" i="11"/>
  <c r="E561" i="11"/>
  <c r="F561" i="11"/>
  <c r="G561" i="11"/>
  <c r="H561" i="11"/>
  <c r="I561" i="11"/>
  <c r="E562" i="11"/>
  <c r="F562" i="11"/>
  <c r="G562" i="11"/>
  <c r="H562" i="11"/>
  <c r="I562" i="11"/>
  <c r="E563" i="11"/>
  <c r="F563" i="11"/>
  <c r="G563" i="11"/>
  <c r="H563" i="11"/>
  <c r="I563" i="11"/>
  <c r="E564" i="11"/>
  <c r="F564" i="11"/>
  <c r="G564" i="11"/>
  <c r="H564" i="11"/>
  <c r="I564" i="11"/>
  <c r="E565" i="11"/>
  <c r="F565" i="11"/>
  <c r="G565" i="11"/>
  <c r="H565" i="11"/>
  <c r="I565" i="11"/>
  <c r="E566" i="11"/>
  <c r="F566" i="11"/>
  <c r="G566" i="11"/>
  <c r="I566" i="11"/>
  <c r="E567" i="11"/>
  <c r="F567" i="11"/>
  <c r="G567" i="11"/>
  <c r="H567" i="11"/>
  <c r="I567" i="11"/>
  <c r="E568" i="11"/>
  <c r="F568" i="11"/>
  <c r="G568" i="11"/>
  <c r="H568" i="11"/>
  <c r="I568" i="11"/>
  <c r="E569" i="11"/>
  <c r="F569" i="11"/>
  <c r="G569" i="11"/>
  <c r="H569" i="11"/>
  <c r="I569" i="11"/>
  <c r="E570" i="11"/>
  <c r="F570" i="11"/>
  <c r="G570" i="11"/>
  <c r="H570" i="11"/>
  <c r="I570" i="11"/>
  <c r="E571" i="11"/>
  <c r="F571" i="11"/>
  <c r="G571" i="11"/>
  <c r="H571" i="11"/>
  <c r="I571" i="11"/>
  <c r="E572" i="11"/>
  <c r="F572" i="11"/>
  <c r="G572" i="11"/>
  <c r="H572" i="11"/>
  <c r="I572" i="11"/>
  <c r="E573" i="11"/>
  <c r="F573" i="11"/>
  <c r="G573" i="11"/>
  <c r="H573" i="11"/>
  <c r="I573" i="11"/>
  <c r="E574" i="11"/>
  <c r="F574" i="11"/>
  <c r="G574" i="11"/>
  <c r="H574" i="11"/>
  <c r="I574" i="11"/>
  <c r="E575" i="11"/>
  <c r="F575" i="11"/>
  <c r="G575" i="11"/>
  <c r="H575" i="11"/>
  <c r="I575" i="11"/>
  <c r="E576" i="11"/>
  <c r="F576" i="11"/>
  <c r="G576" i="11"/>
  <c r="H576" i="11"/>
  <c r="I576" i="11"/>
  <c r="E577" i="11"/>
  <c r="F577" i="11"/>
  <c r="G577" i="11"/>
  <c r="H577" i="11"/>
  <c r="I577" i="11"/>
  <c r="E578" i="11"/>
  <c r="F578" i="11"/>
  <c r="G578" i="11"/>
  <c r="H578" i="11"/>
  <c r="I578" i="11"/>
  <c r="E579" i="11"/>
  <c r="F579" i="11"/>
  <c r="G579" i="11"/>
  <c r="H579" i="11"/>
  <c r="I579" i="11"/>
  <c r="E580" i="11"/>
  <c r="F580" i="11"/>
  <c r="G580" i="11"/>
  <c r="H580" i="11"/>
  <c r="I580" i="11"/>
  <c r="E581" i="11"/>
  <c r="F581" i="11"/>
  <c r="G581" i="11"/>
  <c r="H581" i="11"/>
  <c r="I581" i="11"/>
  <c r="E582" i="11"/>
  <c r="F582" i="11"/>
  <c r="G582" i="11"/>
  <c r="H582" i="11"/>
  <c r="I582" i="11"/>
  <c r="E583" i="11"/>
  <c r="F583" i="11"/>
  <c r="G583" i="11"/>
  <c r="H583" i="11"/>
  <c r="I583" i="11"/>
  <c r="E584" i="11"/>
  <c r="F584" i="11"/>
  <c r="G584" i="11"/>
  <c r="H584" i="11"/>
  <c r="I584" i="11"/>
  <c r="E585" i="11"/>
  <c r="F585" i="11"/>
  <c r="G585" i="11"/>
  <c r="H585" i="11"/>
  <c r="I585" i="11"/>
  <c r="E586" i="11"/>
  <c r="F586" i="11"/>
  <c r="G586" i="11"/>
  <c r="H586" i="11"/>
  <c r="I586" i="11"/>
  <c r="E587" i="11"/>
  <c r="F587" i="11"/>
  <c r="G587" i="11"/>
  <c r="H587" i="11"/>
  <c r="I587" i="11"/>
  <c r="E588" i="11"/>
  <c r="F588" i="11"/>
  <c r="G588" i="11"/>
  <c r="H588" i="11"/>
  <c r="I588" i="11"/>
  <c r="E589" i="11"/>
  <c r="F589" i="11"/>
  <c r="G589" i="11"/>
  <c r="H589" i="11"/>
  <c r="I589" i="11"/>
  <c r="E590" i="11"/>
  <c r="F590" i="11"/>
  <c r="G590" i="11"/>
  <c r="H590" i="11"/>
  <c r="I590" i="11"/>
  <c r="E591" i="11"/>
  <c r="F591" i="11"/>
  <c r="G591" i="11"/>
  <c r="H591" i="11"/>
  <c r="I591" i="11"/>
  <c r="E592" i="11"/>
  <c r="F592" i="11"/>
  <c r="G592" i="11"/>
  <c r="H592" i="11"/>
  <c r="I592" i="11"/>
  <c r="E593" i="11"/>
  <c r="F593" i="11"/>
  <c r="G593" i="11"/>
  <c r="H593" i="11"/>
  <c r="I593" i="11"/>
  <c r="E594" i="11"/>
  <c r="F594" i="11"/>
  <c r="G594" i="11"/>
  <c r="H594" i="11"/>
  <c r="I594" i="11"/>
  <c r="E595" i="11"/>
  <c r="F595" i="11"/>
  <c r="G595" i="11"/>
  <c r="H595" i="11"/>
  <c r="I595" i="11"/>
  <c r="E596" i="11"/>
  <c r="F596" i="11"/>
  <c r="G596" i="11"/>
  <c r="H596" i="11"/>
  <c r="I596" i="11"/>
  <c r="E597" i="11"/>
  <c r="F597" i="11"/>
  <c r="G597" i="11"/>
  <c r="H597" i="11"/>
  <c r="I597" i="11"/>
  <c r="E598" i="11"/>
  <c r="F598" i="11"/>
  <c r="G598" i="11"/>
  <c r="H598" i="11"/>
  <c r="I598" i="11"/>
  <c r="E599" i="11"/>
  <c r="I599" i="11" s="1"/>
  <c r="F599" i="11"/>
  <c r="G599" i="11"/>
  <c r="H599" i="11"/>
  <c r="E600" i="11"/>
  <c r="F600" i="11"/>
  <c r="G600" i="11"/>
  <c r="H600" i="11"/>
  <c r="I600" i="11"/>
  <c r="E601" i="11"/>
  <c r="F601" i="11"/>
  <c r="G601" i="11"/>
  <c r="H601" i="11"/>
  <c r="I601" i="11"/>
  <c r="E602" i="11"/>
  <c r="F602" i="11"/>
  <c r="G602" i="11"/>
  <c r="H602" i="11"/>
  <c r="I602" i="11"/>
  <c r="E603" i="11"/>
  <c r="F603" i="11"/>
  <c r="G603" i="11"/>
  <c r="H603" i="11"/>
  <c r="I603" i="11"/>
  <c r="E604" i="11"/>
  <c r="F604" i="11"/>
  <c r="G604" i="11"/>
  <c r="H604" i="11"/>
  <c r="I604" i="11"/>
  <c r="E605" i="11"/>
  <c r="F605" i="11"/>
  <c r="G605" i="11"/>
  <c r="H605" i="11"/>
  <c r="I605" i="11"/>
  <c r="E606" i="11"/>
  <c r="F606" i="11"/>
  <c r="G606" i="11"/>
  <c r="H606" i="11"/>
  <c r="I606" i="11"/>
  <c r="E607" i="11"/>
  <c r="F607" i="11"/>
  <c r="G607" i="11"/>
  <c r="H607" i="11"/>
  <c r="I607" i="11"/>
  <c r="E608" i="11"/>
  <c r="F608" i="11"/>
  <c r="G608" i="11"/>
  <c r="H608" i="11"/>
  <c r="I608" i="11"/>
  <c r="E609" i="11"/>
  <c r="F609" i="11"/>
  <c r="G609" i="11"/>
  <c r="H609" i="11"/>
  <c r="I609" i="11"/>
  <c r="E610" i="11"/>
  <c r="F610" i="11"/>
  <c r="G610" i="11"/>
  <c r="H610" i="11"/>
  <c r="I610" i="11"/>
  <c r="E611" i="11"/>
  <c r="F611" i="11"/>
  <c r="G611" i="11"/>
  <c r="H611" i="11"/>
  <c r="I611" i="11"/>
  <c r="E612" i="11"/>
  <c r="F612" i="11"/>
  <c r="G612" i="11"/>
  <c r="H612" i="11"/>
  <c r="I612" i="11"/>
  <c r="E613" i="11"/>
  <c r="F613" i="11"/>
  <c r="G613" i="11"/>
  <c r="H613" i="11"/>
  <c r="I613" i="11"/>
  <c r="E614" i="11"/>
  <c r="F614" i="11"/>
  <c r="G614" i="11"/>
  <c r="H614" i="11"/>
  <c r="I614" i="11"/>
  <c r="E615" i="11"/>
  <c r="F615" i="11"/>
  <c r="G615" i="11"/>
  <c r="H615" i="11"/>
  <c r="I615" i="11"/>
  <c r="E616" i="11"/>
  <c r="F616" i="11"/>
  <c r="G616" i="11"/>
  <c r="H616" i="11"/>
  <c r="I616" i="11"/>
  <c r="E617" i="11"/>
  <c r="I617" i="11" s="1"/>
  <c r="F617" i="11"/>
  <c r="G617" i="11"/>
  <c r="H617" i="11"/>
  <c r="E618" i="11"/>
  <c r="F618" i="11"/>
  <c r="G618" i="11"/>
  <c r="H618" i="11"/>
  <c r="I618" i="11"/>
  <c r="E619" i="11"/>
  <c r="F619" i="11"/>
  <c r="G619" i="11"/>
  <c r="H619" i="11"/>
  <c r="I619" i="11"/>
  <c r="E620" i="11"/>
  <c r="F620" i="11"/>
  <c r="G620" i="11"/>
  <c r="H620" i="11"/>
  <c r="I620" i="11"/>
  <c r="E621" i="11"/>
  <c r="F621" i="11"/>
  <c r="G621" i="11"/>
  <c r="H621" i="11"/>
  <c r="I621" i="11"/>
  <c r="E622" i="11"/>
  <c r="F622" i="11"/>
  <c r="G622" i="11"/>
  <c r="H622" i="11"/>
  <c r="I622" i="11"/>
  <c r="E623" i="11"/>
  <c r="F623" i="11"/>
  <c r="G623" i="11"/>
  <c r="H623" i="11"/>
  <c r="I623" i="11"/>
  <c r="E624" i="11"/>
  <c r="F624" i="11"/>
  <c r="G624" i="11"/>
  <c r="H624" i="11"/>
  <c r="I624" i="11"/>
  <c r="E625" i="11"/>
  <c r="F625" i="11"/>
  <c r="G625" i="11"/>
  <c r="H625" i="11"/>
  <c r="I625" i="11"/>
  <c r="E626" i="11"/>
  <c r="F626" i="11"/>
  <c r="G626" i="11"/>
  <c r="H626" i="11"/>
  <c r="I626" i="11"/>
  <c r="E627" i="11"/>
  <c r="F627" i="11"/>
  <c r="G627" i="11"/>
  <c r="H627" i="11"/>
  <c r="I627" i="11"/>
  <c r="E628" i="11"/>
  <c r="F628" i="11"/>
  <c r="G628" i="11"/>
  <c r="H628" i="11"/>
  <c r="I628" i="11"/>
  <c r="E629" i="11"/>
  <c r="F629" i="11"/>
  <c r="G629" i="11"/>
  <c r="H629" i="11"/>
  <c r="I629" i="11"/>
  <c r="E630" i="11"/>
  <c r="F630" i="11"/>
  <c r="G630" i="11"/>
  <c r="H630" i="11"/>
  <c r="I630" i="11"/>
  <c r="E631" i="11"/>
  <c r="F631" i="11"/>
  <c r="G631" i="11"/>
  <c r="H631" i="11"/>
  <c r="I631" i="11"/>
  <c r="E632" i="11"/>
  <c r="F632" i="11"/>
  <c r="G632" i="11"/>
  <c r="I632" i="11" s="1"/>
  <c r="H632" i="11"/>
  <c r="E633" i="11"/>
  <c r="F633" i="11"/>
  <c r="G633" i="11"/>
  <c r="H633" i="11"/>
  <c r="I633" i="11"/>
  <c r="E634" i="11"/>
  <c r="F634" i="11"/>
  <c r="G634" i="11"/>
  <c r="H634" i="11"/>
  <c r="I634" i="11"/>
  <c r="E635" i="11"/>
  <c r="F635" i="11"/>
  <c r="G635" i="11"/>
  <c r="H635" i="11"/>
  <c r="I635" i="11"/>
  <c r="E636" i="11"/>
  <c r="F636" i="11"/>
  <c r="G636" i="11"/>
  <c r="H636" i="11"/>
  <c r="I636" i="11"/>
  <c r="E637" i="11"/>
  <c r="F637" i="11"/>
  <c r="G637" i="11"/>
  <c r="H637" i="11"/>
  <c r="I637" i="11"/>
  <c r="E638" i="11"/>
  <c r="F638" i="11"/>
  <c r="G638" i="11"/>
  <c r="H638" i="11"/>
  <c r="I638" i="11"/>
  <c r="E639" i="11"/>
  <c r="F639" i="11"/>
  <c r="G639" i="11"/>
  <c r="H639" i="11"/>
  <c r="I639" i="11"/>
  <c r="E640" i="11"/>
  <c r="F640" i="11"/>
  <c r="G640" i="11"/>
  <c r="H640" i="11"/>
  <c r="I640" i="11"/>
  <c r="E641" i="11"/>
  <c r="F641" i="11"/>
  <c r="G641" i="11"/>
  <c r="H641" i="11"/>
  <c r="I641" i="11"/>
  <c r="E642" i="11"/>
  <c r="F642" i="11"/>
  <c r="G642" i="11"/>
  <c r="H642" i="11"/>
  <c r="I642" i="11"/>
  <c r="E643" i="11"/>
  <c r="F643" i="11"/>
  <c r="G643" i="11"/>
  <c r="H643" i="11"/>
  <c r="I643" i="11"/>
  <c r="E644" i="11"/>
  <c r="F644" i="11"/>
  <c r="G644" i="11"/>
  <c r="H644" i="11"/>
  <c r="I644" i="11"/>
  <c r="E645" i="11"/>
  <c r="F645" i="11"/>
  <c r="G645" i="11"/>
  <c r="H645" i="11"/>
  <c r="I645" i="11"/>
  <c r="E646" i="11"/>
  <c r="F646" i="11"/>
  <c r="G646" i="11"/>
  <c r="H646" i="11"/>
  <c r="I646" i="11"/>
  <c r="E647" i="11"/>
  <c r="I647" i="11" s="1"/>
  <c r="F647" i="11"/>
  <c r="G647" i="11"/>
  <c r="H647" i="11"/>
  <c r="E648" i="11"/>
  <c r="F648" i="11"/>
  <c r="G648" i="11"/>
  <c r="H648" i="11"/>
  <c r="I648" i="11"/>
  <c r="E649" i="11"/>
  <c r="F649" i="11"/>
  <c r="G649" i="11"/>
  <c r="H649" i="11"/>
  <c r="I649" i="11"/>
  <c r="E650" i="11"/>
  <c r="F650" i="11"/>
  <c r="G650" i="11"/>
  <c r="H650" i="11"/>
  <c r="I650" i="11"/>
  <c r="E651" i="11"/>
  <c r="F651" i="11"/>
  <c r="G651" i="11"/>
  <c r="H651" i="11"/>
  <c r="I651" i="11"/>
  <c r="E652" i="11"/>
  <c r="F652" i="11"/>
  <c r="G652" i="11"/>
  <c r="H652" i="11"/>
  <c r="I652" i="11"/>
  <c r="E653" i="11"/>
  <c r="F653" i="11"/>
  <c r="G653" i="11"/>
  <c r="H653" i="11"/>
  <c r="I653" i="11"/>
  <c r="E654" i="11"/>
  <c r="F654" i="11"/>
  <c r="G654" i="11"/>
  <c r="H654" i="11"/>
  <c r="I654" i="11"/>
  <c r="I2" i="11"/>
  <c r="F2" i="11"/>
  <c r="G2" i="11"/>
  <c r="H2" i="11"/>
  <c r="E2" i="11"/>
  <c r="J63" i="1"/>
  <c r="K63" i="1" s="1"/>
  <c r="M63" i="1" s="1"/>
  <c r="L63" i="1" s="1"/>
  <c r="N63" i="1" s="1"/>
  <c r="O63" i="1" s="1"/>
  <c r="P63" i="1" s="1"/>
  <c r="Q63" i="1" s="1"/>
  <c r="R63" i="1" s="1"/>
  <c r="S63" i="1" s="1"/>
  <c r="B6" i="6"/>
  <c r="C6" i="6" s="1"/>
  <c r="D6" i="6" s="1"/>
  <c r="E6" i="6" s="1"/>
  <c r="F6" i="6" s="1"/>
  <c r="G6" i="6" s="1"/>
  <c r="H6" i="6" s="1"/>
  <c r="I6" i="6" s="1"/>
  <c r="C549" i="15" l="1"/>
  <c r="D568" i="15"/>
  <c r="D570" i="15"/>
  <c r="C551" i="15"/>
  <c r="C481" i="15"/>
  <c r="D500" i="15"/>
  <c r="D508" i="15"/>
  <c r="C489" i="15"/>
  <c r="D460" i="15"/>
  <c r="C441" i="15"/>
  <c r="D465" i="15"/>
  <c r="C446" i="15"/>
  <c r="C459" i="15"/>
  <c r="D478" i="15"/>
  <c r="D529" i="15"/>
  <c r="C510" i="15"/>
  <c r="C466" i="15"/>
  <c r="D485" i="15"/>
  <c r="D531" i="15"/>
  <c r="C512" i="15"/>
  <c r="D507" i="15"/>
  <c r="C488" i="15"/>
  <c r="D506" i="15"/>
  <c r="C487" i="15"/>
  <c r="D566" i="15"/>
  <c r="C547" i="15"/>
  <c r="D533" i="15"/>
  <c r="C514" i="15"/>
  <c r="C464" i="15"/>
  <c r="D483" i="15"/>
  <c r="C444" i="15"/>
  <c r="D463" i="15"/>
  <c r="A477" i="15"/>
  <c r="C477" i="15"/>
  <c r="D496" i="15"/>
  <c r="C461" i="15"/>
  <c r="D480" i="15"/>
  <c r="C467" i="15"/>
  <c r="D486" i="15"/>
  <c r="C94" i="15"/>
  <c r="C57" i="15"/>
  <c r="T4" i="1"/>
  <c r="J6" i="6"/>
  <c r="K6" i="6" s="1"/>
  <c r="L6" i="6" s="1"/>
  <c r="M6" i="6" s="1"/>
  <c r="N6" i="6" s="1"/>
  <c r="O6" i="6" s="1"/>
  <c r="P6" i="6" s="1"/>
  <c r="Q6" i="6" s="1"/>
  <c r="R6" i="6" s="1"/>
  <c r="E655" i="11"/>
  <c r="F655" i="11"/>
  <c r="Y126" i="10"/>
  <c r="Y127" i="10"/>
  <c r="Y128" i="10"/>
  <c r="Y129" i="10"/>
  <c r="Y130" i="10"/>
  <c r="Y131" i="10"/>
  <c r="Y132" i="10"/>
  <c r="Y133" i="10"/>
  <c r="Y134" i="10"/>
  <c r="Y135" i="10"/>
  <c r="Y136" i="10"/>
  <c r="Y137" i="10"/>
  <c r="Y138" i="10"/>
  <c r="Y139" i="10"/>
  <c r="Y140" i="10"/>
  <c r="Y141" i="10"/>
  <c r="Y142" i="10"/>
  <c r="Y143" i="10"/>
  <c r="Y144" i="10"/>
  <c r="Y145" i="10"/>
  <c r="Y146" i="10"/>
  <c r="Y147" i="10"/>
  <c r="Y148" i="10"/>
  <c r="Y149" i="10"/>
  <c r="Y150" i="10"/>
  <c r="Y151" i="10"/>
  <c r="Y152" i="10"/>
  <c r="Y153" i="10"/>
  <c r="Y154" i="10"/>
  <c r="Y155" i="10"/>
  <c r="Y156" i="10"/>
  <c r="Y157" i="10"/>
  <c r="Y158" i="10"/>
  <c r="Y159" i="10"/>
  <c r="Y160" i="10"/>
  <c r="Y161" i="10"/>
  <c r="Y162" i="10"/>
  <c r="Y163" i="10"/>
  <c r="Y164" i="10"/>
  <c r="Y165" i="10"/>
  <c r="Y166" i="10"/>
  <c r="Y167" i="10"/>
  <c r="Y168" i="10"/>
  <c r="Y169" i="10"/>
  <c r="Y170" i="10"/>
  <c r="Y171" i="10"/>
  <c r="Y172" i="10"/>
  <c r="Y173" i="10"/>
  <c r="Y174" i="10"/>
  <c r="Y175" i="10"/>
  <c r="Y176" i="10"/>
  <c r="Y125" i="10"/>
  <c r="Y3" i="10"/>
  <c r="Y4" i="10"/>
  <c r="Y5" i="10"/>
  <c r="Y6" i="10"/>
  <c r="Y7" i="10"/>
  <c r="Y8" i="10"/>
  <c r="Y9" i="10"/>
  <c r="Y10" i="10"/>
  <c r="Y11"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2" i="10"/>
  <c r="U29" i="10"/>
  <c r="U30" i="10"/>
  <c r="U31" i="10"/>
  <c r="U32" i="10"/>
  <c r="U33" i="10"/>
  <c r="U3" i="10"/>
  <c r="U4" i="10"/>
  <c r="U5" i="10"/>
  <c r="U6" i="10"/>
  <c r="U7" i="10"/>
  <c r="U8" i="10"/>
  <c r="U9" i="10"/>
  <c r="U10" i="10"/>
  <c r="U11" i="10"/>
  <c r="U12" i="10"/>
  <c r="U13" i="10"/>
  <c r="U14" i="10"/>
  <c r="U15" i="10"/>
  <c r="U16" i="10"/>
  <c r="U17" i="10"/>
  <c r="U18" i="10"/>
  <c r="U19" i="10"/>
  <c r="U20" i="10"/>
  <c r="U21" i="10"/>
  <c r="U22" i="10"/>
  <c r="U23" i="10"/>
  <c r="U24" i="10"/>
  <c r="U25" i="10"/>
  <c r="U2"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2" i="10"/>
  <c r="K12" i="10"/>
  <c r="G10" i="10" s="1"/>
  <c r="H10" i="10" s="1"/>
  <c r="H3" i="10"/>
  <c r="H4" i="10"/>
  <c r="H5" i="10"/>
  <c r="H6" i="10"/>
  <c r="H7" i="10"/>
  <c r="H8" i="10"/>
  <c r="H9" i="10"/>
  <c r="H11" i="10"/>
  <c r="H12" i="10"/>
  <c r="H13" i="10"/>
  <c r="H14" i="10"/>
  <c r="H15" i="10"/>
  <c r="H16" i="10"/>
  <c r="H17" i="10"/>
  <c r="H18" i="10"/>
  <c r="H19" i="10"/>
  <c r="H21" i="10"/>
  <c r="H22" i="10"/>
  <c r="H23" i="10"/>
  <c r="H24" i="10"/>
  <c r="H25" i="10"/>
  <c r="H27" i="10"/>
  <c r="H28" i="10"/>
  <c r="H29" i="10"/>
  <c r="H30" i="10"/>
  <c r="H31" i="10"/>
  <c r="H33" i="10"/>
  <c r="H34" i="10"/>
  <c r="H35" i="10"/>
  <c r="H36" i="10"/>
  <c r="H37" i="10"/>
  <c r="H38" i="10"/>
  <c r="H39" i="10"/>
  <c r="H40" i="10"/>
  <c r="H41" i="10"/>
  <c r="H42" i="10"/>
  <c r="H43" i="10"/>
  <c r="H44" i="10"/>
  <c r="H45" i="10"/>
  <c r="H46" i="10"/>
  <c r="H47" i="10"/>
  <c r="H49" i="10"/>
  <c r="H50" i="10"/>
  <c r="H51" i="10"/>
  <c r="H52" i="10"/>
  <c r="H2" i="10"/>
  <c r="H63" i="1"/>
  <c r="I63" i="1"/>
  <c r="G63" i="1"/>
  <c r="V3" i="3"/>
  <c r="V4" i="3"/>
  <c r="V5" i="3"/>
  <c r="V6" i="3"/>
  <c r="V7" i="3"/>
  <c r="V8" i="3"/>
  <c r="V9" i="3"/>
  <c r="V10" i="3"/>
  <c r="V11" i="3"/>
  <c r="V12" i="3"/>
  <c r="V14" i="3"/>
  <c r="V15" i="3"/>
  <c r="V16" i="3"/>
  <c r="V17" i="3"/>
  <c r="V18" i="3"/>
  <c r="V19" i="3"/>
  <c r="V20" i="3"/>
  <c r="V21" i="3"/>
  <c r="V22" i="3"/>
  <c r="V23" i="3"/>
  <c r="V25" i="3"/>
  <c r="V26" i="3"/>
  <c r="V27" i="3"/>
  <c r="V28" i="3"/>
  <c r="V29" i="3"/>
  <c r="V30" i="3"/>
  <c r="V31" i="3"/>
  <c r="V32" i="3"/>
  <c r="V33" i="3"/>
  <c r="V34" i="3"/>
  <c r="V36" i="3"/>
  <c r="V37" i="3"/>
  <c r="V38" i="3"/>
  <c r="V39" i="3"/>
  <c r="V40" i="3"/>
  <c r="V41" i="3"/>
  <c r="V42" i="3"/>
  <c r="V43" i="3"/>
  <c r="V44" i="3"/>
  <c r="V45" i="3"/>
  <c r="V47" i="3"/>
  <c r="V48" i="3"/>
  <c r="V49" i="3"/>
  <c r="V50" i="3"/>
  <c r="V51" i="3"/>
  <c r="V52" i="3"/>
  <c r="V53" i="3"/>
  <c r="V54" i="3"/>
  <c r="V55" i="3"/>
  <c r="V56" i="3"/>
  <c r="V58" i="3"/>
  <c r="V59" i="3"/>
  <c r="V60" i="3"/>
  <c r="V61" i="3"/>
  <c r="V62" i="3"/>
  <c r="V63" i="3"/>
  <c r="V64" i="3"/>
  <c r="V65" i="3"/>
  <c r="V66" i="3"/>
  <c r="V67" i="3"/>
  <c r="V69" i="3"/>
  <c r="V70" i="3"/>
  <c r="V71" i="3"/>
  <c r="V72" i="3"/>
  <c r="V73" i="3"/>
  <c r="V74" i="3"/>
  <c r="V75" i="3"/>
  <c r="V76" i="3"/>
  <c r="V77" i="3"/>
  <c r="V78" i="3"/>
  <c r="V80" i="3"/>
  <c r="V81" i="3"/>
  <c r="V82" i="3"/>
  <c r="V83" i="3"/>
  <c r="V84" i="3"/>
  <c r="V85" i="3"/>
  <c r="V86" i="3"/>
  <c r="V87" i="3"/>
  <c r="V88" i="3"/>
  <c r="V89" i="3"/>
  <c r="V91" i="3"/>
  <c r="V92" i="3"/>
  <c r="V93" i="3"/>
  <c r="V94" i="3"/>
  <c r="V95" i="3"/>
  <c r="V96" i="3"/>
  <c r="V97" i="3"/>
  <c r="V98" i="3"/>
  <c r="V99" i="3"/>
  <c r="V100" i="3"/>
  <c r="V102" i="3"/>
  <c r="V103" i="3"/>
  <c r="V104" i="3"/>
  <c r="V105" i="3"/>
  <c r="V106" i="3"/>
  <c r="V107" i="3"/>
  <c r="V108" i="3"/>
  <c r="V109" i="3"/>
  <c r="V110" i="3"/>
  <c r="V111" i="3"/>
  <c r="V113" i="3"/>
  <c r="V114" i="3"/>
  <c r="V115" i="3"/>
  <c r="V116" i="3"/>
  <c r="V117" i="3"/>
  <c r="V118" i="3"/>
  <c r="V119" i="3"/>
  <c r="V120" i="3"/>
  <c r="V121" i="3"/>
  <c r="V122" i="3"/>
  <c r="V124" i="3"/>
  <c r="V125" i="3"/>
  <c r="V126" i="3"/>
  <c r="V127" i="3"/>
  <c r="V128" i="3"/>
  <c r="V129" i="3"/>
  <c r="V130" i="3"/>
  <c r="V131" i="3"/>
  <c r="V132" i="3"/>
  <c r="V133" i="3"/>
  <c r="V135" i="3"/>
  <c r="V136" i="3"/>
  <c r="V137" i="3"/>
  <c r="V138" i="3"/>
  <c r="V139" i="3"/>
  <c r="V140" i="3"/>
  <c r="V141" i="3"/>
  <c r="V142" i="3"/>
  <c r="V143" i="3"/>
  <c r="V144" i="3"/>
  <c r="V146" i="3"/>
  <c r="V147" i="3"/>
  <c r="V148" i="3"/>
  <c r="V149" i="3"/>
  <c r="V150" i="3"/>
  <c r="V151" i="3"/>
  <c r="V152" i="3"/>
  <c r="V153" i="3"/>
  <c r="V154" i="3"/>
  <c r="V155" i="3"/>
  <c r="V157" i="3"/>
  <c r="V158" i="3"/>
  <c r="V159" i="3"/>
  <c r="V160" i="3"/>
  <c r="V161" i="3"/>
  <c r="V162" i="3"/>
  <c r="V163" i="3"/>
  <c r="V164" i="3"/>
  <c r="V165" i="3"/>
  <c r="V166" i="3"/>
  <c r="V168" i="3"/>
  <c r="V169" i="3"/>
  <c r="V170" i="3"/>
  <c r="V171" i="3"/>
  <c r="V172" i="3"/>
  <c r="V173" i="3"/>
  <c r="V174" i="3"/>
  <c r="V175" i="3"/>
  <c r="V176" i="3"/>
  <c r="V177" i="3"/>
  <c r="V179" i="3"/>
  <c r="V180" i="3"/>
  <c r="V181" i="3"/>
  <c r="V182" i="3"/>
  <c r="V183" i="3"/>
  <c r="V184" i="3"/>
  <c r="V185" i="3"/>
  <c r="V186" i="3"/>
  <c r="V187" i="3"/>
  <c r="V188" i="3"/>
  <c r="V190" i="3"/>
  <c r="V191" i="3"/>
  <c r="V192" i="3"/>
  <c r="V193" i="3"/>
  <c r="V194" i="3"/>
  <c r="V195" i="3"/>
  <c r="V196" i="3"/>
  <c r="V197" i="3"/>
  <c r="V198" i="3"/>
  <c r="V199" i="3"/>
  <c r="V201" i="3"/>
  <c r="V202" i="3"/>
  <c r="V203" i="3"/>
  <c r="V204" i="3"/>
  <c r="V205" i="3"/>
  <c r="V206" i="3"/>
  <c r="V207" i="3"/>
  <c r="V208" i="3"/>
  <c r="V209" i="3"/>
  <c r="V210" i="3"/>
  <c r="V212" i="3"/>
  <c r="V213" i="3"/>
  <c r="V214" i="3"/>
  <c r="V215" i="3"/>
  <c r="V216" i="3"/>
  <c r="V217" i="3"/>
  <c r="V218" i="3"/>
  <c r="V219" i="3"/>
  <c r="V220" i="3"/>
  <c r="V221" i="3"/>
  <c r="V223" i="3"/>
  <c r="V224" i="3"/>
  <c r="V225" i="3"/>
  <c r="V226" i="3"/>
  <c r="V227" i="3"/>
  <c r="V228" i="3"/>
  <c r="V229" i="3"/>
  <c r="V230" i="3"/>
  <c r="V231" i="3"/>
  <c r="V232" i="3"/>
  <c r="V234" i="3"/>
  <c r="V235" i="3"/>
  <c r="V236" i="3"/>
  <c r="V237" i="3"/>
  <c r="V238" i="3"/>
  <c r="V239" i="3"/>
  <c r="V240" i="3"/>
  <c r="V241" i="3"/>
  <c r="V242" i="3"/>
  <c r="V243" i="3"/>
  <c r="V245" i="3"/>
  <c r="V246" i="3"/>
  <c r="V247" i="3"/>
  <c r="V248" i="3"/>
  <c r="V249" i="3"/>
  <c r="V250" i="3"/>
  <c r="V251" i="3"/>
  <c r="V252" i="3"/>
  <c r="V253" i="3"/>
  <c r="V254" i="3"/>
  <c r="V256" i="3"/>
  <c r="V257" i="3"/>
  <c r="V258" i="3"/>
  <c r="V259" i="3"/>
  <c r="V260" i="3"/>
  <c r="V261" i="3"/>
  <c r="V262" i="3"/>
  <c r="V263" i="3"/>
  <c r="V264" i="3"/>
  <c r="V265" i="3"/>
  <c r="V267" i="3"/>
  <c r="V268" i="3"/>
  <c r="V269" i="3"/>
  <c r="V270" i="3"/>
  <c r="V271" i="3"/>
  <c r="V272" i="3"/>
  <c r="V273" i="3"/>
  <c r="V274" i="3"/>
  <c r="V275" i="3"/>
  <c r="V276" i="3"/>
  <c r="V278" i="3"/>
  <c r="V279" i="3"/>
  <c r="V280" i="3"/>
  <c r="V281" i="3"/>
  <c r="V282" i="3"/>
  <c r="V283" i="3"/>
  <c r="V284" i="3"/>
  <c r="V285" i="3"/>
  <c r="V286" i="3"/>
  <c r="V287" i="3"/>
  <c r="V289" i="3"/>
  <c r="V290" i="3"/>
  <c r="V291" i="3"/>
  <c r="V292" i="3"/>
  <c r="V293" i="3"/>
  <c r="V294" i="3"/>
  <c r="V295" i="3"/>
  <c r="V296" i="3"/>
  <c r="V297" i="3"/>
  <c r="V298" i="3"/>
  <c r="V300" i="3"/>
  <c r="V301" i="3"/>
  <c r="V302" i="3"/>
  <c r="V303" i="3"/>
  <c r="V304" i="3"/>
  <c r="V305" i="3"/>
  <c r="V306" i="3"/>
  <c r="V307" i="3"/>
  <c r="V308" i="3"/>
  <c r="V309" i="3"/>
  <c r="V311" i="3"/>
  <c r="V312" i="3"/>
  <c r="V313" i="3"/>
  <c r="V314" i="3"/>
  <c r="V315" i="3"/>
  <c r="V316" i="3"/>
  <c r="V317" i="3"/>
  <c r="V318" i="3"/>
  <c r="V319" i="3"/>
  <c r="V320" i="3"/>
  <c r="V322" i="3"/>
  <c r="V323" i="3"/>
  <c r="V324" i="3"/>
  <c r="V325" i="3"/>
  <c r="V326" i="3"/>
  <c r="V327" i="3"/>
  <c r="V328" i="3"/>
  <c r="V329" i="3"/>
  <c r="V330" i="3"/>
  <c r="V331" i="3"/>
  <c r="V333" i="3"/>
  <c r="V334" i="3"/>
  <c r="V335" i="3"/>
  <c r="V336" i="3"/>
  <c r="V337" i="3"/>
  <c r="V338" i="3"/>
  <c r="V339" i="3"/>
  <c r="V340" i="3"/>
  <c r="V341" i="3"/>
  <c r="V342" i="3"/>
  <c r="V344" i="3"/>
  <c r="V345" i="3"/>
  <c r="V346" i="3"/>
  <c r="V347" i="3"/>
  <c r="V348" i="3"/>
  <c r="V349" i="3"/>
  <c r="V350" i="3"/>
  <c r="V351" i="3"/>
  <c r="V352" i="3"/>
  <c r="V353" i="3"/>
  <c r="V355" i="3"/>
  <c r="V356" i="3"/>
  <c r="V357" i="3"/>
  <c r="V358" i="3"/>
  <c r="V359" i="3"/>
  <c r="V360" i="3"/>
  <c r="V361" i="3"/>
  <c r="V362" i="3"/>
  <c r="V363" i="3"/>
  <c r="V364" i="3"/>
  <c r="V366" i="3"/>
  <c r="V367" i="3"/>
  <c r="V368" i="3"/>
  <c r="V369" i="3"/>
  <c r="V370" i="3"/>
  <c r="V371" i="3"/>
  <c r="V372" i="3"/>
  <c r="V373" i="3"/>
  <c r="V374" i="3"/>
  <c r="V375" i="3"/>
  <c r="V377" i="3"/>
  <c r="V378" i="3"/>
  <c r="V379" i="3"/>
  <c r="V380" i="3"/>
  <c r="V381" i="3"/>
  <c r="V382" i="3"/>
  <c r="V383" i="3"/>
  <c r="V384" i="3"/>
  <c r="V385" i="3"/>
  <c r="V386" i="3"/>
  <c r="V388" i="3"/>
  <c r="V389" i="3"/>
  <c r="V390" i="3"/>
  <c r="V391" i="3"/>
  <c r="V392" i="3"/>
  <c r="V393" i="3"/>
  <c r="V394" i="3"/>
  <c r="V395" i="3"/>
  <c r="V396" i="3"/>
  <c r="V397" i="3"/>
  <c r="V399" i="3"/>
  <c r="V400" i="3"/>
  <c r="V401" i="3"/>
  <c r="V402" i="3"/>
  <c r="V403" i="3"/>
  <c r="V404" i="3"/>
  <c r="V405" i="3"/>
  <c r="V406" i="3"/>
  <c r="V407" i="3"/>
  <c r="V408" i="3"/>
  <c r="V410" i="3"/>
  <c r="V411" i="3"/>
  <c r="V412" i="3"/>
  <c r="V413" i="3"/>
  <c r="V414" i="3"/>
  <c r="V415" i="3"/>
  <c r="V416" i="3"/>
  <c r="V417" i="3"/>
  <c r="V418" i="3"/>
  <c r="V419" i="3"/>
  <c r="V421" i="3"/>
  <c r="V422" i="3"/>
  <c r="V423" i="3"/>
  <c r="V424" i="3"/>
  <c r="V425" i="3"/>
  <c r="V426" i="3"/>
  <c r="V427" i="3"/>
  <c r="V428" i="3"/>
  <c r="V429" i="3"/>
  <c r="V430" i="3"/>
  <c r="V432" i="3"/>
  <c r="V433" i="3"/>
  <c r="V434" i="3"/>
  <c r="V435" i="3"/>
  <c r="V436" i="3"/>
  <c r="V437" i="3"/>
  <c r="V438" i="3"/>
  <c r="V439" i="3"/>
  <c r="V440" i="3"/>
  <c r="V441" i="3"/>
  <c r="V443" i="3"/>
  <c r="V444" i="3"/>
  <c r="V445" i="3"/>
  <c r="V446" i="3"/>
  <c r="V447" i="3"/>
  <c r="V448" i="3"/>
  <c r="V449" i="3"/>
  <c r="V450" i="3"/>
  <c r="V451" i="3"/>
  <c r="V452" i="3"/>
  <c r="V454" i="3"/>
  <c r="V455" i="3"/>
  <c r="V456" i="3"/>
  <c r="V457" i="3"/>
  <c r="V458" i="3"/>
  <c r="V459" i="3"/>
  <c r="V460" i="3"/>
  <c r="V461" i="3"/>
  <c r="V462" i="3"/>
  <c r="V463" i="3"/>
  <c r="V465" i="3"/>
  <c r="V466" i="3"/>
  <c r="V467" i="3"/>
  <c r="V468" i="3"/>
  <c r="V469" i="3"/>
  <c r="V470" i="3"/>
  <c r="V471" i="3"/>
  <c r="V472" i="3"/>
  <c r="V473" i="3"/>
  <c r="V474" i="3"/>
  <c r="V476" i="3"/>
  <c r="V477" i="3"/>
  <c r="V478" i="3"/>
  <c r="V479" i="3"/>
  <c r="V480" i="3"/>
  <c r="V481" i="3"/>
  <c r="V482" i="3"/>
  <c r="V483" i="3"/>
  <c r="V484" i="3"/>
  <c r="V485" i="3"/>
  <c r="V487" i="3"/>
  <c r="V488" i="3"/>
  <c r="V489" i="3"/>
  <c r="V490" i="3"/>
  <c r="V491" i="3"/>
  <c r="V492" i="3"/>
  <c r="V493" i="3"/>
  <c r="V494" i="3"/>
  <c r="V495" i="3"/>
  <c r="V496" i="3"/>
  <c r="V498" i="3"/>
  <c r="V499" i="3"/>
  <c r="V500" i="3"/>
  <c r="V501" i="3"/>
  <c r="V502" i="3"/>
  <c r="V503" i="3"/>
  <c r="V504" i="3"/>
  <c r="V505" i="3"/>
  <c r="V506" i="3"/>
  <c r="V507" i="3"/>
  <c r="V509" i="3"/>
  <c r="V510" i="3"/>
  <c r="V511" i="3"/>
  <c r="V512" i="3"/>
  <c r="V513" i="3"/>
  <c r="V514" i="3"/>
  <c r="V515" i="3"/>
  <c r="V516" i="3"/>
  <c r="V517" i="3"/>
  <c r="V518" i="3"/>
  <c r="V520" i="3"/>
  <c r="V521" i="3"/>
  <c r="V522" i="3"/>
  <c r="V523" i="3"/>
  <c r="V524" i="3"/>
  <c r="V525" i="3"/>
  <c r="V526" i="3"/>
  <c r="V527" i="3"/>
  <c r="V528" i="3"/>
  <c r="V529" i="3"/>
  <c r="V531" i="3"/>
  <c r="V532" i="3"/>
  <c r="V533" i="3"/>
  <c r="V534" i="3"/>
  <c r="V535" i="3"/>
  <c r="V536" i="3"/>
  <c r="V537" i="3"/>
  <c r="V538" i="3"/>
  <c r="V539" i="3"/>
  <c r="V540" i="3"/>
  <c r="V542" i="3"/>
  <c r="V543" i="3"/>
  <c r="V544" i="3"/>
  <c r="V545" i="3"/>
  <c r="V546" i="3"/>
  <c r="V547" i="3"/>
  <c r="V548" i="3"/>
  <c r="V549" i="3"/>
  <c r="V550" i="3"/>
  <c r="V551" i="3"/>
  <c r="V553" i="3"/>
  <c r="V554" i="3"/>
  <c r="V555" i="3"/>
  <c r="V556" i="3"/>
  <c r="V557" i="3"/>
  <c r="V558" i="3"/>
  <c r="V559" i="3"/>
  <c r="V560" i="3"/>
  <c r="V561" i="3"/>
  <c r="V562" i="3"/>
  <c r="V564" i="3"/>
  <c r="V565" i="3"/>
  <c r="V566" i="3"/>
  <c r="V567" i="3"/>
  <c r="V568" i="3"/>
  <c r="V569" i="3"/>
  <c r="V570" i="3"/>
  <c r="V571" i="3"/>
  <c r="V572" i="3"/>
  <c r="V573"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Q46" i="3" s="1"/>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Q134" i="3" s="1"/>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Q222" i="3" s="1"/>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Q310" i="3" s="1"/>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Q376" i="3" s="1"/>
  <c r="P377" i="3"/>
  <c r="P378" i="3"/>
  <c r="P379" i="3"/>
  <c r="P380" i="3"/>
  <c r="P381" i="3"/>
  <c r="P382" i="3"/>
  <c r="P383" i="3"/>
  <c r="P384" i="3"/>
  <c r="P385" i="3"/>
  <c r="P386" i="3"/>
  <c r="P387" i="3"/>
  <c r="P388" i="3"/>
  <c r="P389" i="3"/>
  <c r="P390" i="3"/>
  <c r="P391" i="3"/>
  <c r="P392" i="3"/>
  <c r="P393" i="3"/>
  <c r="P394" i="3"/>
  <c r="P395" i="3"/>
  <c r="P396" i="3"/>
  <c r="P397" i="3"/>
  <c r="P398" i="3"/>
  <c r="Q398" i="3" s="1"/>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Q464" i="3" s="1"/>
  <c r="P465" i="3"/>
  <c r="P466" i="3"/>
  <c r="P467" i="3"/>
  <c r="P468" i="3"/>
  <c r="P469" i="3"/>
  <c r="P470" i="3"/>
  <c r="P471" i="3"/>
  <c r="P472" i="3"/>
  <c r="P473" i="3"/>
  <c r="P474" i="3"/>
  <c r="P475" i="3"/>
  <c r="P476" i="3"/>
  <c r="P477" i="3"/>
  <c r="P478" i="3"/>
  <c r="P479" i="3"/>
  <c r="P480" i="3"/>
  <c r="P481" i="3"/>
  <c r="P482" i="3"/>
  <c r="P483" i="3"/>
  <c r="P484" i="3"/>
  <c r="P485" i="3"/>
  <c r="P486" i="3"/>
  <c r="Q486" i="3" s="1"/>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Q552" i="3" s="1"/>
  <c r="P553" i="3"/>
  <c r="P554" i="3"/>
  <c r="P555" i="3"/>
  <c r="P556" i="3"/>
  <c r="P557" i="3"/>
  <c r="P558" i="3"/>
  <c r="P559" i="3"/>
  <c r="P560" i="3"/>
  <c r="P561" i="3"/>
  <c r="P562" i="3"/>
  <c r="P563" i="3"/>
  <c r="P564" i="3"/>
  <c r="P565" i="3"/>
  <c r="P566" i="3"/>
  <c r="P567" i="3"/>
  <c r="P568" i="3"/>
  <c r="P569" i="3"/>
  <c r="P570" i="3"/>
  <c r="P571" i="3"/>
  <c r="P572" i="3"/>
  <c r="P573" i="3"/>
  <c r="P2" i="3"/>
  <c r="Q2" i="3" s="1"/>
  <c r="Q8" i="4"/>
  <c r="R8" i="4" s="1"/>
  <c r="Q9" i="4"/>
  <c r="R9" i="4" s="1"/>
  <c r="Q10" i="4"/>
  <c r="R10" i="4" s="1"/>
  <c r="Q11" i="4"/>
  <c r="R11" i="4" s="1"/>
  <c r="Q12" i="4"/>
  <c r="R12" i="4" s="1"/>
  <c r="Q13" i="4"/>
  <c r="R13" i="4" s="1"/>
  <c r="S13" i="4" s="1"/>
  <c r="Q14" i="4"/>
  <c r="R14" i="4" s="1"/>
  <c r="Q15" i="4"/>
  <c r="R15" i="4" s="1"/>
  <c r="Q16" i="4"/>
  <c r="R16" i="4" s="1"/>
  <c r="Q17" i="4"/>
  <c r="R17" i="4" s="1"/>
  <c r="Q18" i="4"/>
  <c r="R18" i="4" s="1"/>
  <c r="Q19" i="4"/>
  <c r="R19" i="4" s="1"/>
  <c r="S19" i="4" s="1"/>
  <c r="Q20" i="4"/>
  <c r="R20" i="4" s="1"/>
  <c r="Q21" i="4"/>
  <c r="R21" i="4" s="1"/>
  <c r="Q22" i="4"/>
  <c r="R22" i="4" s="1"/>
  <c r="Q23" i="4"/>
  <c r="R23" i="4" s="1"/>
  <c r="Q24" i="4"/>
  <c r="R24" i="4" s="1"/>
  <c r="Q25" i="4"/>
  <c r="R25" i="4" s="1"/>
  <c r="S25" i="4" s="1"/>
  <c r="Q26" i="4"/>
  <c r="R26" i="4" s="1"/>
  <c r="Q27" i="4"/>
  <c r="R27" i="4" s="1"/>
  <c r="Q28" i="4"/>
  <c r="R28" i="4" s="1"/>
  <c r="Q29" i="4"/>
  <c r="R29" i="4" s="1"/>
  <c r="Q30" i="4"/>
  <c r="R30" i="4" s="1"/>
  <c r="Q31" i="4"/>
  <c r="R31" i="4" s="1"/>
  <c r="S31" i="4" s="1"/>
  <c r="Q32" i="4"/>
  <c r="R32" i="4" s="1"/>
  <c r="Q33" i="4"/>
  <c r="R33" i="4" s="1"/>
  <c r="Q34" i="4"/>
  <c r="R34" i="4" s="1"/>
  <c r="Q35" i="4"/>
  <c r="R35" i="4" s="1"/>
  <c r="Q36" i="4"/>
  <c r="R36" i="4" s="1"/>
  <c r="Q37" i="4"/>
  <c r="R37" i="4" s="1"/>
  <c r="S37" i="4" s="1"/>
  <c r="Q38" i="4"/>
  <c r="R38" i="4" s="1"/>
  <c r="Q39" i="4"/>
  <c r="R39" i="4" s="1"/>
  <c r="Q40" i="4"/>
  <c r="R40" i="4" s="1"/>
  <c r="Q41" i="4"/>
  <c r="R41" i="4" s="1"/>
  <c r="Q42" i="4"/>
  <c r="R42" i="4" s="1"/>
  <c r="Q43" i="4"/>
  <c r="Q44" i="4"/>
  <c r="R44" i="4" s="1"/>
  <c r="Q45" i="4"/>
  <c r="R45" i="4" s="1"/>
  <c r="Q46" i="4"/>
  <c r="R46" i="4" s="1"/>
  <c r="Q47" i="4"/>
  <c r="R47" i="4" s="1"/>
  <c r="Q48" i="4"/>
  <c r="R48" i="4" s="1"/>
  <c r="Q49" i="4"/>
  <c r="R49" i="4" s="1"/>
  <c r="S49" i="4" s="1"/>
  <c r="Q50" i="4"/>
  <c r="R50" i="4" s="1"/>
  <c r="Q51" i="4"/>
  <c r="R51" i="4" s="1"/>
  <c r="Q52" i="4"/>
  <c r="R52" i="4" s="1"/>
  <c r="Q53" i="4"/>
  <c r="R53" i="4" s="1"/>
  <c r="Q54" i="4"/>
  <c r="R54" i="4" s="1"/>
  <c r="Q55" i="4"/>
  <c r="R55" i="4" s="1"/>
  <c r="S55" i="4" s="1"/>
  <c r="Q56" i="4"/>
  <c r="R56" i="4" s="1"/>
  <c r="Q57" i="4"/>
  <c r="R57" i="4" s="1"/>
  <c r="Q58" i="4"/>
  <c r="R58" i="4" s="1"/>
  <c r="Q59" i="4"/>
  <c r="R59" i="4" s="1"/>
  <c r="Q60" i="4"/>
  <c r="R60" i="4" s="1"/>
  <c r="Q61" i="4"/>
  <c r="R61" i="4" s="1"/>
  <c r="S61" i="4" s="1"/>
  <c r="Q62" i="4"/>
  <c r="R62" i="4" s="1"/>
  <c r="Q63" i="4"/>
  <c r="R63" i="4" s="1"/>
  <c r="Q64" i="4"/>
  <c r="R64" i="4" s="1"/>
  <c r="Q65" i="4"/>
  <c r="R65" i="4" s="1"/>
  <c r="Q66" i="4"/>
  <c r="R66" i="4" s="1"/>
  <c r="Q67" i="4"/>
  <c r="Q68" i="4"/>
  <c r="R68" i="4" s="1"/>
  <c r="Q69" i="4"/>
  <c r="R69" i="4" s="1"/>
  <c r="Q70" i="4"/>
  <c r="R70" i="4" s="1"/>
  <c r="Q71" i="4"/>
  <c r="R71" i="4" s="1"/>
  <c r="Q72" i="4"/>
  <c r="R72" i="4" s="1"/>
  <c r="Q73" i="4"/>
  <c r="R73" i="4" s="1"/>
  <c r="S73" i="4" s="1"/>
  <c r="Q74" i="4"/>
  <c r="R74" i="4" s="1"/>
  <c r="Q75" i="4"/>
  <c r="R75" i="4" s="1"/>
  <c r="Q76" i="4"/>
  <c r="R76" i="4" s="1"/>
  <c r="Q77" i="4"/>
  <c r="R77" i="4" s="1"/>
  <c r="Q78" i="4"/>
  <c r="R78" i="4" s="1"/>
  <c r="Q79" i="4"/>
  <c r="R79" i="4" s="1"/>
  <c r="S79" i="4" s="1"/>
  <c r="Q80" i="4"/>
  <c r="R80" i="4" s="1"/>
  <c r="Q81" i="4"/>
  <c r="R81" i="4" s="1"/>
  <c r="Q82" i="4"/>
  <c r="R82" i="4" s="1"/>
  <c r="Q83" i="4"/>
  <c r="R83" i="4" s="1"/>
  <c r="Q84" i="4"/>
  <c r="R84" i="4" s="1"/>
  <c r="Q85" i="4"/>
  <c r="R85" i="4" s="1"/>
  <c r="S85" i="4" s="1"/>
  <c r="Q86" i="4"/>
  <c r="R86" i="4" s="1"/>
  <c r="Q87" i="4"/>
  <c r="R87" i="4" s="1"/>
  <c r="Q88" i="4"/>
  <c r="R88" i="4" s="1"/>
  <c r="Q89" i="4"/>
  <c r="R89" i="4" s="1"/>
  <c r="Q90" i="4"/>
  <c r="R90" i="4" s="1"/>
  <c r="Q91" i="4"/>
  <c r="Q92" i="4"/>
  <c r="R92" i="4" s="1"/>
  <c r="Q93" i="4"/>
  <c r="R93" i="4" s="1"/>
  <c r="Q94" i="4"/>
  <c r="R94" i="4" s="1"/>
  <c r="Q95" i="4"/>
  <c r="R95" i="4" s="1"/>
  <c r="Q96" i="4"/>
  <c r="R96" i="4" s="1"/>
  <c r="Q97" i="4"/>
  <c r="R97" i="4" s="1"/>
  <c r="S97" i="4" s="1"/>
  <c r="Q98" i="4"/>
  <c r="R98" i="4" s="1"/>
  <c r="Q99" i="4"/>
  <c r="R99" i="4" s="1"/>
  <c r="Q100" i="4"/>
  <c r="R100" i="4" s="1"/>
  <c r="Q101" i="4"/>
  <c r="R101" i="4" s="1"/>
  <c r="Q102" i="4"/>
  <c r="R102" i="4" s="1"/>
  <c r="Q103" i="4"/>
  <c r="R103" i="4" s="1"/>
  <c r="S103" i="4" s="1"/>
  <c r="Q104" i="4"/>
  <c r="R104" i="4" s="1"/>
  <c r="Q105" i="4"/>
  <c r="R105" i="4" s="1"/>
  <c r="Q106" i="4"/>
  <c r="R106" i="4" s="1"/>
  <c r="Q107" i="4"/>
  <c r="R107" i="4" s="1"/>
  <c r="Q108" i="4"/>
  <c r="R108" i="4" s="1"/>
  <c r="Q109" i="4"/>
  <c r="R109" i="4" s="1"/>
  <c r="S109" i="4" s="1"/>
  <c r="Q110" i="4"/>
  <c r="R110" i="4" s="1"/>
  <c r="Q111" i="4"/>
  <c r="R111" i="4" s="1"/>
  <c r="Q112" i="4"/>
  <c r="R112" i="4" s="1"/>
  <c r="Q113" i="4"/>
  <c r="R113" i="4" s="1"/>
  <c r="Q114" i="4"/>
  <c r="R114" i="4" s="1"/>
  <c r="Q115" i="4"/>
  <c r="Q116" i="4"/>
  <c r="R116" i="4" s="1"/>
  <c r="Q117" i="4"/>
  <c r="R117" i="4" s="1"/>
  <c r="Q118" i="4"/>
  <c r="R118" i="4" s="1"/>
  <c r="Q119" i="4"/>
  <c r="R119" i="4" s="1"/>
  <c r="Q120" i="4"/>
  <c r="R120" i="4" s="1"/>
  <c r="Q121" i="4"/>
  <c r="R121" i="4" s="1"/>
  <c r="S121" i="4" s="1"/>
  <c r="Q122" i="4"/>
  <c r="R122" i="4" s="1"/>
  <c r="Q123" i="4"/>
  <c r="R123" i="4" s="1"/>
  <c r="Q124" i="4"/>
  <c r="R124" i="4" s="1"/>
  <c r="Q125" i="4"/>
  <c r="R125" i="4" s="1"/>
  <c r="Q126" i="4"/>
  <c r="R126" i="4" s="1"/>
  <c r="Q127" i="4"/>
  <c r="R127" i="4" s="1"/>
  <c r="S127" i="4" s="1"/>
  <c r="Q128" i="4"/>
  <c r="R128" i="4" s="1"/>
  <c r="Q129" i="4"/>
  <c r="R129" i="4" s="1"/>
  <c r="Q130" i="4"/>
  <c r="R130" i="4" s="1"/>
  <c r="Q131" i="4"/>
  <c r="R131" i="4" s="1"/>
  <c r="Q132" i="4"/>
  <c r="R132" i="4" s="1"/>
  <c r="Q133" i="4"/>
  <c r="R133" i="4" s="1"/>
  <c r="S133" i="4" s="1"/>
  <c r="Q134" i="4"/>
  <c r="R134" i="4" s="1"/>
  <c r="Q135" i="4"/>
  <c r="R135" i="4" s="1"/>
  <c r="Q136" i="4"/>
  <c r="R136" i="4" s="1"/>
  <c r="Q137" i="4"/>
  <c r="R137" i="4" s="1"/>
  <c r="Q138" i="4"/>
  <c r="R138" i="4" s="1"/>
  <c r="Q139" i="4"/>
  <c r="Q140" i="4"/>
  <c r="R140" i="4" s="1"/>
  <c r="Q141" i="4"/>
  <c r="R141" i="4" s="1"/>
  <c r="Q142" i="4"/>
  <c r="R142" i="4" s="1"/>
  <c r="Q143" i="4"/>
  <c r="R143" i="4" s="1"/>
  <c r="Q144" i="4"/>
  <c r="R144" i="4" s="1"/>
  <c r="Q145" i="4"/>
  <c r="R145" i="4" s="1"/>
  <c r="S145" i="4" s="1"/>
  <c r="Q146" i="4"/>
  <c r="R146" i="4" s="1"/>
  <c r="Q147" i="4"/>
  <c r="R147" i="4" s="1"/>
  <c r="Q148" i="4"/>
  <c r="R148" i="4" s="1"/>
  <c r="Q149" i="4"/>
  <c r="R149" i="4" s="1"/>
  <c r="Q150" i="4"/>
  <c r="R150" i="4" s="1"/>
  <c r="Q151" i="4"/>
  <c r="R151" i="4" s="1"/>
  <c r="S151" i="4" s="1"/>
  <c r="Q152" i="4"/>
  <c r="R152" i="4" s="1"/>
  <c r="Q153" i="4"/>
  <c r="R153" i="4" s="1"/>
  <c r="Q154" i="4"/>
  <c r="R154" i="4" s="1"/>
  <c r="Q155" i="4"/>
  <c r="R155" i="4" s="1"/>
  <c r="Q156" i="4"/>
  <c r="R156" i="4" s="1"/>
  <c r="Q157" i="4"/>
  <c r="R157" i="4" s="1"/>
  <c r="S157" i="4" s="1"/>
  <c r="Q158" i="4"/>
  <c r="R158" i="4" s="1"/>
  <c r="Q159" i="4"/>
  <c r="R159" i="4" s="1"/>
  <c r="Q160" i="4"/>
  <c r="R160" i="4" s="1"/>
  <c r="Q161" i="4"/>
  <c r="R161" i="4" s="1"/>
  <c r="Q162" i="4"/>
  <c r="R162" i="4" s="1"/>
  <c r="Q163" i="4"/>
  <c r="Q164" i="4"/>
  <c r="R164" i="4" s="1"/>
  <c r="Q165" i="4"/>
  <c r="R165" i="4" s="1"/>
  <c r="Q166" i="4"/>
  <c r="R166" i="4" s="1"/>
  <c r="Q167" i="4"/>
  <c r="R167" i="4" s="1"/>
  <c r="Q168" i="4"/>
  <c r="R168" i="4" s="1"/>
  <c r="Q169" i="4"/>
  <c r="R169" i="4" s="1"/>
  <c r="S169" i="4" s="1"/>
  <c r="Q170" i="4"/>
  <c r="R170" i="4" s="1"/>
  <c r="Q171" i="4"/>
  <c r="R171" i="4" s="1"/>
  <c r="Q172" i="4"/>
  <c r="R172" i="4" s="1"/>
  <c r="Q173" i="4"/>
  <c r="R173" i="4" s="1"/>
  <c r="Q174" i="4"/>
  <c r="R174" i="4" s="1"/>
  <c r="Q175" i="4"/>
  <c r="R175" i="4" s="1"/>
  <c r="S175" i="4" s="1"/>
  <c r="Q176" i="4"/>
  <c r="R176" i="4" s="1"/>
  <c r="Q177" i="4"/>
  <c r="R177" i="4" s="1"/>
  <c r="Q178" i="4"/>
  <c r="R178" i="4" s="1"/>
  <c r="Q179" i="4"/>
  <c r="R179" i="4" s="1"/>
  <c r="Q180" i="4"/>
  <c r="R180" i="4" s="1"/>
  <c r="Q181" i="4"/>
  <c r="R181" i="4" s="1"/>
  <c r="S181" i="4" s="1"/>
  <c r="Q182" i="4"/>
  <c r="R182" i="4" s="1"/>
  <c r="Q183" i="4"/>
  <c r="R183" i="4" s="1"/>
  <c r="Q184" i="4"/>
  <c r="R184" i="4" s="1"/>
  <c r="Q185" i="4"/>
  <c r="R185" i="4" s="1"/>
  <c r="Q186" i="4"/>
  <c r="R186" i="4" s="1"/>
  <c r="Q187" i="4"/>
  <c r="Q188" i="4"/>
  <c r="R188" i="4" s="1"/>
  <c r="Q189" i="4"/>
  <c r="R189" i="4" s="1"/>
  <c r="Q190" i="4"/>
  <c r="R190" i="4" s="1"/>
  <c r="Q191" i="4"/>
  <c r="R191" i="4" s="1"/>
  <c r="Q192" i="4"/>
  <c r="R192" i="4" s="1"/>
  <c r="Q193" i="4"/>
  <c r="R193" i="4" s="1"/>
  <c r="S193" i="4" s="1"/>
  <c r="Q194" i="4"/>
  <c r="R194" i="4" s="1"/>
  <c r="Q195" i="4"/>
  <c r="R195" i="4" s="1"/>
  <c r="Q196" i="4"/>
  <c r="R196" i="4" s="1"/>
  <c r="Q197" i="4"/>
  <c r="R197" i="4" s="1"/>
  <c r="Q198" i="4"/>
  <c r="R198" i="4" s="1"/>
  <c r="Q199" i="4"/>
  <c r="R199" i="4" s="1"/>
  <c r="S199" i="4" s="1"/>
  <c r="Q200" i="4"/>
  <c r="R200" i="4" s="1"/>
  <c r="Q201" i="4"/>
  <c r="R201" i="4" s="1"/>
  <c r="Q202" i="4"/>
  <c r="R202" i="4" s="1"/>
  <c r="Q203" i="4"/>
  <c r="R203" i="4" s="1"/>
  <c r="Q204" i="4"/>
  <c r="R204" i="4" s="1"/>
  <c r="Q205" i="4"/>
  <c r="R205" i="4" s="1"/>
  <c r="S205" i="4" s="1"/>
  <c r="Q206" i="4"/>
  <c r="R206" i="4" s="1"/>
  <c r="Q207" i="4"/>
  <c r="R207" i="4" s="1"/>
  <c r="Q208" i="4"/>
  <c r="R208" i="4" s="1"/>
  <c r="Q209" i="4"/>
  <c r="R209" i="4" s="1"/>
  <c r="Q210" i="4"/>
  <c r="R210" i="4" s="1"/>
  <c r="Q211" i="4"/>
  <c r="Q212" i="4"/>
  <c r="R212" i="4" s="1"/>
  <c r="Q213" i="4"/>
  <c r="R213" i="4" s="1"/>
  <c r="Q214" i="4"/>
  <c r="R214" i="4" s="1"/>
  <c r="Q215" i="4"/>
  <c r="R215" i="4" s="1"/>
  <c r="Q216" i="4"/>
  <c r="R216" i="4" s="1"/>
  <c r="Q217" i="4"/>
  <c r="R217" i="4" s="1"/>
  <c r="S217" i="4" s="1"/>
  <c r="Q218" i="4"/>
  <c r="R218" i="4" s="1"/>
  <c r="Q219" i="4"/>
  <c r="R219" i="4" s="1"/>
  <c r="Q220" i="4"/>
  <c r="R220" i="4" s="1"/>
  <c r="Q221" i="4"/>
  <c r="R221" i="4" s="1"/>
  <c r="Q222" i="4"/>
  <c r="R222" i="4" s="1"/>
  <c r="Q223" i="4"/>
  <c r="R223" i="4" s="1"/>
  <c r="S223" i="4" s="1"/>
  <c r="Q224" i="4"/>
  <c r="R224" i="4" s="1"/>
  <c r="Q225" i="4"/>
  <c r="R225" i="4" s="1"/>
  <c r="Q226" i="4"/>
  <c r="R226" i="4" s="1"/>
  <c r="Q227" i="4"/>
  <c r="R227" i="4" s="1"/>
  <c r="Q228" i="4"/>
  <c r="R228" i="4" s="1"/>
  <c r="Q229" i="4"/>
  <c r="R229" i="4" s="1"/>
  <c r="S229" i="4" s="1"/>
  <c r="Q230" i="4"/>
  <c r="R230" i="4" s="1"/>
  <c r="Q231" i="4"/>
  <c r="R231" i="4" s="1"/>
  <c r="Q232" i="4"/>
  <c r="R232" i="4" s="1"/>
  <c r="Q233" i="4"/>
  <c r="R233" i="4" s="1"/>
  <c r="Q234" i="4"/>
  <c r="R234" i="4" s="1"/>
  <c r="Q235" i="4"/>
  <c r="Q236" i="4"/>
  <c r="R236" i="4" s="1"/>
  <c r="Q237" i="4"/>
  <c r="R237" i="4" s="1"/>
  <c r="Q238" i="4"/>
  <c r="R238" i="4" s="1"/>
  <c r="Q239" i="4"/>
  <c r="R239" i="4" s="1"/>
  <c r="Q240" i="4"/>
  <c r="R240" i="4" s="1"/>
  <c r="Q241" i="4"/>
  <c r="R241" i="4" s="1"/>
  <c r="S241" i="4" s="1"/>
  <c r="Q242" i="4"/>
  <c r="R242" i="4" s="1"/>
  <c r="Q243" i="4"/>
  <c r="R243" i="4" s="1"/>
  <c r="Q244" i="4"/>
  <c r="R244" i="4" s="1"/>
  <c r="Q245" i="4"/>
  <c r="R245" i="4" s="1"/>
  <c r="Q246" i="4"/>
  <c r="R246" i="4" s="1"/>
  <c r="Q247" i="4"/>
  <c r="R247" i="4" s="1"/>
  <c r="S247" i="4" s="1"/>
  <c r="Q248" i="4"/>
  <c r="R248" i="4" s="1"/>
  <c r="Q249" i="4"/>
  <c r="R249" i="4" s="1"/>
  <c r="Q250" i="4"/>
  <c r="R250" i="4" s="1"/>
  <c r="Q251" i="4"/>
  <c r="R251" i="4" s="1"/>
  <c r="Q252" i="4"/>
  <c r="R252" i="4" s="1"/>
  <c r="Q253" i="4"/>
  <c r="R253" i="4" s="1"/>
  <c r="S253" i="4" s="1"/>
  <c r="Q254" i="4"/>
  <c r="R254" i="4" s="1"/>
  <c r="Q255" i="4"/>
  <c r="R255" i="4" s="1"/>
  <c r="Q256" i="4"/>
  <c r="R256" i="4" s="1"/>
  <c r="Q257" i="4"/>
  <c r="R257" i="4" s="1"/>
  <c r="Q258" i="4"/>
  <c r="R258" i="4" s="1"/>
  <c r="Q259" i="4"/>
  <c r="Q260" i="4"/>
  <c r="R260" i="4" s="1"/>
  <c r="Q261" i="4"/>
  <c r="R261" i="4" s="1"/>
  <c r="Q262" i="4"/>
  <c r="R262" i="4" s="1"/>
  <c r="Q263" i="4"/>
  <c r="R263" i="4" s="1"/>
  <c r="Q264" i="4"/>
  <c r="R264" i="4" s="1"/>
  <c r="Q265" i="4"/>
  <c r="R265" i="4" s="1"/>
  <c r="S265" i="4" s="1"/>
  <c r="Q266" i="4"/>
  <c r="R266" i="4" s="1"/>
  <c r="Q267" i="4"/>
  <c r="R267" i="4" s="1"/>
  <c r="Q268" i="4"/>
  <c r="R268" i="4" s="1"/>
  <c r="Q269" i="4"/>
  <c r="R269" i="4" s="1"/>
  <c r="Q270" i="4"/>
  <c r="R270" i="4" s="1"/>
  <c r="Q271" i="4"/>
  <c r="R271" i="4" s="1"/>
  <c r="S271" i="4" s="1"/>
  <c r="Q272" i="4"/>
  <c r="R272" i="4" s="1"/>
  <c r="Q273" i="4"/>
  <c r="R273" i="4" s="1"/>
  <c r="Q274" i="4"/>
  <c r="R274" i="4" s="1"/>
  <c r="Q275" i="4"/>
  <c r="R275" i="4" s="1"/>
  <c r="Q276" i="4"/>
  <c r="R276" i="4" s="1"/>
  <c r="Q277" i="4"/>
  <c r="R277" i="4" s="1"/>
  <c r="S277" i="4" s="1"/>
  <c r="Q278" i="4"/>
  <c r="R278" i="4" s="1"/>
  <c r="Q279" i="4"/>
  <c r="R279" i="4" s="1"/>
  <c r="Q280" i="4"/>
  <c r="R280" i="4" s="1"/>
  <c r="Q281" i="4"/>
  <c r="R281" i="4" s="1"/>
  <c r="Q282" i="4"/>
  <c r="R282" i="4" s="1"/>
  <c r="Q283" i="4"/>
  <c r="R283" i="4" s="1"/>
  <c r="S283" i="4" s="1"/>
  <c r="Q284" i="4"/>
  <c r="R284" i="4" s="1"/>
  <c r="Q285" i="4"/>
  <c r="R285" i="4" s="1"/>
  <c r="Q286" i="4"/>
  <c r="R286" i="4" s="1"/>
  <c r="Q287" i="4"/>
  <c r="R287" i="4" s="1"/>
  <c r="Q288" i="4"/>
  <c r="R288" i="4" s="1"/>
  <c r="Q289" i="4"/>
  <c r="R289" i="4" s="1"/>
  <c r="S289" i="4" s="1"/>
  <c r="Q290" i="4"/>
  <c r="R290" i="4" s="1"/>
  <c r="Q291" i="4"/>
  <c r="R291" i="4" s="1"/>
  <c r="Q292" i="4"/>
  <c r="R292" i="4" s="1"/>
  <c r="Q293" i="4"/>
  <c r="R293" i="4" s="1"/>
  <c r="Q294" i="4"/>
  <c r="R294" i="4" s="1"/>
  <c r="Q295" i="4"/>
  <c r="R295" i="4" s="1"/>
  <c r="S295" i="4" s="1"/>
  <c r="Q296" i="4"/>
  <c r="R296" i="4" s="1"/>
  <c r="Q297" i="4"/>
  <c r="R297" i="4" s="1"/>
  <c r="Q298" i="4"/>
  <c r="R298" i="4" s="1"/>
  <c r="Q299" i="4"/>
  <c r="R299" i="4" s="1"/>
  <c r="Q300" i="4"/>
  <c r="R300" i="4" s="1"/>
  <c r="Q301" i="4"/>
  <c r="R301" i="4" s="1"/>
  <c r="S301" i="4" s="1"/>
  <c r="Q302" i="4"/>
  <c r="R302" i="4" s="1"/>
  <c r="Q303" i="4"/>
  <c r="R303" i="4" s="1"/>
  <c r="Q304" i="4"/>
  <c r="R304" i="4" s="1"/>
  <c r="Q305" i="4"/>
  <c r="R305" i="4" s="1"/>
  <c r="Q306" i="4"/>
  <c r="R306" i="4" s="1"/>
  <c r="Q307" i="4"/>
  <c r="Q308" i="4"/>
  <c r="R308" i="4" s="1"/>
  <c r="Q309" i="4"/>
  <c r="R309" i="4" s="1"/>
  <c r="Q310" i="4"/>
  <c r="R310" i="4" s="1"/>
  <c r="Q311" i="4"/>
  <c r="R311" i="4" s="1"/>
  <c r="Q312" i="4"/>
  <c r="R312" i="4" s="1"/>
  <c r="Q313" i="4"/>
  <c r="R313" i="4" s="1"/>
  <c r="S313" i="4" s="1"/>
  <c r="Q314" i="4"/>
  <c r="R314" i="4" s="1"/>
  <c r="Q315" i="4"/>
  <c r="R315" i="4" s="1"/>
  <c r="Q316" i="4"/>
  <c r="R316" i="4" s="1"/>
  <c r="Q317" i="4"/>
  <c r="R317" i="4" s="1"/>
  <c r="Q318" i="4"/>
  <c r="R318" i="4" s="1"/>
  <c r="Q7" i="4"/>
  <c r="R7" i="4" s="1"/>
  <c r="S7" i="4" s="1"/>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7" i="4"/>
  <c r="J3" i="1"/>
  <c r="G57" i="5"/>
  <c r="F57" i="5"/>
  <c r="K59" i="1" s="1"/>
  <c r="G55" i="5"/>
  <c r="F55" i="5"/>
  <c r="G54" i="5"/>
  <c r="F54" i="5"/>
  <c r="G53" i="5"/>
  <c r="F53" i="5"/>
  <c r="G52" i="5"/>
  <c r="F52" i="5"/>
  <c r="G51" i="5"/>
  <c r="F51" i="5"/>
  <c r="G50" i="5"/>
  <c r="F50" i="5"/>
  <c r="G49" i="5"/>
  <c r="F49" i="5"/>
  <c r="G48" i="5"/>
  <c r="F48" i="5"/>
  <c r="E48" i="5" s="1"/>
  <c r="G47" i="5"/>
  <c r="F47" i="5"/>
  <c r="E47" i="5" s="1"/>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E23" i="5" s="1"/>
  <c r="G22" i="5"/>
  <c r="F22" i="5"/>
  <c r="G21" i="5"/>
  <c r="F21" i="5"/>
  <c r="G20" i="5"/>
  <c r="F20" i="5"/>
  <c r="G19" i="5"/>
  <c r="F19" i="5"/>
  <c r="E19" i="5" s="1"/>
  <c r="G18" i="5"/>
  <c r="F18" i="5"/>
  <c r="G17" i="5"/>
  <c r="F17" i="5"/>
  <c r="G16" i="5"/>
  <c r="F16" i="5"/>
  <c r="G15" i="5"/>
  <c r="F15" i="5"/>
  <c r="G14" i="5"/>
  <c r="F14" i="5"/>
  <c r="G13" i="5"/>
  <c r="F13" i="5"/>
  <c r="G12" i="5"/>
  <c r="F12" i="5"/>
  <c r="G11" i="5"/>
  <c r="F11" i="5"/>
  <c r="G10" i="5"/>
  <c r="F10" i="5"/>
  <c r="G9" i="5"/>
  <c r="F9" i="5"/>
  <c r="G7" i="5"/>
  <c r="F7" i="5"/>
  <c r="G8" i="5"/>
  <c r="F8" i="5"/>
  <c r="G6" i="5"/>
  <c r="F6" i="5"/>
  <c r="G5" i="5"/>
  <c r="F5" i="5"/>
  <c r="T318" i="4"/>
  <c r="T317" i="4"/>
  <c r="T316" i="4"/>
  <c r="T315" i="4"/>
  <c r="T314" i="4"/>
  <c r="T313" i="4"/>
  <c r="T312" i="4"/>
  <c r="T311" i="4"/>
  <c r="T310" i="4"/>
  <c r="T309" i="4"/>
  <c r="T308" i="4"/>
  <c r="T307" i="4"/>
  <c r="T306" i="4"/>
  <c r="T305" i="4"/>
  <c r="T304" i="4"/>
  <c r="T303" i="4"/>
  <c r="T302" i="4"/>
  <c r="T301" i="4"/>
  <c r="T300" i="4"/>
  <c r="T299" i="4"/>
  <c r="T298" i="4"/>
  <c r="T297" i="4"/>
  <c r="T296" i="4"/>
  <c r="T295" i="4"/>
  <c r="T294" i="4"/>
  <c r="T293" i="4"/>
  <c r="T292" i="4"/>
  <c r="T291" i="4"/>
  <c r="T290" i="4"/>
  <c r="T289" i="4"/>
  <c r="T288" i="4"/>
  <c r="T287" i="4"/>
  <c r="T286" i="4"/>
  <c r="T285" i="4"/>
  <c r="T284" i="4"/>
  <c r="T283" i="4"/>
  <c r="T282" i="4"/>
  <c r="T281" i="4"/>
  <c r="T280" i="4"/>
  <c r="T279" i="4"/>
  <c r="T278" i="4"/>
  <c r="T277" i="4"/>
  <c r="T276" i="4"/>
  <c r="T275" i="4"/>
  <c r="T274" i="4"/>
  <c r="T273" i="4"/>
  <c r="T272" i="4"/>
  <c r="T271" i="4"/>
  <c r="T270" i="4"/>
  <c r="T269" i="4"/>
  <c r="T268" i="4"/>
  <c r="T267" i="4"/>
  <c r="T266" i="4"/>
  <c r="T265" i="4"/>
  <c r="T264" i="4"/>
  <c r="T263" i="4"/>
  <c r="T262" i="4"/>
  <c r="T261" i="4"/>
  <c r="T260" i="4"/>
  <c r="T259" i="4"/>
  <c r="T258" i="4"/>
  <c r="T257" i="4"/>
  <c r="T256" i="4"/>
  <c r="T255" i="4"/>
  <c r="T254" i="4"/>
  <c r="T253" i="4"/>
  <c r="T252" i="4"/>
  <c r="T251" i="4"/>
  <c r="T250" i="4"/>
  <c r="T249" i="4"/>
  <c r="T248" i="4"/>
  <c r="T247" i="4"/>
  <c r="T246" i="4"/>
  <c r="T245" i="4"/>
  <c r="T244" i="4"/>
  <c r="T243" i="4"/>
  <c r="T242" i="4"/>
  <c r="T241" i="4"/>
  <c r="T240" i="4"/>
  <c r="T239" i="4"/>
  <c r="T238" i="4"/>
  <c r="T237" i="4"/>
  <c r="T236" i="4"/>
  <c r="T235" i="4"/>
  <c r="T234" i="4"/>
  <c r="T233" i="4"/>
  <c r="T232" i="4"/>
  <c r="T231" i="4"/>
  <c r="T230" i="4"/>
  <c r="T229" i="4"/>
  <c r="T228" i="4"/>
  <c r="T227" i="4"/>
  <c r="T226" i="4"/>
  <c r="T225" i="4"/>
  <c r="T224" i="4"/>
  <c r="T223" i="4"/>
  <c r="T222" i="4"/>
  <c r="T221" i="4"/>
  <c r="T220" i="4"/>
  <c r="T219" i="4"/>
  <c r="T218" i="4"/>
  <c r="T217" i="4"/>
  <c r="T216" i="4"/>
  <c r="T215" i="4"/>
  <c r="T214" i="4"/>
  <c r="T213" i="4"/>
  <c r="T212" i="4"/>
  <c r="T211" i="4"/>
  <c r="T210" i="4"/>
  <c r="T209" i="4"/>
  <c r="T208" i="4"/>
  <c r="T207" i="4"/>
  <c r="T206" i="4"/>
  <c r="T205" i="4"/>
  <c r="T204" i="4"/>
  <c r="T203" i="4"/>
  <c r="T202" i="4"/>
  <c r="T201" i="4"/>
  <c r="T200" i="4"/>
  <c r="T199" i="4"/>
  <c r="T198" i="4"/>
  <c r="T197" i="4"/>
  <c r="T196" i="4"/>
  <c r="T195" i="4"/>
  <c r="T194" i="4"/>
  <c r="T193" i="4"/>
  <c r="T192" i="4"/>
  <c r="T191" i="4"/>
  <c r="T190" i="4"/>
  <c r="T189" i="4"/>
  <c r="T188" i="4"/>
  <c r="T187" i="4"/>
  <c r="T186" i="4"/>
  <c r="T185" i="4"/>
  <c r="T184" i="4"/>
  <c r="T183" i="4"/>
  <c r="T182" i="4"/>
  <c r="T181" i="4"/>
  <c r="T180" i="4"/>
  <c r="T179" i="4"/>
  <c r="T178" i="4"/>
  <c r="T177" i="4"/>
  <c r="T176" i="4"/>
  <c r="T175" i="4"/>
  <c r="T174" i="4"/>
  <c r="T173" i="4"/>
  <c r="T172" i="4"/>
  <c r="T171" i="4"/>
  <c r="T170" i="4"/>
  <c r="T169" i="4"/>
  <c r="T168" i="4"/>
  <c r="T167" i="4"/>
  <c r="T166" i="4"/>
  <c r="T165" i="4"/>
  <c r="T164" i="4"/>
  <c r="T163" i="4"/>
  <c r="T162" i="4"/>
  <c r="T161" i="4"/>
  <c r="T160" i="4"/>
  <c r="T159" i="4"/>
  <c r="T158" i="4"/>
  <c r="T157" i="4"/>
  <c r="T156" i="4"/>
  <c r="T155" i="4"/>
  <c r="T154" i="4"/>
  <c r="T153" i="4"/>
  <c r="T152" i="4"/>
  <c r="T151" i="4"/>
  <c r="T150" i="4"/>
  <c r="T149" i="4"/>
  <c r="T148" i="4"/>
  <c r="T147" i="4"/>
  <c r="T146" i="4"/>
  <c r="T145" i="4"/>
  <c r="T144" i="4"/>
  <c r="T143" i="4"/>
  <c r="T142" i="4"/>
  <c r="T141" i="4"/>
  <c r="T140" i="4"/>
  <c r="T139" i="4"/>
  <c r="T138" i="4"/>
  <c r="T137" i="4"/>
  <c r="T136" i="4"/>
  <c r="T135" i="4"/>
  <c r="T134" i="4"/>
  <c r="T133" i="4"/>
  <c r="T132" i="4"/>
  <c r="T131" i="4"/>
  <c r="T130" i="4"/>
  <c r="T129" i="4"/>
  <c r="T128" i="4"/>
  <c r="T127" i="4"/>
  <c r="T126" i="4"/>
  <c r="T125" i="4"/>
  <c r="T124" i="4"/>
  <c r="T123" i="4"/>
  <c r="T122" i="4"/>
  <c r="T121" i="4"/>
  <c r="T120" i="4"/>
  <c r="T119" i="4"/>
  <c r="T118" i="4"/>
  <c r="T117" i="4"/>
  <c r="T116" i="4"/>
  <c r="T115" i="4"/>
  <c r="T114" i="4"/>
  <c r="T113" i="4"/>
  <c r="T112" i="4"/>
  <c r="T111" i="4"/>
  <c r="T110" i="4"/>
  <c r="T109" i="4"/>
  <c r="T108" i="4"/>
  <c r="T107" i="4"/>
  <c r="T106" i="4"/>
  <c r="T105" i="4"/>
  <c r="T104" i="4"/>
  <c r="T103" i="4"/>
  <c r="T102" i="4"/>
  <c r="T101" i="4"/>
  <c r="T100" i="4"/>
  <c r="T99" i="4"/>
  <c r="T98" i="4"/>
  <c r="T97" i="4"/>
  <c r="T96" i="4"/>
  <c r="T95" i="4"/>
  <c r="T94" i="4"/>
  <c r="T93" i="4"/>
  <c r="T92" i="4"/>
  <c r="T91" i="4"/>
  <c r="T90" i="4"/>
  <c r="T89" i="4"/>
  <c r="T88" i="4"/>
  <c r="T87" i="4"/>
  <c r="T86" i="4"/>
  <c r="T85" i="4"/>
  <c r="T84" i="4"/>
  <c r="T83"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O6" i="4"/>
  <c r="W573" i="3"/>
  <c r="T573" i="3"/>
  <c r="S573" i="3"/>
  <c r="R573" i="3"/>
  <c r="O573" i="3"/>
  <c r="W572" i="3"/>
  <c r="T572" i="3"/>
  <c r="S572" i="3"/>
  <c r="R572" i="3"/>
  <c r="O572" i="3"/>
  <c r="W571" i="3"/>
  <c r="T571" i="3"/>
  <c r="S571" i="3"/>
  <c r="R571" i="3"/>
  <c r="O571" i="3"/>
  <c r="W570" i="3"/>
  <c r="T570" i="3"/>
  <c r="S570" i="3"/>
  <c r="R570" i="3"/>
  <c r="O570" i="3"/>
  <c r="W569" i="3"/>
  <c r="T569" i="3"/>
  <c r="S569" i="3"/>
  <c r="R569" i="3"/>
  <c r="O569" i="3"/>
  <c r="W568" i="3"/>
  <c r="T568" i="3"/>
  <c r="S568" i="3"/>
  <c r="R568" i="3"/>
  <c r="O568" i="3"/>
  <c r="W567" i="3"/>
  <c r="T567" i="3"/>
  <c r="S567" i="3"/>
  <c r="R567" i="3"/>
  <c r="O567" i="3"/>
  <c r="W566" i="3"/>
  <c r="T566" i="3"/>
  <c r="S566" i="3"/>
  <c r="R566" i="3"/>
  <c r="O566" i="3"/>
  <c r="W565" i="3"/>
  <c r="T565" i="3"/>
  <c r="S565" i="3"/>
  <c r="R565" i="3"/>
  <c r="O565" i="3"/>
  <c r="W564" i="3"/>
  <c r="T564" i="3"/>
  <c r="S564" i="3"/>
  <c r="R564" i="3"/>
  <c r="O564" i="3"/>
  <c r="W563" i="3"/>
  <c r="T563" i="3"/>
  <c r="S563" i="3"/>
  <c r="R563" i="3"/>
  <c r="O563" i="3"/>
  <c r="V563" i="3" s="1"/>
  <c r="W562" i="3"/>
  <c r="T562" i="3"/>
  <c r="S562" i="3"/>
  <c r="R562" i="3"/>
  <c r="O562" i="3"/>
  <c r="W561" i="3"/>
  <c r="T561" i="3"/>
  <c r="S561" i="3"/>
  <c r="R561" i="3"/>
  <c r="O561" i="3"/>
  <c r="W560" i="3"/>
  <c r="T560" i="3"/>
  <c r="S560" i="3"/>
  <c r="R560" i="3"/>
  <c r="O560" i="3"/>
  <c r="W559" i="3"/>
  <c r="T559" i="3"/>
  <c r="S559" i="3"/>
  <c r="R559" i="3"/>
  <c r="O559" i="3"/>
  <c r="W558" i="3"/>
  <c r="T558" i="3"/>
  <c r="S558" i="3"/>
  <c r="R558" i="3"/>
  <c r="O558" i="3"/>
  <c r="W557" i="3"/>
  <c r="T557" i="3"/>
  <c r="S557" i="3"/>
  <c r="R557" i="3"/>
  <c r="O557" i="3"/>
  <c r="W556" i="3"/>
  <c r="T556" i="3"/>
  <c r="S556" i="3"/>
  <c r="R556" i="3"/>
  <c r="O556" i="3"/>
  <c r="W555" i="3"/>
  <c r="T555" i="3"/>
  <c r="S555" i="3"/>
  <c r="R555" i="3"/>
  <c r="O555" i="3"/>
  <c r="W554" i="3"/>
  <c r="T554" i="3"/>
  <c r="S554" i="3"/>
  <c r="R554" i="3"/>
  <c r="O554" i="3"/>
  <c r="W553" i="3"/>
  <c r="T553" i="3"/>
  <c r="S553" i="3"/>
  <c r="R553" i="3"/>
  <c r="O553" i="3"/>
  <c r="W552" i="3"/>
  <c r="T552" i="3"/>
  <c r="S552" i="3"/>
  <c r="R552" i="3"/>
  <c r="O552" i="3"/>
  <c r="W551" i="3"/>
  <c r="T551" i="3"/>
  <c r="S551" i="3"/>
  <c r="R551" i="3"/>
  <c r="O551" i="3"/>
  <c r="W550" i="3"/>
  <c r="T550" i="3"/>
  <c r="S550" i="3"/>
  <c r="R550" i="3"/>
  <c r="O550" i="3"/>
  <c r="W549" i="3"/>
  <c r="T549" i="3"/>
  <c r="S549" i="3"/>
  <c r="R549" i="3"/>
  <c r="O549" i="3"/>
  <c r="W548" i="3"/>
  <c r="T548" i="3"/>
  <c r="S548" i="3"/>
  <c r="R548" i="3"/>
  <c r="O548" i="3"/>
  <c r="W547" i="3"/>
  <c r="T547" i="3"/>
  <c r="S547" i="3"/>
  <c r="R547" i="3"/>
  <c r="O547" i="3"/>
  <c r="W546" i="3"/>
  <c r="T546" i="3"/>
  <c r="S546" i="3"/>
  <c r="R546" i="3"/>
  <c r="O546" i="3"/>
  <c r="W545" i="3"/>
  <c r="T545" i="3"/>
  <c r="S545" i="3"/>
  <c r="R545" i="3"/>
  <c r="O545" i="3"/>
  <c r="W544" i="3"/>
  <c r="T544" i="3"/>
  <c r="S544" i="3"/>
  <c r="R544" i="3"/>
  <c r="O544" i="3"/>
  <c r="W543" i="3"/>
  <c r="T543" i="3"/>
  <c r="S543" i="3"/>
  <c r="R543" i="3"/>
  <c r="O543" i="3"/>
  <c r="W542" i="3"/>
  <c r="T542" i="3"/>
  <c r="S542" i="3"/>
  <c r="R542" i="3"/>
  <c r="O542" i="3"/>
  <c r="W541" i="3"/>
  <c r="T541" i="3"/>
  <c r="S541" i="3"/>
  <c r="R541" i="3"/>
  <c r="O541" i="3"/>
  <c r="V541" i="3" s="1"/>
  <c r="W540" i="3"/>
  <c r="T540" i="3"/>
  <c r="S540" i="3"/>
  <c r="R540" i="3"/>
  <c r="O540" i="3"/>
  <c r="W539" i="3"/>
  <c r="T539" i="3"/>
  <c r="S539" i="3"/>
  <c r="R539" i="3"/>
  <c r="O539" i="3"/>
  <c r="W538" i="3"/>
  <c r="T538" i="3"/>
  <c r="S538" i="3"/>
  <c r="R538" i="3"/>
  <c r="O538" i="3"/>
  <c r="W537" i="3"/>
  <c r="T537" i="3"/>
  <c r="S537" i="3"/>
  <c r="R537" i="3"/>
  <c r="O537" i="3"/>
  <c r="W536" i="3"/>
  <c r="T536" i="3"/>
  <c r="S536" i="3"/>
  <c r="R536" i="3"/>
  <c r="O536" i="3"/>
  <c r="W535" i="3"/>
  <c r="T535" i="3"/>
  <c r="S535" i="3"/>
  <c r="R535" i="3"/>
  <c r="O535" i="3"/>
  <c r="W534" i="3"/>
  <c r="T534" i="3"/>
  <c r="S534" i="3"/>
  <c r="R534" i="3"/>
  <c r="O534" i="3"/>
  <c r="W533" i="3"/>
  <c r="T533" i="3"/>
  <c r="S533" i="3"/>
  <c r="R533" i="3"/>
  <c r="O533" i="3"/>
  <c r="W532" i="3"/>
  <c r="T532" i="3"/>
  <c r="S532" i="3"/>
  <c r="R532" i="3"/>
  <c r="O532" i="3"/>
  <c r="W531" i="3"/>
  <c r="T531" i="3"/>
  <c r="S531" i="3"/>
  <c r="R531" i="3"/>
  <c r="O531" i="3"/>
  <c r="W530" i="3"/>
  <c r="T530" i="3"/>
  <c r="S530" i="3"/>
  <c r="R530" i="3"/>
  <c r="O530" i="3"/>
  <c r="V530" i="3" s="1"/>
  <c r="W529" i="3"/>
  <c r="T529" i="3"/>
  <c r="S529" i="3"/>
  <c r="R529" i="3"/>
  <c r="O529" i="3"/>
  <c r="W528" i="3"/>
  <c r="T528" i="3"/>
  <c r="S528" i="3"/>
  <c r="R528" i="3"/>
  <c r="O528" i="3"/>
  <c r="W527" i="3"/>
  <c r="T527" i="3"/>
  <c r="S527" i="3"/>
  <c r="R527" i="3"/>
  <c r="O527" i="3"/>
  <c r="W526" i="3"/>
  <c r="T526" i="3"/>
  <c r="S526" i="3"/>
  <c r="R526" i="3"/>
  <c r="O526" i="3"/>
  <c r="W525" i="3"/>
  <c r="T525" i="3"/>
  <c r="S525" i="3"/>
  <c r="R525" i="3"/>
  <c r="O525" i="3"/>
  <c r="W524" i="3"/>
  <c r="T524" i="3"/>
  <c r="S524" i="3"/>
  <c r="R524" i="3"/>
  <c r="O524" i="3"/>
  <c r="W523" i="3"/>
  <c r="T523" i="3"/>
  <c r="S523" i="3"/>
  <c r="R523" i="3"/>
  <c r="O523" i="3"/>
  <c r="W522" i="3"/>
  <c r="T522" i="3"/>
  <c r="S522" i="3"/>
  <c r="R522" i="3"/>
  <c r="O522" i="3"/>
  <c r="W521" i="3"/>
  <c r="T521" i="3"/>
  <c r="S521" i="3"/>
  <c r="R521" i="3"/>
  <c r="O521" i="3"/>
  <c r="W520" i="3"/>
  <c r="T520" i="3"/>
  <c r="S520" i="3"/>
  <c r="R520" i="3"/>
  <c r="O520" i="3"/>
  <c r="W519" i="3"/>
  <c r="T519" i="3"/>
  <c r="S519" i="3"/>
  <c r="R519" i="3"/>
  <c r="O519" i="3"/>
  <c r="V519" i="3" s="1"/>
  <c r="W518" i="3"/>
  <c r="T518" i="3"/>
  <c r="S518" i="3"/>
  <c r="R518" i="3"/>
  <c r="O518" i="3"/>
  <c r="W517" i="3"/>
  <c r="T517" i="3"/>
  <c r="S517" i="3"/>
  <c r="R517" i="3"/>
  <c r="O517" i="3"/>
  <c r="W516" i="3"/>
  <c r="T516" i="3"/>
  <c r="S516" i="3"/>
  <c r="R516" i="3"/>
  <c r="O516" i="3"/>
  <c r="W515" i="3"/>
  <c r="T515" i="3"/>
  <c r="S515" i="3"/>
  <c r="R515" i="3"/>
  <c r="O515" i="3"/>
  <c r="W514" i="3"/>
  <c r="T514" i="3"/>
  <c r="S514" i="3"/>
  <c r="R514" i="3"/>
  <c r="O514" i="3"/>
  <c r="W513" i="3"/>
  <c r="T513" i="3"/>
  <c r="S513" i="3"/>
  <c r="R513" i="3"/>
  <c r="O513" i="3"/>
  <c r="W512" i="3"/>
  <c r="T512" i="3"/>
  <c r="S512" i="3"/>
  <c r="R512" i="3"/>
  <c r="O512" i="3"/>
  <c r="W511" i="3"/>
  <c r="T511" i="3"/>
  <c r="S511" i="3"/>
  <c r="R511" i="3"/>
  <c r="O511" i="3"/>
  <c r="W510" i="3"/>
  <c r="T510" i="3"/>
  <c r="S510" i="3"/>
  <c r="R510" i="3"/>
  <c r="O510" i="3"/>
  <c r="W509" i="3"/>
  <c r="T509" i="3"/>
  <c r="S509" i="3"/>
  <c r="R509" i="3"/>
  <c r="O509" i="3"/>
  <c r="W508" i="3"/>
  <c r="T508" i="3"/>
  <c r="S508" i="3"/>
  <c r="R508" i="3"/>
  <c r="O508" i="3"/>
  <c r="W507" i="3"/>
  <c r="T507" i="3"/>
  <c r="S507" i="3"/>
  <c r="R507" i="3"/>
  <c r="O507" i="3"/>
  <c r="W506" i="3"/>
  <c r="T506" i="3"/>
  <c r="S506" i="3"/>
  <c r="R506" i="3"/>
  <c r="O506" i="3"/>
  <c r="W505" i="3"/>
  <c r="T505" i="3"/>
  <c r="S505" i="3"/>
  <c r="R505" i="3"/>
  <c r="O505" i="3"/>
  <c r="W504" i="3"/>
  <c r="T504" i="3"/>
  <c r="S504" i="3"/>
  <c r="R504" i="3"/>
  <c r="O504" i="3"/>
  <c r="W503" i="3"/>
  <c r="T503" i="3"/>
  <c r="S503" i="3"/>
  <c r="R503" i="3"/>
  <c r="O503" i="3"/>
  <c r="W502" i="3"/>
  <c r="T502" i="3"/>
  <c r="S502" i="3"/>
  <c r="R502" i="3"/>
  <c r="O502" i="3"/>
  <c r="W501" i="3"/>
  <c r="T501" i="3"/>
  <c r="S501" i="3"/>
  <c r="R501" i="3"/>
  <c r="O501" i="3"/>
  <c r="W500" i="3"/>
  <c r="T500" i="3"/>
  <c r="S500" i="3"/>
  <c r="R500" i="3"/>
  <c r="O500" i="3"/>
  <c r="W499" i="3"/>
  <c r="T499" i="3"/>
  <c r="S499" i="3"/>
  <c r="R499" i="3"/>
  <c r="O499" i="3"/>
  <c r="W498" i="3"/>
  <c r="T498" i="3"/>
  <c r="S498" i="3"/>
  <c r="R498" i="3"/>
  <c r="O498" i="3"/>
  <c r="W497" i="3"/>
  <c r="T497" i="3"/>
  <c r="S497" i="3"/>
  <c r="R497" i="3"/>
  <c r="O497" i="3"/>
  <c r="V497" i="3" s="1"/>
  <c r="W496" i="3"/>
  <c r="T496" i="3"/>
  <c r="S496" i="3"/>
  <c r="R496" i="3"/>
  <c r="O496" i="3"/>
  <c r="W495" i="3"/>
  <c r="T495" i="3"/>
  <c r="S495" i="3"/>
  <c r="R495" i="3"/>
  <c r="O495" i="3"/>
  <c r="W494" i="3"/>
  <c r="T494" i="3"/>
  <c r="S494" i="3"/>
  <c r="R494" i="3"/>
  <c r="O494" i="3"/>
  <c r="W493" i="3"/>
  <c r="T493" i="3"/>
  <c r="S493" i="3"/>
  <c r="R493" i="3"/>
  <c r="O493" i="3"/>
  <c r="W492" i="3"/>
  <c r="T492" i="3"/>
  <c r="S492" i="3"/>
  <c r="R492" i="3"/>
  <c r="O492" i="3"/>
  <c r="W491" i="3"/>
  <c r="T491" i="3"/>
  <c r="S491" i="3"/>
  <c r="R491" i="3"/>
  <c r="O491" i="3"/>
  <c r="W490" i="3"/>
  <c r="T490" i="3"/>
  <c r="S490" i="3"/>
  <c r="R490" i="3"/>
  <c r="O490" i="3"/>
  <c r="W489" i="3"/>
  <c r="T489" i="3"/>
  <c r="S489" i="3"/>
  <c r="R489" i="3"/>
  <c r="O489" i="3"/>
  <c r="W488" i="3"/>
  <c r="T488" i="3"/>
  <c r="S488" i="3"/>
  <c r="R488" i="3"/>
  <c r="O488" i="3"/>
  <c r="W487" i="3"/>
  <c r="T487" i="3"/>
  <c r="S487" i="3"/>
  <c r="R487" i="3"/>
  <c r="O487" i="3"/>
  <c r="W486" i="3"/>
  <c r="T486" i="3"/>
  <c r="S486" i="3"/>
  <c r="R486" i="3"/>
  <c r="O486" i="3"/>
  <c r="W485" i="3"/>
  <c r="T485" i="3"/>
  <c r="S485" i="3"/>
  <c r="R485" i="3"/>
  <c r="O485" i="3"/>
  <c r="W484" i="3"/>
  <c r="T484" i="3"/>
  <c r="S484" i="3"/>
  <c r="R484" i="3"/>
  <c r="O484" i="3"/>
  <c r="W483" i="3"/>
  <c r="T483" i="3"/>
  <c r="S483" i="3"/>
  <c r="R483" i="3"/>
  <c r="O483" i="3"/>
  <c r="W482" i="3"/>
  <c r="T482" i="3"/>
  <c r="S482" i="3"/>
  <c r="R482" i="3"/>
  <c r="O482" i="3"/>
  <c r="W481" i="3"/>
  <c r="T481" i="3"/>
  <c r="S481" i="3"/>
  <c r="R481" i="3"/>
  <c r="O481" i="3"/>
  <c r="W480" i="3"/>
  <c r="T480" i="3"/>
  <c r="S480" i="3"/>
  <c r="R480" i="3"/>
  <c r="O480" i="3"/>
  <c r="W479" i="3"/>
  <c r="T479" i="3"/>
  <c r="S479" i="3"/>
  <c r="R479" i="3"/>
  <c r="O479" i="3"/>
  <c r="W478" i="3"/>
  <c r="T478" i="3"/>
  <c r="S478" i="3"/>
  <c r="R478" i="3"/>
  <c r="O478" i="3"/>
  <c r="W477" i="3"/>
  <c r="T477" i="3"/>
  <c r="S477" i="3"/>
  <c r="R477" i="3"/>
  <c r="O477" i="3"/>
  <c r="W476" i="3"/>
  <c r="T476" i="3"/>
  <c r="S476" i="3"/>
  <c r="R476" i="3"/>
  <c r="O476" i="3"/>
  <c r="W475" i="3"/>
  <c r="T475" i="3"/>
  <c r="S475" i="3"/>
  <c r="R475" i="3"/>
  <c r="O475" i="3"/>
  <c r="V475" i="3" s="1"/>
  <c r="W474" i="3"/>
  <c r="T474" i="3"/>
  <c r="S474" i="3"/>
  <c r="R474" i="3"/>
  <c r="O474" i="3"/>
  <c r="W473" i="3"/>
  <c r="T473" i="3"/>
  <c r="S473" i="3"/>
  <c r="R473" i="3"/>
  <c r="O473" i="3"/>
  <c r="W472" i="3"/>
  <c r="T472" i="3"/>
  <c r="S472" i="3"/>
  <c r="R472" i="3"/>
  <c r="O472" i="3"/>
  <c r="W471" i="3"/>
  <c r="T471" i="3"/>
  <c r="S471" i="3"/>
  <c r="R471" i="3"/>
  <c r="O471" i="3"/>
  <c r="W470" i="3"/>
  <c r="T470" i="3"/>
  <c r="S470" i="3"/>
  <c r="R470" i="3"/>
  <c r="O470" i="3"/>
  <c r="W469" i="3"/>
  <c r="T469" i="3"/>
  <c r="S469" i="3"/>
  <c r="R469" i="3"/>
  <c r="O469" i="3"/>
  <c r="W468" i="3"/>
  <c r="T468" i="3"/>
  <c r="S468" i="3"/>
  <c r="R468" i="3"/>
  <c r="O468" i="3"/>
  <c r="W467" i="3"/>
  <c r="T467" i="3"/>
  <c r="S467" i="3"/>
  <c r="R467" i="3"/>
  <c r="O467" i="3"/>
  <c r="W466" i="3"/>
  <c r="T466" i="3"/>
  <c r="S466" i="3"/>
  <c r="R466" i="3"/>
  <c r="O466" i="3"/>
  <c r="W465" i="3"/>
  <c r="T465" i="3"/>
  <c r="S465" i="3"/>
  <c r="R465" i="3"/>
  <c r="O465" i="3"/>
  <c r="W464" i="3"/>
  <c r="T464" i="3"/>
  <c r="S464" i="3"/>
  <c r="R464" i="3"/>
  <c r="O464" i="3"/>
  <c r="W463" i="3"/>
  <c r="T463" i="3"/>
  <c r="S463" i="3"/>
  <c r="R463" i="3"/>
  <c r="O463" i="3"/>
  <c r="W462" i="3"/>
  <c r="T462" i="3"/>
  <c r="S462" i="3"/>
  <c r="R462" i="3"/>
  <c r="O462" i="3"/>
  <c r="W461" i="3"/>
  <c r="T461" i="3"/>
  <c r="S461" i="3"/>
  <c r="R461" i="3"/>
  <c r="O461" i="3"/>
  <c r="W460" i="3"/>
  <c r="T460" i="3"/>
  <c r="S460" i="3"/>
  <c r="R460" i="3"/>
  <c r="O460" i="3"/>
  <c r="W459" i="3"/>
  <c r="T459" i="3"/>
  <c r="S459" i="3"/>
  <c r="R459" i="3"/>
  <c r="O459" i="3"/>
  <c r="W458" i="3"/>
  <c r="T458" i="3"/>
  <c r="S458" i="3"/>
  <c r="R458" i="3"/>
  <c r="O458" i="3"/>
  <c r="W457" i="3"/>
  <c r="T457" i="3"/>
  <c r="S457" i="3"/>
  <c r="R457" i="3"/>
  <c r="O457" i="3"/>
  <c r="W456" i="3"/>
  <c r="T456" i="3"/>
  <c r="S456" i="3"/>
  <c r="R456" i="3"/>
  <c r="O456" i="3"/>
  <c r="W455" i="3"/>
  <c r="T455" i="3"/>
  <c r="S455" i="3"/>
  <c r="R455" i="3"/>
  <c r="O455" i="3"/>
  <c r="W454" i="3"/>
  <c r="T454" i="3"/>
  <c r="S454" i="3"/>
  <c r="R454" i="3"/>
  <c r="O454" i="3"/>
  <c r="W453" i="3"/>
  <c r="T453" i="3"/>
  <c r="S453" i="3"/>
  <c r="R453" i="3"/>
  <c r="O453" i="3"/>
  <c r="V453" i="3" s="1"/>
  <c r="W452" i="3"/>
  <c r="T452" i="3"/>
  <c r="S452" i="3"/>
  <c r="R452" i="3"/>
  <c r="O452" i="3"/>
  <c r="W451" i="3"/>
  <c r="T451" i="3"/>
  <c r="S451" i="3"/>
  <c r="R451" i="3"/>
  <c r="O451" i="3"/>
  <c r="W450" i="3"/>
  <c r="T450" i="3"/>
  <c r="S450" i="3"/>
  <c r="R450" i="3"/>
  <c r="O450" i="3"/>
  <c r="W449" i="3"/>
  <c r="T449" i="3"/>
  <c r="S449" i="3"/>
  <c r="R449" i="3"/>
  <c r="O449" i="3"/>
  <c r="W448" i="3"/>
  <c r="T448" i="3"/>
  <c r="S448" i="3"/>
  <c r="R448" i="3"/>
  <c r="O448" i="3"/>
  <c r="W447" i="3"/>
  <c r="T447" i="3"/>
  <c r="S447" i="3"/>
  <c r="R447" i="3"/>
  <c r="O447" i="3"/>
  <c r="W446" i="3"/>
  <c r="T446" i="3"/>
  <c r="S446" i="3"/>
  <c r="R446" i="3"/>
  <c r="O446" i="3"/>
  <c r="W445" i="3"/>
  <c r="T445" i="3"/>
  <c r="S445" i="3"/>
  <c r="R445" i="3"/>
  <c r="O445" i="3"/>
  <c r="W444" i="3"/>
  <c r="T444" i="3"/>
  <c r="S444" i="3"/>
  <c r="R444" i="3"/>
  <c r="O444" i="3"/>
  <c r="W443" i="3"/>
  <c r="T443" i="3"/>
  <c r="S443" i="3"/>
  <c r="R443" i="3"/>
  <c r="O443" i="3"/>
  <c r="W442" i="3"/>
  <c r="T442" i="3"/>
  <c r="S442" i="3"/>
  <c r="R442" i="3"/>
  <c r="O442" i="3"/>
  <c r="V442" i="3" s="1"/>
  <c r="W441" i="3"/>
  <c r="T441" i="3"/>
  <c r="S441" i="3"/>
  <c r="R441" i="3"/>
  <c r="O441" i="3"/>
  <c r="W440" i="3"/>
  <c r="T440" i="3"/>
  <c r="S440" i="3"/>
  <c r="R440" i="3"/>
  <c r="O440" i="3"/>
  <c r="W439" i="3"/>
  <c r="T439" i="3"/>
  <c r="S439" i="3"/>
  <c r="R439" i="3"/>
  <c r="O439" i="3"/>
  <c r="W438" i="3"/>
  <c r="T438" i="3"/>
  <c r="S438" i="3"/>
  <c r="R438" i="3"/>
  <c r="O438" i="3"/>
  <c r="W437" i="3"/>
  <c r="T437" i="3"/>
  <c r="S437" i="3"/>
  <c r="R437" i="3"/>
  <c r="O437" i="3"/>
  <c r="W436" i="3"/>
  <c r="T436" i="3"/>
  <c r="S436" i="3"/>
  <c r="R436" i="3"/>
  <c r="O436" i="3"/>
  <c r="W435" i="3"/>
  <c r="T435" i="3"/>
  <c r="S435" i="3"/>
  <c r="R435" i="3"/>
  <c r="O435" i="3"/>
  <c r="W434" i="3"/>
  <c r="T434" i="3"/>
  <c r="S434" i="3"/>
  <c r="R434" i="3"/>
  <c r="O434" i="3"/>
  <c r="W433" i="3"/>
  <c r="T433" i="3"/>
  <c r="S433" i="3"/>
  <c r="R433" i="3"/>
  <c r="O433" i="3"/>
  <c r="W432" i="3"/>
  <c r="T432" i="3"/>
  <c r="S432" i="3"/>
  <c r="R432" i="3"/>
  <c r="O432" i="3"/>
  <c r="W431" i="3"/>
  <c r="T431" i="3"/>
  <c r="S431" i="3"/>
  <c r="R431" i="3"/>
  <c r="O431" i="3"/>
  <c r="V431" i="3" s="1"/>
  <c r="W430" i="3"/>
  <c r="T430" i="3"/>
  <c r="S430" i="3"/>
  <c r="R430" i="3"/>
  <c r="O430" i="3"/>
  <c r="W429" i="3"/>
  <c r="T429" i="3"/>
  <c r="S429" i="3"/>
  <c r="R429" i="3"/>
  <c r="O429" i="3"/>
  <c r="W428" i="3"/>
  <c r="T428" i="3"/>
  <c r="S428" i="3"/>
  <c r="R428" i="3"/>
  <c r="O428" i="3"/>
  <c r="W427" i="3"/>
  <c r="T427" i="3"/>
  <c r="S427" i="3"/>
  <c r="R427" i="3"/>
  <c r="O427" i="3"/>
  <c r="W426" i="3"/>
  <c r="T426" i="3"/>
  <c r="S426" i="3"/>
  <c r="R426" i="3"/>
  <c r="O426" i="3"/>
  <c r="W425" i="3"/>
  <c r="T425" i="3"/>
  <c r="S425" i="3"/>
  <c r="R425" i="3"/>
  <c r="O425" i="3"/>
  <c r="W424" i="3"/>
  <c r="T424" i="3"/>
  <c r="S424" i="3"/>
  <c r="R424" i="3"/>
  <c r="O424" i="3"/>
  <c r="W423" i="3"/>
  <c r="T423" i="3"/>
  <c r="S423" i="3"/>
  <c r="R423" i="3"/>
  <c r="O423" i="3"/>
  <c r="W422" i="3"/>
  <c r="T422" i="3"/>
  <c r="S422" i="3"/>
  <c r="R422" i="3"/>
  <c r="O422" i="3"/>
  <c r="W421" i="3"/>
  <c r="T421" i="3"/>
  <c r="S421" i="3"/>
  <c r="R421" i="3"/>
  <c r="O421" i="3"/>
  <c r="W420" i="3"/>
  <c r="T420" i="3"/>
  <c r="S420" i="3"/>
  <c r="R420" i="3"/>
  <c r="O420" i="3"/>
  <c r="W419" i="3"/>
  <c r="T419" i="3"/>
  <c r="S419" i="3"/>
  <c r="R419" i="3"/>
  <c r="O419" i="3"/>
  <c r="W418" i="3"/>
  <c r="T418" i="3"/>
  <c r="S418" i="3"/>
  <c r="R418" i="3"/>
  <c r="O418" i="3"/>
  <c r="W417" i="3"/>
  <c r="T417" i="3"/>
  <c r="S417" i="3"/>
  <c r="R417" i="3"/>
  <c r="O417" i="3"/>
  <c r="W416" i="3"/>
  <c r="T416" i="3"/>
  <c r="S416" i="3"/>
  <c r="R416" i="3"/>
  <c r="O416" i="3"/>
  <c r="W415" i="3"/>
  <c r="T415" i="3"/>
  <c r="S415" i="3"/>
  <c r="R415" i="3"/>
  <c r="O415" i="3"/>
  <c r="W414" i="3"/>
  <c r="T414" i="3"/>
  <c r="S414" i="3"/>
  <c r="R414" i="3"/>
  <c r="O414" i="3"/>
  <c r="W413" i="3"/>
  <c r="T413" i="3"/>
  <c r="S413" i="3"/>
  <c r="R413" i="3"/>
  <c r="O413" i="3"/>
  <c r="W412" i="3"/>
  <c r="T412" i="3"/>
  <c r="S412" i="3"/>
  <c r="R412" i="3"/>
  <c r="O412" i="3"/>
  <c r="W411" i="3"/>
  <c r="T411" i="3"/>
  <c r="S411" i="3"/>
  <c r="R411" i="3"/>
  <c r="O411" i="3"/>
  <c r="W410" i="3"/>
  <c r="T410" i="3"/>
  <c r="S410" i="3"/>
  <c r="R410" i="3"/>
  <c r="O410" i="3"/>
  <c r="W409" i="3"/>
  <c r="T409" i="3"/>
  <c r="S409" i="3"/>
  <c r="R409" i="3"/>
  <c r="O409" i="3"/>
  <c r="V409" i="3" s="1"/>
  <c r="W408" i="3"/>
  <c r="T408" i="3"/>
  <c r="S408" i="3"/>
  <c r="R408" i="3"/>
  <c r="O408" i="3"/>
  <c r="W407" i="3"/>
  <c r="T407" i="3"/>
  <c r="S407" i="3"/>
  <c r="R407" i="3"/>
  <c r="O407" i="3"/>
  <c r="W406" i="3"/>
  <c r="T406" i="3"/>
  <c r="S406" i="3"/>
  <c r="R406" i="3"/>
  <c r="O406" i="3"/>
  <c r="W405" i="3"/>
  <c r="T405" i="3"/>
  <c r="S405" i="3"/>
  <c r="R405" i="3"/>
  <c r="O405" i="3"/>
  <c r="W404" i="3"/>
  <c r="T404" i="3"/>
  <c r="S404" i="3"/>
  <c r="R404" i="3"/>
  <c r="O404" i="3"/>
  <c r="W403" i="3"/>
  <c r="T403" i="3"/>
  <c r="S403" i="3"/>
  <c r="R403" i="3"/>
  <c r="O403" i="3"/>
  <c r="W402" i="3"/>
  <c r="T402" i="3"/>
  <c r="S402" i="3"/>
  <c r="R402" i="3"/>
  <c r="O402" i="3"/>
  <c r="W401" i="3"/>
  <c r="T401" i="3"/>
  <c r="S401" i="3"/>
  <c r="R401" i="3"/>
  <c r="O401" i="3"/>
  <c r="W400" i="3"/>
  <c r="T400" i="3"/>
  <c r="S400" i="3"/>
  <c r="R400" i="3"/>
  <c r="O400" i="3"/>
  <c r="W399" i="3"/>
  <c r="T399" i="3"/>
  <c r="S399" i="3"/>
  <c r="R399" i="3"/>
  <c r="O399" i="3"/>
  <c r="W398" i="3"/>
  <c r="T398" i="3"/>
  <c r="S398" i="3"/>
  <c r="R398" i="3"/>
  <c r="O398" i="3"/>
  <c r="W397" i="3"/>
  <c r="T397" i="3"/>
  <c r="S397" i="3"/>
  <c r="R397" i="3"/>
  <c r="O397" i="3"/>
  <c r="W396" i="3"/>
  <c r="T396" i="3"/>
  <c r="S396" i="3"/>
  <c r="R396" i="3"/>
  <c r="O396" i="3"/>
  <c r="W395" i="3"/>
  <c r="T395" i="3"/>
  <c r="S395" i="3"/>
  <c r="R395" i="3"/>
  <c r="O395" i="3"/>
  <c r="W394" i="3"/>
  <c r="T394" i="3"/>
  <c r="S394" i="3"/>
  <c r="R394" i="3"/>
  <c r="O394" i="3"/>
  <c r="W393" i="3"/>
  <c r="T393" i="3"/>
  <c r="S393" i="3"/>
  <c r="R393" i="3"/>
  <c r="O393" i="3"/>
  <c r="W392" i="3"/>
  <c r="T392" i="3"/>
  <c r="S392" i="3"/>
  <c r="R392" i="3"/>
  <c r="O392" i="3"/>
  <c r="W391" i="3"/>
  <c r="T391" i="3"/>
  <c r="S391" i="3"/>
  <c r="R391" i="3"/>
  <c r="O391" i="3"/>
  <c r="W390" i="3"/>
  <c r="T390" i="3"/>
  <c r="S390" i="3"/>
  <c r="R390" i="3"/>
  <c r="O390" i="3"/>
  <c r="W389" i="3"/>
  <c r="T389" i="3"/>
  <c r="S389" i="3"/>
  <c r="R389" i="3"/>
  <c r="O389" i="3"/>
  <c r="W388" i="3"/>
  <c r="T388" i="3"/>
  <c r="S388" i="3"/>
  <c r="R388" i="3"/>
  <c r="O388" i="3"/>
  <c r="W387" i="3"/>
  <c r="T387" i="3"/>
  <c r="S387" i="3"/>
  <c r="R387" i="3"/>
  <c r="O387" i="3"/>
  <c r="V387" i="3" s="1"/>
  <c r="W386" i="3"/>
  <c r="T386" i="3"/>
  <c r="S386" i="3"/>
  <c r="R386" i="3"/>
  <c r="O386" i="3"/>
  <c r="W385" i="3"/>
  <c r="T385" i="3"/>
  <c r="S385" i="3"/>
  <c r="R385" i="3"/>
  <c r="O385" i="3"/>
  <c r="W384" i="3"/>
  <c r="T384" i="3"/>
  <c r="S384" i="3"/>
  <c r="R384" i="3"/>
  <c r="O384" i="3"/>
  <c r="W383" i="3"/>
  <c r="T383" i="3"/>
  <c r="S383" i="3"/>
  <c r="R383" i="3"/>
  <c r="O383" i="3"/>
  <c r="W382" i="3"/>
  <c r="T382" i="3"/>
  <c r="S382" i="3"/>
  <c r="R382" i="3"/>
  <c r="O382" i="3"/>
  <c r="W381" i="3"/>
  <c r="T381" i="3"/>
  <c r="S381" i="3"/>
  <c r="R381" i="3"/>
  <c r="O381" i="3"/>
  <c r="W380" i="3"/>
  <c r="T380" i="3"/>
  <c r="S380" i="3"/>
  <c r="R380" i="3"/>
  <c r="O380" i="3"/>
  <c r="W379" i="3"/>
  <c r="T379" i="3"/>
  <c r="S379" i="3"/>
  <c r="R379" i="3"/>
  <c r="O379" i="3"/>
  <c r="W378" i="3"/>
  <c r="T378" i="3"/>
  <c r="S378" i="3"/>
  <c r="R378" i="3"/>
  <c r="O378" i="3"/>
  <c r="W377" i="3"/>
  <c r="T377" i="3"/>
  <c r="S377" i="3"/>
  <c r="R377" i="3"/>
  <c r="O377" i="3"/>
  <c r="W376" i="3"/>
  <c r="T376" i="3"/>
  <c r="S376" i="3"/>
  <c r="R376" i="3"/>
  <c r="O376" i="3"/>
  <c r="W375" i="3"/>
  <c r="T375" i="3"/>
  <c r="S375" i="3"/>
  <c r="R375" i="3"/>
  <c r="O375" i="3"/>
  <c r="W374" i="3"/>
  <c r="T374" i="3"/>
  <c r="S374" i="3"/>
  <c r="R374" i="3"/>
  <c r="O374" i="3"/>
  <c r="W373" i="3"/>
  <c r="T373" i="3"/>
  <c r="S373" i="3"/>
  <c r="R373" i="3"/>
  <c r="O373" i="3"/>
  <c r="W372" i="3"/>
  <c r="T372" i="3"/>
  <c r="S372" i="3"/>
  <c r="R372" i="3"/>
  <c r="O372" i="3"/>
  <c r="W371" i="3"/>
  <c r="T371" i="3"/>
  <c r="S371" i="3"/>
  <c r="R371" i="3"/>
  <c r="O371" i="3"/>
  <c r="W370" i="3"/>
  <c r="T370" i="3"/>
  <c r="S370" i="3"/>
  <c r="R370" i="3"/>
  <c r="O370" i="3"/>
  <c r="W369" i="3"/>
  <c r="T369" i="3"/>
  <c r="S369" i="3"/>
  <c r="R369" i="3"/>
  <c r="O369" i="3"/>
  <c r="W368" i="3"/>
  <c r="T368" i="3"/>
  <c r="S368" i="3"/>
  <c r="R368" i="3"/>
  <c r="O368" i="3"/>
  <c r="W367" i="3"/>
  <c r="T367" i="3"/>
  <c r="S367" i="3"/>
  <c r="R367" i="3"/>
  <c r="O367" i="3"/>
  <c r="W366" i="3"/>
  <c r="T366" i="3"/>
  <c r="S366" i="3"/>
  <c r="R366" i="3"/>
  <c r="O366" i="3"/>
  <c r="W365" i="3"/>
  <c r="T365" i="3"/>
  <c r="S365" i="3"/>
  <c r="R365" i="3"/>
  <c r="O365" i="3"/>
  <c r="V365" i="3" s="1"/>
  <c r="W364" i="3"/>
  <c r="T364" i="3"/>
  <c r="S364" i="3"/>
  <c r="R364" i="3"/>
  <c r="O364" i="3"/>
  <c r="W363" i="3"/>
  <c r="T363" i="3"/>
  <c r="S363" i="3"/>
  <c r="R363" i="3"/>
  <c r="O363" i="3"/>
  <c r="W362" i="3"/>
  <c r="T362" i="3"/>
  <c r="S362" i="3"/>
  <c r="R362" i="3"/>
  <c r="O362" i="3"/>
  <c r="W361" i="3"/>
  <c r="T361" i="3"/>
  <c r="S361" i="3"/>
  <c r="R361" i="3"/>
  <c r="O361" i="3"/>
  <c r="W360" i="3"/>
  <c r="T360" i="3"/>
  <c r="S360" i="3"/>
  <c r="R360" i="3"/>
  <c r="O360" i="3"/>
  <c r="W359" i="3"/>
  <c r="T359" i="3"/>
  <c r="S359" i="3"/>
  <c r="R359" i="3"/>
  <c r="O359" i="3"/>
  <c r="W358" i="3"/>
  <c r="T358" i="3"/>
  <c r="S358" i="3"/>
  <c r="R358" i="3"/>
  <c r="O358" i="3"/>
  <c r="W357" i="3"/>
  <c r="T357" i="3"/>
  <c r="S357" i="3"/>
  <c r="R357" i="3"/>
  <c r="O357" i="3"/>
  <c r="W356" i="3"/>
  <c r="T356" i="3"/>
  <c r="S356" i="3"/>
  <c r="R356" i="3"/>
  <c r="O356" i="3"/>
  <c r="W355" i="3"/>
  <c r="T355" i="3"/>
  <c r="S355" i="3"/>
  <c r="R355" i="3"/>
  <c r="O355" i="3"/>
  <c r="W354" i="3"/>
  <c r="T354" i="3"/>
  <c r="S354" i="3"/>
  <c r="R354" i="3"/>
  <c r="O354" i="3"/>
  <c r="V354" i="3" s="1"/>
  <c r="W353" i="3"/>
  <c r="T353" i="3"/>
  <c r="S353" i="3"/>
  <c r="R353" i="3"/>
  <c r="O353" i="3"/>
  <c r="W352" i="3"/>
  <c r="T352" i="3"/>
  <c r="S352" i="3"/>
  <c r="R352" i="3"/>
  <c r="O352" i="3"/>
  <c r="W351" i="3"/>
  <c r="T351" i="3"/>
  <c r="S351" i="3"/>
  <c r="R351" i="3"/>
  <c r="O351" i="3"/>
  <c r="W350" i="3"/>
  <c r="T350" i="3"/>
  <c r="S350" i="3"/>
  <c r="R350" i="3"/>
  <c r="O350" i="3"/>
  <c r="W349" i="3"/>
  <c r="T349" i="3"/>
  <c r="S349" i="3"/>
  <c r="R349" i="3"/>
  <c r="O349" i="3"/>
  <c r="W348" i="3"/>
  <c r="T348" i="3"/>
  <c r="S348" i="3"/>
  <c r="R348" i="3"/>
  <c r="O348" i="3"/>
  <c r="W347" i="3"/>
  <c r="T347" i="3"/>
  <c r="S347" i="3"/>
  <c r="R347" i="3"/>
  <c r="O347" i="3"/>
  <c r="W346" i="3"/>
  <c r="T346" i="3"/>
  <c r="S346" i="3"/>
  <c r="R346" i="3"/>
  <c r="O346" i="3"/>
  <c r="W345" i="3"/>
  <c r="T345" i="3"/>
  <c r="S345" i="3"/>
  <c r="R345" i="3"/>
  <c r="O345" i="3"/>
  <c r="W344" i="3"/>
  <c r="T344" i="3"/>
  <c r="S344" i="3"/>
  <c r="R344" i="3"/>
  <c r="O344" i="3"/>
  <c r="W343" i="3"/>
  <c r="T343" i="3"/>
  <c r="S343" i="3"/>
  <c r="R343" i="3"/>
  <c r="O343" i="3"/>
  <c r="V343" i="3" s="1"/>
  <c r="W342" i="3"/>
  <c r="T342" i="3"/>
  <c r="S342" i="3"/>
  <c r="R342" i="3"/>
  <c r="O342" i="3"/>
  <c r="W341" i="3"/>
  <c r="T341" i="3"/>
  <c r="S341" i="3"/>
  <c r="R341" i="3"/>
  <c r="O341" i="3"/>
  <c r="W340" i="3"/>
  <c r="T340" i="3"/>
  <c r="S340" i="3"/>
  <c r="R340" i="3"/>
  <c r="O340" i="3"/>
  <c r="W339" i="3"/>
  <c r="T339" i="3"/>
  <c r="S339" i="3"/>
  <c r="R339" i="3"/>
  <c r="O339" i="3"/>
  <c r="W338" i="3"/>
  <c r="T338" i="3"/>
  <c r="S338" i="3"/>
  <c r="R338" i="3"/>
  <c r="O338" i="3"/>
  <c r="W337" i="3"/>
  <c r="T337" i="3"/>
  <c r="S337" i="3"/>
  <c r="R337" i="3"/>
  <c r="O337" i="3"/>
  <c r="W336" i="3"/>
  <c r="T336" i="3"/>
  <c r="S336" i="3"/>
  <c r="R336" i="3"/>
  <c r="O336" i="3"/>
  <c r="W335" i="3"/>
  <c r="T335" i="3"/>
  <c r="S335" i="3"/>
  <c r="R335" i="3"/>
  <c r="O335" i="3"/>
  <c r="W334" i="3"/>
  <c r="T334" i="3"/>
  <c r="S334" i="3"/>
  <c r="R334" i="3"/>
  <c r="O334" i="3"/>
  <c r="W333" i="3"/>
  <c r="T333" i="3"/>
  <c r="S333" i="3"/>
  <c r="R333" i="3"/>
  <c r="O333" i="3"/>
  <c r="W332" i="3"/>
  <c r="T332" i="3"/>
  <c r="S332" i="3"/>
  <c r="R332" i="3"/>
  <c r="O332" i="3"/>
  <c r="W331" i="3"/>
  <c r="T331" i="3"/>
  <c r="S331" i="3"/>
  <c r="R331" i="3"/>
  <c r="O331" i="3"/>
  <c r="W330" i="3"/>
  <c r="T330" i="3"/>
  <c r="S330" i="3"/>
  <c r="R330" i="3"/>
  <c r="O330" i="3"/>
  <c r="W329" i="3"/>
  <c r="T329" i="3"/>
  <c r="S329" i="3"/>
  <c r="R329" i="3"/>
  <c r="O329" i="3"/>
  <c r="W328" i="3"/>
  <c r="T328" i="3"/>
  <c r="S328" i="3"/>
  <c r="R328" i="3"/>
  <c r="O328" i="3"/>
  <c r="W327" i="3"/>
  <c r="T327" i="3"/>
  <c r="S327" i="3"/>
  <c r="R327" i="3"/>
  <c r="O327" i="3"/>
  <c r="W326" i="3"/>
  <c r="T326" i="3"/>
  <c r="S326" i="3"/>
  <c r="R326" i="3"/>
  <c r="O326" i="3"/>
  <c r="W325" i="3"/>
  <c r="T325" i="3"/>
  <c r="S325" i="3"/>
  <c r="R325" i="3"/>
  <c r="O325" i="3"/>
  <c r="W324" i="3"/>
  <c r="T324" i="3"/>
  <c r="S324" i="3"/>
  <c r="R324" i="3"/>
  <c r="O324" i="3"/>
  <c r="W323" i="3"/>
  <c r="T323" i="3"/>
  <c r="S323" i="3"/>
  <c r="R323" i="3"/>
  <c r="O323" i="3"/>
  <c r="W322" i="3"/>
  <c r="T322" i="3"/>
  <c r="S322" i="3"/>
  <c r="R322" i="3"/>
  <c r="O322" i="3"/>
  <c r="W321" i="3"/>
  <c r="T321" i="3"/>
  <c r="S321" i="3"/>
  <c r="R321" i="3"/>
  <c r="O321" i="3"/>
  <c r="V321" i="3" s="1"/>
  <c r="W320" i="3"/>
  <c r="T320" i="3"/>
  <c r="S320" i="3"/>
  <c r="R320" i="3"/>
  <c r="O320" i="3"/>
  <c r="W319" i="3"/>
  <c r="T319" i="3"/>
  <c r="S319" i="3"/>
  <c r="R319" i="3"/>
  <c r="O319" i="3"/>
  <c r="W318" i="3"/>
  <c r="T318" i="3"/>
  <c r="S318" i="3"/>
  <c r="R318" i="3"/>
  <c r="O318" i="3"/>
  <c r="W317" i="3"/>
  <c r="T317" i="3"/>
  <c r="S317" i="3"/>
  <c r="R317" i="3"/>
  <c r="O317" i="3"/>
  <c r="W316" i="3"/>
  <c r="T316" i="3"/>
  <c r="S316" i="3"/>
  <c r="R316" i="3"/>
  <c r="O316" i="3"/>
  <c r="W315" i="3"/>
  <c r="T315" i="3"/>
  <c r="S315" i="3"/>
  <c r="R315" i="3"/>
  <c r="O315" i="3"/>
  <c r="W314" i="3"/>
  <c r="T314" i="3"/>
  <c r="S314" i="3"/>
  <c r="R314" i="3"/>
  <c r="O314" i="3"/>
  <c r="W313" i="3"/>
  <c r="T313" i="3"/>
  <c r="S313" i="3"/>
  <c r="R313" i="3"/>
  <c r="O313" i="3"/>
  <c r="W312" i="3"/>
  <c r="T312" i="3"/>
  <c r="S312" i="3"/>
  <c r="R312" i="3"/>
  <c r="O312" i="3"/>
  <c r="W311" i="3"/>
  <c r="T311" i="3"/>
  <c r="S311" i="3"/>
  <c r="R311" i="3"/>
  <c r="O311" i="3"/>
  <c r="W310" i="3"/>
  <c r="T310" i="3"/>
  <c r="S310" i="3"/>
  <c r="R310" i="3"/>
  <c r="O310" i="3"/>
  <c r="W309" i="3"/>
  <c r="T309" i="3"/>
  <c r="S309" i="3"/>
  <c r="R309" i="3"/>
  <c r="O309" i="3"/>
  <c r="W308" i="3"/>
  <c r="T308" i="3"/>
  <c r="S308" i="3"/>
  <c r="R308" i="3"/>
  <c r="O308" i="3"/>
  <c r="W307" i="3"/>
  <c r="T307" i="3"/>
  <c r="S307" i="3"/>
  <c r="R307" i="3"/>
  <c r="O307" i="3"/>
  <c r="W306" i="3"/>
  <c r="T306" i="3"/>
  <c r="S306" i="3"/>
  <c r="R306" i="3"/>
  <c r="O306" i="3"/>
  <c r="W305" i="3"/>
  <c r="T305" i="3"/>
  <c r="S305" i="3"/>
  <c r="R305" i="3"/>
  <c r="O305" i="3"/>
  <c r="W304" i="3"/>
  <c r="T304" i="3"/>
  <c r="S304" i="3"/>
  <c r="R304" i="3"/>
  <c r="O304" i="3"/>
  <c r="W303" i="3"/>
  <c r="T303" i="3"/>
  <c r="S303" i="3"/>
  <c r="R303" i="3"/>
  <c r="O303" i="3"/>
  <c r="W302" i="3"/>
  <c r="T302" i="3"/>
  <c r="S302" i="3"/>
  <c r="R302" i="3"/>
  <c r="O302" i="3"/>
  <c r="W301" i="3"/>
  <c r="T301" i="3"/>
  <c r="S301" i="3"/>
  <c r="R301" i="3"/>
  <c r="O301" i="3"/>
  <c r="W300" i="3"/>
  <c r="T300" i="3"/>
  <c r="S300" i="3"/>
  <c r="R300" i="3"/>
  <c r="O300" i="3"/>
  <c r="W299" i="3"/>
  <c r="T299" i="3"/>
  <c r="S299" i="3"/>
  <c r="R299" i="3"/>
  <c r="O299" i="3"/>
  <c r="V299" i="3" s="1"/>
  <c r="W298" i="3"/>
  <c r="T298" i="3"/>
  <c r="S298" i="3"/>
  <c r="R298" i="3"/>
  <c r="O298" i="3"/>
  <c r="W297" i="3"/>
  <c r="T297" i="3"/>
  <c r="S297" i="3"/>
  <c r="R297" i="3"/>
  <c r="O297" i="3"/>
  <c r="W296" i="3"/>
  <c r="T296" i="3"/>
  <c r="S296" i="3"/>
  <c r="R296" i="3"/>
  <c r="O296" i="3"/>
  <c r="W295" i="3"/>
  <c r="T295" i="3"/>
  <c r="S295" i="3"/>
  <c r="R295" i="3"/>
  <c r="O295" i="3"/>
  <c r="W294" i="3"/>
  <c r="T294" i="3"/>
  <c r="S294" i="3"/>
  <c r="R294" i="3"/>
  <c r="O294" i="3"/>
  <c r="W293" i="3"/>
  <c r="T293" i="3"/>
  <c r="S293" i="3"/>
  <c r="R293" i="3"/>
  <c r="O293" i="3"/>
  <c r="W292" i="3"/>
  <c r="T292" i="3"/>
  <c r="S292" i="3"/>
  <c r="R292" i="3"/>
  <c r="O292" i="3"/>
  <c r="W291" i="3"/>
  <c r="T291" i="3"/>
  <c r="S291" i="3"/>
  <c r="R291" i="3"/>
  <c r="O291" i="3"/>
  <c r="W290" i="3"/>
  <c r="T290" i="3"/>
  <c r="S290" i="3"/>
  <c r="R290" i="3"/>
  <c r="O290" i="3"/>
  <c r="W289" i="3"/>
  <c r="T289" i="3"/>
  <c r="S289" i="3"/>
  <c r="R289" i="3"/>
  <c r="O289" i="3"/>
  <c r="W288" i="3"/>
  <c r="T288" i="3"/>
  <c r="S288" i="3"/>
  <c r="R288" i="3"/>
  <c r="O288" i="3"/>
  <c r="V288" i="3" s="1"/>
  <c r="W287" i="3"/>
  <c r="T287" i="3"/>
  <c r="S287" i="3"/>
  <c r="R287" i="3"/>
  <c r="O287" i="3"/>
  <c r="W286" i="3"/>
  <c r="T286" i="3"/>
  <c r="S286" i="3"/>
  <c r="R286" i="3"/>
  <c r="O286" i="3"/>
  <c r="W285" i="3"/>
  <c r="T285" i="3"/>
  <c r="S285" i="3"/>
  <c r="R285" i="3"/>
  <c r="O285" i="3"/>
  <c r="W284" i="3"/>
  <c r="T284" i="3"/>
  <c r="S284" i="3"/>
  <c r="R284" i="3"/>
  <c r="O284" i="3"/>
  <c r="W283" i="3"/>
  <c r="T283" i="3"/>
  <c r="S283" i="3"/>
  <c r="R283" i="3"/>
  <c r="O283" i="3"/>
  <c r="W282" i="3"/>
  <c r="T282" i="3"/>
  <c r="S282" i="3"/>
  <c r="R282" i="3"/>
  <c r="O282" i="3"/>
  <c r="W281" i="3"/>
  <c r="T281" i="3"/>
  <c r="S281" i="3"/>
  <c r="R281" i="3"/>
  <c r="O281" i="3"/>
  <c r="W280" i="3"/>
  <c r="T280" i="3"/>
  <c r="S280" i="3"/>
  <c r="R280" i="3"/>
  <c r="O280" i="3"/>
  <c r="W279" i="3"/>
  <c r="T279" i="3"/>
  <c r="S279" i="3"/>
  <c r="R279" i="3"/>
  <c r="O279" i="3"/>
  <c r="W278" i="3"/>
  <c r="T278" i="3"/>
  <c r="S278" i="3"/>
  <c r="R278" i="3"/>
  <c r="O278" i="3"/>
  <c r="W277" i="3"/>
  <c r="T277" i="3"/>
  <c r="S277" i="3"/>
  <c r="R277" i="3"/>
  <c r="O277" i="3"/>
  <c r="W276" i="3"/>
  <c r="T276" i="3"/>
  <c r="S276" i="3"/>
  <c r="R276" i="3"/>
  <c r="O276" i="3"/>
  <c r="W275" i="3"/>
  <c r="T275" i="3"/>
  <c r="S275" i="3"/>
  <c r="R275" i="3"/>
  <c r="O275" i="3"/>
  <c r="W274" i="3"/>
  <c r="T274" i="3"/>
  <c r="S274" i="3"/>
  <c r="R274" i="3"/>
  <c r="O274" i="3"/>
  <c r="W273" i="3"/>
  <c r="T273" i="3"/>
  <c r="S273" i="3"/>
  <c r="R273" i="3"/>
  <c r="O273" i="3"/>
  <c r="W272" i="3"/>
  <c r="T272" i="3"/>
  <c r="S272" i="3"/>
  <c r="R272" i="3"/>
  <c r="O272" i="3"/>
  <c r="W271" i="3"/>
  <c r="T271" i="3"/>
  <c r="S271" i="3"/>
  <c r="R271" i="3"/>
  <c r="O271" i="3"/>
  <c r="W270" i="3"/>
  <c r="T270" i="3"/>
  <c r="S270" i="3"/>
  <c r="R270" i="3"/>
  <c r="O270" i="3"/>
  <c r="W269" i="3"/>
  <c r="T269" i="3"/>
  <c r="S269" i="3"/>
  <c r="R269" i="3"/>
  <c r="O269" i="3"/>
  <c r="W268" i="3"/>
  <c r="T268" i="3"/>
  <c r="S268" i="3"/>
  <c r="R268" i="3"/>
  <c r="O268" i="3"/>
  <c r="W267" i="3"/>
  <c r="T267" i="3"/>
  <c r="S267" i="3"/>
  <c r="R267" i="3"/>
  <c r="O267" i="3"/>
  <c r="W266" i="3"/>
  <c r="T266" i="3"/>
  <c r="S266" i="3"/>
  <c r="R266" i="3"/>
  <c r="O266" i="3"/>
  <c r="V266" i="3" s="1"/>
  <c r="W265" i="3"/>
  <c r="T265" i="3"/>
  <c r="S265" i="3"/>
  <c r="R265" i="3"/>
  <c r="O265" i="3"/>
  <c r="W264" i="3"/>
  <c r="T264" i="3"/>
  <c r="S264" i="3"/>
  <c r="R264" i="3"/>
  <c r="O264" i="3"/>
  <c r="W263" i="3"/>
  <c r="T263" i="3"/>
  <c r="S263" i="3"/>
  <c r="R263" i="3"/>
  <c r="O263" i="3"/>
  <c r="W262" i="3"/>
  <c r="T262" i="3"/>
  <c r="S262" i="3"/>
  <c r="R262" i="3"/>
  <c r="O262" i="3"/>
  <c r="W261" i="3"/>
  <c r="T261" i="3"/>
  <c r="S261" i="3"/>
  <c r="R261" i="3"/>
  <c r="O261" i="3"/>
  <c r="W260" i="3"/>
  <c r="T260" i="3"/>
  <c r="S260" i="3"/>
  <c r="R260" i="3"/>
  <c r="O260" i="3"/>
  <c r="W259" i="3"/>
  <c r="T259" i="3"/>
  <c r="S259" i="3"/>
  <c r="R259" i="3"/>
  <c r="O259" i="3"/>
  <c r="W258" i="3"/>
  <c r="T258" i="3"/>
  <c r="S258" i="3"/>
  <c r="R258" i="3"/>
  <c r="O258" i="3"/>
  <c r="W257" i="3"/>
  <c r="T257" i="3"/>
  <c r="S257" i="3"/>
  <c r="R257" i="3"/>
  <c r="O257" i="3"/>
  <c r="W256" i="3"/>
  <c r="T256" i="3"/>
  <c r="S256" i="3"/>
  <c r="R256" i="3"/>
  <c r="O256" i="3"/>
  <c r="W255" i="3"/>
  <c r="T255" i="3"/>
  <c r="S255" i="3"/>
  <c r="R255" i="3"/>
  <c r="O255" i="3"/>
  <c r="V255" i="3" s="1"/>
  <c r="W254" i="3"/>
  <c r="T254" i="3"/>
  <c r="S254" i="3"/>
  <c r="R254" i="3"/>
  <c r="O254" i="3"/>
  <c r="W253" i="3"/>
  <c r="T253" i="3"/>
  <c r="S253" i="3"/>
  <c r="R253" i="3"/>
  <c r="O253" i="3"/>
  <c r="W252" i="3"/>
  <c r="T252" i="3"/>
  <c r="S252" i="3"/>
  <c r="R252" i="3"/>
  <c r="O252" i="3"/>
  <c r="W251" i="3"/>
  <c r="T251" i="3"/>
  <c r="S251" i="3"/>
  <c r="R251" i="3"/>
  <c r="O251" i="3"/>
  <c r="W250" i="3"/>
  <c r="T250" i="3"/>
  <c r="S250" i="3"/>
  <c r="R250" i="3"/>
  <c r="O250" i="3"/>
  <c r="W249" i="3"/>
  <c r="T249" i="3"/>
  <c r="S249" i="3"/>
  <c r="R249" i="3"/>
  <c r="O249" i="3"/>
  <c r="W248" i="3"/>
  <c r="T248" i="3"/>
  <c r="S248" i="3"/>
  <c r="R248" i="3"/>
  <c r="O248" i="3"/>
  <c r="W247" i="3"/>
  <c r="T247" i="3"/>
  <c r="S247" i="3"/>
  <c r="R247" i="3"/>
  <c r="O247" i="3"/>
  <c r="W246" i="3"/>
  <c r="T246" i="3"/>
  <c r="S246" i="3"/>
  <c r="R246" i="3"/>
  <c r="O246" i="3"/>
  <c r="W245" i="3"/>
  <c r="T245" i="3"/>
  <c r="S245" i="3"/>
  <c r="R245" i="3"/>
  <c r="O245" i="3"/>
  <c r="W244" i="3"/>
  <c r="T244" i="3"/>
  <c r="S244" i="3"/>
  <c r="R244" i="3"/>
  <c r="O244" i="3"/>
  <c r="W243" i="3"/>
  <c r="T243" i="3"/>
  <c r="S243" i="3"/>
  <c r="R243" i="3"/>
  <c r="O243" i="3"/>
  <c r="W242" i="3"/>
  <c r="T242" i="3"/>
  <c r="S242" i="3"/>
  <c r="R242" i="3"/>
  <c r="O242" i="3"/>
  <c r="W241" i="3"/>
  <c r="T241" i="3"/>
  <c r="S241" i="3"/>
  <c r="R241" i="3"/>
  <c r="O241" i="3"/>
  <c r="W240" i="3"/>
  <c r="T240" i="3"/>
  <c r="S240" i="3"/>
  <c r="R240" i="3"/>
  <c r="O240" i="3"/>
  <c r="W239" i="3"/>
  <c r="T239" i="3"/>
  <c r="S239" i="3"/>
  <c r="R239" i="3"/>
  <c r="O239" i="3"/>
  <c r="W238" i="3"/>
  <c r="T238" i="3"/>
  <c r="S238" i="3"/>
  <c r="R238" i="3"/>
  <c r="O238" i="3"/>
  <c r="W237" i="3"/>
  <c r="T237" i="3"/>
  <c r="S237" i="3"/>
  <c r="R237" i="3"/>
  <c r="O237" i="3"/>
  <c r="W236" i="3"/>
  <c r="T236" i="3"/>
  <c r="S236" i="3"/>
  <c r="R236" i="3"/>
  <c r="O236" i="3"/>
  <c r="W235" i="3"/>
  <c r="T235" i="3"/>
  <c r="S235" i="3"/>
  <c r="R235" i="3"/>
  <c r="O235" i="3"/>
  <c r="W234" i="3"/>
  <c r="T234" i="3"/>
  <c r="S234" i="3"/>
  <c r="R234" i="3"/>
  <c r="O234" i="3"/>
  <c r="W233" i="3"/>
  <c r="T233" i="3"/>
  <c r="S233" i="3"/>
  <c r="R233" i="3"/>
  <c r="O233" i="3"/>
  <c r="V233" i="3" s="1"/>
  <c r="W232" i="3"/>
  <c r="T232" i="3"/>
  <c r="S232" i="3"/>
  <c r="R232" i="3"/>
  <c r="O232" i="3"/>
  <c r="W231" i="3"/>
  <c r="T231" i="3"/>
  <c r="S231" i="3"/>
  <c r="R231" i="3"/>
  <c r="O231" i="3"/>
  <c r="W230" i="3"/>
  <c r="T230" i="3"/>
  <c r="S230" i="3"/>
  <c r="R230" i="3"/>
  <c r="O230" i="3"/>
  <c r="W229" i="3"/>
  <c r="T229" i="3"/>
  <c r="S229" i="3"/>
  <c r="R229" i="3"/>
  <c r="O229" i="3"/>
  <c r="W228" i="3"/>
  <c r="T228" i="3"/>
  <c r="S228" i="3"/>
  <c r="R228" i="3"/>
  <c r="O228" i="3"/>
  <c r="W227" i="3"/>
  <c r="T227" i="3"/>
  <c r="S227" i="3"/>
  <c r="R227" i="3"/>
  <c r="O227" i="3"/>
  <c r="W226" i="3"/>
  <c r="T226" i="3"/>
  <c r="S226" i="3"/>
  <c r="R226" i="3"/>
  <c r="O226" i="3"/>
  <c r="W225" i="3"/>
  <c r="T225" i="3"/>
  <c r="S225" i="3"/>
  <c r="R225" i="3"/>
  <c r="O225" i="3"/>
  <c r="W224" i="3"/>
  <c r="T224" i="3"/>
  <c r="S224" i="3"/>
  <c r="R224" i="3"/>
  <c r="O224" i="3"/>
  <c r="W223" i="3"/>
  <c r="T223" i="3"/>
  <c r="S223" i="3"/>
  <c r="R223" i="3"/>
  <c r="O223" i="3"/>
  <c r="W222" i="3"/>
  <c r="T222" i="3"/>
  <c r="S222" i="3"/>
  <c r="R222" i="3"/>
  <c r="O222" i="3"/>
  <c r="W221" i="3"/>
  <c r="T221" i="3"/>
  <c r="S221" i="3"/>
  <c r="R221" i="3"/>
  <c r="O221" i="3"/>
  <c r="W220" i="3"/>
  <c r="T220" i="3"/>
  <c r="S220" i="3"/>
  <c r="R220" i="3"/>
  <c r="O220" i="3"/>
  <c r="W219" i="3"/>
  <c r="T219" i="3"/>
  <c r="S219" i="3"/>
  <c r="R219" i="3"/>
  <c r="O219" i="3"/>
  <c r="W218" i="3"/>
  <c r="T218" i="3"/>
  <c r="S218" i="3"/>
  <c r="R218" i="3"/>
  <c r="O218" i="3"/>
  <c r="W217" i="3"/>
  <c r="T217" i="3"/>
  <c r="S217" i="3"/>
  <c r="R217" i="3"/>
  <c r="O217" i="3"/>
  <c r="W216" i="3"/>
  <c r="T216" i="3"/>
  <c r="S216" i="3"/>
  <c r="R216" i="3"/>
  <c r="O216" i="3"/>
  <c r="W215" i="3"/>
  <c r="T215" i="3"/>
  <c r="S215" i="3"/>
  <c r="R215" i="3"/>
  <c r="O215" i="3"/>
  <c r="W214" i="3"/>
  <c r="T214" i="3"/>
  <c r="S214" i="3"/>
  <c r="R214" i="3"/>
  <c r="O214" i="3"/>
  <c r="W213" i="3"/>
  <c r="T213" i="3"/>
  <c r="S213" i="3"/>
  <c r="R213" i="3"/>
  <c r="O213" i="3"/>
  <c r="W212" i="3"/>
  <c r="T212" i="3"/>
  <c r="S212" i="3"/>
  <c r="R212" i="3"/>
  <c r="O212" i="3"/>
  <c r="W211" i="3"/>
  <c r="T211" i="3"/>
  <c r="S211" i="3"/>
  <c r="R211" i="3"/>
  <c r="O211" i="3"/>
  <c r="V211" i="3" s="1"/>
  <c r="W210" i="3"/>
  <c r="T210" i="3"/>
  <c r="S210" i="3"/>
  <c r="R210" i="3"/>
  <c r="O210" i="3"/>
  <c r="W209" i="3"/>
  <c r="T209" i="3"/>
  <c r="S209" i="3"/>
  <c r="R209" i="3"/>
  <c r="O209" i="3"/>
  <c r="W208" i="3"/>
  <c r="T208" i="3"/>
  <c r="S208" i="3"/>
  <c r="R208" i="3"/>
  <c r="O208" i="3"/>
  <c r="W207" i="3"/>
  <c r="T207" i="3"/>
  <c r="S207" i="3"/>
  <c r="R207" i="3"/>
  <c r="O207" i="3"/>
  <c r="W206" i="3"/>
  <c r="T206" i="3"/>
  <c r="S206" i="3"/>
  <c r="R206" i="3"/>
  <c r="O206" i="3"/>
  <c r="W205" i="3"/>
  <c r="T205" i="3"/>
  <c r="S205" i="3"/>
  <c r="R205" i="3"/>
  <c r="O205" i="3"/>
  <c r="W204" i="3"/>
  <c r="T204" i="3"/>
  <c r="S204" i="3"/>
  <c r="R204" i="3"/>
  <c r="O204" i="3"/>
  <c r="W203" i="3"/>
  <c r="T203" i="3"/>
  <c r="S203" i="3"/>
  <c r="R203" i="3"/>
  <c r="O203" i="3"/>
  <c r="W202" i="3"/>
  <c r="T202" i="3"/>
  <c r="S202" i="3"/>
  <c r="R202" i="3"/>
  <c r="O202" i="3"/>
  <c r="W201" i="3"/>
  <c r="T201" i="3"/>
  <c r="S201" i="3"/>
  <c r="R201" i="3"/>
  <c r="O201" i="3"/>
  <c r="W200" i="3"/>
  <c r="T200" i="3"/>
  <c r="S200" i="3"/>
  <c r="R200" i="3"/>
  <c r="O200" i="3"/>
  <c r="V200" i="3" s="1"/>
  <c r="W199" i="3"/>
  <c r="T199" i="3"/>
  <c r="S199" i="3"/>
  <c r="R199" i="3"/>
  <c r="O199" i="3"/>
  <c r="W198" i="3"/>
  <c r="T198" i="3"/>
  <c r="S198" i="3"/>
  <c r="R198" i="3"/>
  <c r="O198" i="3"/>
  <c r="W197" i="3"/>
  <c r="T197" i="3"/>
  <c r="S197" i="3"/>
  <c r="R197" i="3"/>
  <c r="O197" i="3"/>
  <c r="W196" i="3"/>
  <c r="T196" i="3"/>
  <c r="S196" i="3"/>
  <c r="R196" i="3"/>
  <c r="O196" i="3"/>
  <c r="W195" i="3"/>
  <c r="T195" i="3"/>
  <c r="S195" i="3"/>
  <c r="R195" i="3"/>
  <c r="O195" i="3"/>
  <c r="W194" i="3"/>
  <c r="T194" i="3"/>
  <c r="S194" i="3"/>
  <c r="R194" i="3"/>
  <c r="O194" i="3"/>
  <c r="W193" i="3"/>
  <c r="T193" i="3"/>
  <c r="S193" i="3"/>
  <c r="R193" i="3"/>
  <c r="O193" i="3"/>
  <c r="W192" i="3"/>
  <c r="T192" i="3"/>
  <c r="S192" i="3"/>
  <c r="R192" i="3"/>
  <c r="O192" i="3"/>
  <c r="W191" i="3"/>
  <c r="T191" i="3"/>
  <c r="S191" i="3"/>
  <c r="R191" i="3"/>
  <c r="O191" i="3"/>
  <c r="W190" i="3"/>
  <c r="T190" i="3"/>
  <c r="S190" i="3"/>
  <c r="R190" i="3"/>
  <c r="O190" i="3"/>
  <c r="W189" i="3"/>
  <c r="T189" i="3"/>
  <c r="S189" i="3"/>
  <c r="R189" i="3"/>
  <c r="O189" i="3"/>
  <c r="V189" i="3" s="1"/>
  <c r="W188" i="3"/>
  <c r="T188" i="3"/>
  <c r="S188" i="3"/>
  <c r="R188" i="3"/>
  <c r="O188" i="3"/>
  <c r="W187" i="3"/>
  <c r="T187" i="3"/>
  <c r="S187" i="3"/>
  <c r="R187" i="3"/>
  <c r="O187" i="3"/>
  <c r="W186" i="3"/>
  <c r="T186" i="3"/>
  <c r="S186" i="3"/>
  <c r="R186" i="3"/>
  <c r="O186" i="3"/>
  <c r="W185" i="3"/>
  <c r="T185" i="3"/>
  <c r="S185" i="3"/>
  <c r="R185" i="3"/>
  <c r="O185" i="3"/>
  <c r="W184" i="3"/>
  <c r="T184" i="3"/>
  <c r="S184" i="3"/>
  <c r="R184" i="3"/>
  <c r="O184" i="3"/>
  <c r="W183" i="3"/>
  <c r="T183" i="3"/>
  <c r="S183" i="3"/>
  <c r="R183" i="3"/>
  <c r="O183" i="3"/>
  <c r="W182" i="3"/>
  <c r="T182" i="3"/>
  <c r="S182" i="3"/>
  <c r="R182" i="3"/>
  <c r="O182" i="3"/>
  <c r="W181" i="3"/>
  <c r="T181" i="3"/>
  <c r="S181" i="3"/>
  <c r="R181" i="3"/>
  <c r="O181" i="3"/>
  <c r="W180" i="3"/>
  <c r="T180" i="3"/>
  <c r="S180" i="3"/>
  <c r="R180" i="3"/>
  <c r="O180" i="3"/>
  <c r="W179" i="3"/>
  <c r="T179" i="3"/>
  <c r="S179" i="3"/>
  <c r="R179" i="3"/>
  <c r="O179" i="3"/>
  <c r="W178" i="3"/>
  <c r="T178" i="3"/>
  <c r="S178" i="3"/>
  <c r="R178" i="3"/>
  <c r="O178" i="3"/>
  <c r="V178" i="3" s="1"/>
  <c r="W177" i="3"/>
  <c r="T177" i="3"/>
  <c r="S177" i="3"/>
  <c r="R177" i="3"/>
  <c r="O177" i="3"/>
  <c r="W176" i="3"/>
  <c r="T176" i="3"/>
  <c r="S176" i="3"/>
  <c r="R176" i="3"/>
  <c r="O176" i="3"/>
  <c r="W175" i="3"/>
  <c r="T175" i="3"/>
  <c r="S175" i="3"/>
  <c r="R175" i="3"/>
  <c r="O175" i="3"/>
  <c r="W174" i="3"/>
  <c r="T174" i="3"/>
  <c r="S174" i="3"/>
  <c r="R174" i="3"/>
  <c r="O174" i="3"/>
  <c r="W173" i="3"/>
  <c r="T173" i="3"/>
  <c r="S173" i="3"/>
  <c r="R173" i="3"/>
  <c r="O173" i="3"/>
  <c r="W172" i="3"/>
  <c r="T172" i="3"/>
  <c r="S172" i="3"/>
  <c r="R172" i="3"/>
  <c r="O172" i="3"/>
  <c r="W171" i="3"/>
  <c r="T171" i="3"/>
  <c r="S171" i="3"/>
  <c r="R171" i="3"/>
  <c r="O171" i="3"/>
  <c r="W170" i="3"/>
  <c r="T170" i="3"/>
  <c r="S170" i="3"/>
  <c r="R170" i="3"/>
  <c r="O170" i="3"/>
  <c r="W169" i="3"/>
  <c r="T169" i="3"/>
  <c r="S169" i="3"/>
  <c r="R169" i="3"/>
  <c r="O169" i="3"/>
  <c r="W168" i="3"/>
  <c r="T168" i="3"/>
  <c r="S168" i="3"/>
  <c r="R168" i="3"/>
  <c r="O168" i="3"/>
  <c r="W167" i="3"/>
  <c r="T167" i="3"/>
  <c r="S167" i="3"/>
  <c r="R167" i="3"/>
  <c r="O167" i="3"/>
  <c r="V167" i="3" s="1"/>
  <c r="W166" i="3"/>
  <c r="T166" i="3"/>
  <c r="S166" i="3"/>
  <c r="R166" i="3"/>
  <c r="O166" i="3"/>
  <c r="W165" i="3"/>
  <c r="T165" i="3"/>
  <c r="S165" i="3"/>
  <c r="R165" i="3"/>
  <c r="O165" i="3"/>
  <c r="W164" i="3"/>
  <c r="T164" i="3"/>
  <c r="S164" i="3"/>
  <c r="R164" i="3"/>
  <c r="O164" i="3"/>
  <c r="W163" i="3"/>
  <c r="T163" i="3"/>
  <c r="S163" i="3"/>
  <c r="R163" i="3"/>
  <c r="O163" i="3"/>
  <c r="W162" i="3"/>
  <c r="T162" i="3"/>
  <c r="S162" i="3"/>
  <c r="R162" i="3"/>
  <c r="O162" i="3"/>
  <c r="W161" i="3"/>
  <c r="T161" i="3"/>
  <c r="S161" i="3"/>
  <c r="R161" i="3"/>
  <c r="O161" i="3"/>
  <c r="W160" i="3"/>
  <c r="T160" i="3"/>
  <c r="S160" i="3"/>
  <c r="R160" i="3"/>
  <c r="O160" i="3"/>
  <c r="W159" i="3"/>
  <c r="T159" i="3"/>
  <c r="S159" i="3"/>
  <c r="R159" i="3"/>
  <c r="O159" i="3"/>
  <c r="W158" i="3"/>
  <c r="T158" i="3"/>
  <c r="S158" i="3"/>
  <c r="R158" i="3"/>
  <c r="O158" i="3"/>
  <c r="W157" i="3"/>
  <c r="T157" i="3"/>
  <c r="S157" i="3"/>
  <c r="R157" i="3"/>
  <c r="O157" i="3"/>
  <c r="W156" i="3"/>
  <c r="T156" i="3"/>
  <c r="S156" i="3"/>
  <c r="R156" i="3"/>
  <c r="O156" i="3"/>
  <c r="V156" i="3" s="1"/>
  <c r="W155" i="3"/>
  <c r="T155" i="3"/>
  <c r="S155" i="3"/>
  <c r="R155" i="3"/>
  <c r="O155" i="3"/>
  <c r="W154" i="3"/>
  <c r="T154" i="3"/>
  <c r="S154" i="3"/>
  <c r="R154" i="3"/>
  <c r="O154" i="3"/>
  <c r="W153" i="3"/>
  <c r="T153" i="3"/>
  <c r="S153" i="3"/>
  <c r="R153" i="3"/>
  <c r="O153" i="3"/>
  <c r="W152" i="3"/>
  <c r="T152" i="3"/>
  <c r="S152" i="3"/>
  <c r="R152" i="3"/>
  <c r="O152" i="3"/>
  <c r="W151" i="3"/>
  <c r="T151" i="3"/>
  <c r="S151" i="3"/>
  <c r="R151" i="3"/>
  <c r="O151" i="3"/>
  <c r="W150" i="3"/>
  <c r="T150" i="3"/>
  <c r="S150" i="3"/>
  <c r="R150" i="3"/>
  <c r="O150" i="3"/>
  <c r="W149" i="3"/>
  <c r="T149" i="3"/>
  <c r="S149" i="3"/>
  <c r="R149" i="3"/>
  <c r="O149" i="3"/>
  <c r="W148" i="3"/>
  <c r="T148" i="3"/>
  <c r="S148" i="3"/>
  <c r="R148" i="3"/>
  <c r="O148" i="3"/>
  <c r="W147" i="3"/>
  <c r="T147" i="3"/>
  <c r="S147" i="3"/>
  <c r="R147" i="3"/>
  <c r="O147" i="3"/>
  <c r="W146" i="3"/>
  <c r="T146" i="3"/>
  <c r="S146" i="3"/>
  <c r="R146" i="3"/>
  <c r="O146" i="3"/>
  <c r="W145" i="3"/>
  <c r="T145" i="3"/>
  <c r="S145" i="3"/>
  <c r="R145" i="3"/>
  <c r="O145" i="3"/>
  <c r="V145" i="3" s="1"/>
  <c r="W144" i="3"/>
  <c r="T144" i="3"/>
  <c r="S144" i="3"/>
  <c r="R144" i="3"/>
  <c r="O144" i="3"/>
  <c r="W143" i="3"/>
  <c r="T143" i="3"/>
  <c r="S143" i="3"/>
  <c r="R143" i="3"/>
  <c r="O143" i="3"/>
  <c r="W142" i="3"/>
  <c r="T142" i="3"/>
  <c r="S142" i="3"/>
  <c r="R142" i="3"/>
  <c r="O142" i="3"/>
  <c r="W141" i="3"/>
  <c r="T141" i="3"/>
  <c r="S141" i="3"/>
  <c r="R141" i="3"/>
  <c r="O141" i="3"/>
  <c r="W140" i="3"/>
  <c r="T140" i="3"/>
  <c r="S140" i="3"/>
  <c r="R140" i="3"/>
  <c r="O140" i="3"/>
  <c r="W139" i="3"/>
  <c r="T139" i="3"/>
  <c r="S139" i="3"/>
  <c r="R139" i="3"/>
  <c r="O139" i="3"/>
  <c r="W138" i="3"/>
  <c r="T138" i="3"/>
  <c r="S138" i="3"/>
  <c r="R138" i="3"/>
  <c r="O138" i="3"/>
  <c r="W137" i="3"/>
  <c r="T137" i="3"/>
  <c r="S137" i="3"/>
  <c r="R137" i="3"/>
  <c r="O137" i="3"/>
  <c r="W136" i="3"/>
  <c r="T136" i="3"/>
  <c r="S136" i="3"/>
  <c r="R136" i="3"/>
  <c r="O136" i="3"/>
  <c r="W135" i="3"/>
  <c r="T135" i="3"/>
  <c r="S135" i="3"/>
  <c r="R135" i="3"/>
  <c r="O135" i="3"/>
  <c r="W134" i="3"/>
  <c r="T134" i="3"/>
  <c r="S134" i="3"/>
  <c r="R134" i="3"/>
  <c r="O134" i="3"/>
  <c r="W133" i="3"/>
  <c r="T133" i="3"/>
  <c r="S133" i="3"/>
  <c r="R133" i="3"/>
  <c r="O133" i="3"/>
  <c r="W132" i="3"/>
  <c r="T132" i="3"/>
  <c r="S132" i="3"/>
  <c r="R132" i="3"/>
  <c r="O132" i="3"/>
  <c r="W131" i="3"/>
  <c r="T131" i="3"/>
  <c r="S131" i="3"/>
  <c r="R131" i="3"/>
  <c r="O131" i="3"/>
  <c r="W130" i="3"/>
  <c r="T130" i="3"/>
  <c r="S130" i="3"/>
  <c r="R130" i="3"/>
  <c r="O130" i="3"/>
  <c r="W129" i="3"/>
  <c r="T129" i="3"/>
  <c r="S129" i="3"/>
  <c r="R129" i="3"/>
  <c r="O129" i="3"/>
  <c r="W128" i="3"/>
  <c r="T128" i="3"/>
  <c r="S128" i="3"/>
  <c r="R128" i="3"/>
  <c r="O128" i="3"/>
  <c r="W127" i="3"/>
  <c r="T127" i="3"/>
  <c r="S127" i="3"/>
  <c r="R127" i="3"/>
  <c r="O127" i="3"/>
  <c r="W126" i="3"/>
  <c r="T126" i="3"/>
  <c r="S126" i="3"/>
  <c r="R126" i="3"/>
  <c r="O126" i="3"/>
  <c r="W125" i="3"/>
  <c r="T125" i="3"/>
  <c r="S125" i="3"/>
  <c r="R125" i="3"/>
  <c r="O125" i="3"/>
  <c r="W124" i="3"/>
  <c r="T124" i="3"/>
  <c r="S124" i="3"/>
  <c r="R124" i="3"/>
  <c r="O124" i="3"/>
  <c r="W123" i="3"/>
  <c r="T123" i="3"/>
  <c r="S123" i="3"/>
  <c r="R123" i="3"/>
  <c r="O123" i="3"/>
  <c r="V123" i="3" s="1"/>
  <c r="W122" i="3"/>
  <c r="T122" i="3"/>
  <c r="S122" i="3"/>
  <c r="R122" i="3"/>
  <c r="O122" i="3"/>
  <c r="W121" i="3"/>
  <c r="T121" i="3"/>
  <c r="S121" i="3"/>
  <c r="R121" i="3"/>
  <c r="O121" i="3"/>
  <c r="W120" i="3"/>
  <c r="T120" i="3"/>
  <c r="S120" i="3"/>
  <c r="R120" i="3"/>
  <c r="O120" i="3"/>
  <c r="W119" i="3"/>
  <c r="T119" i="3"/>
  <c r="S119" i="3"/>
  <c r="R119" i="3"/>
  <c r="O119" i="3"/>
  <c r="W118" i="3"/>
  <c r="T118" i="3"/>
  <c r="S118" i="3"/>
  <c r="R118" i="3"/>
  <c r="O118" i="3"/>
  <c r="W117" i="3"/>
  <c r="T117" i="3"/>
  <c r="S117" i="3"/>
  <c r="R117" i="3"/>
  <c r="O117" i="3"/>
  <c r="W116" i="3"/>
  <c r="T116" i="3"/>
  <c r="S116" i="3"/>
  <c r="R116" i="3"/>
  <c r="O116" i="3"/>
  <c r="W115" i="3"/>
  <c r="T115" i="3"/>
  <c r="S115" i="3"/>
  <c r="R115" i="3"/>
  <c r="O115" i="3"/>
  <c r="W114" i="3"/>
  <c r="T114" i="3"/>
  <c r="S114" i="3"/>
  <c r="R114" i="3"/>
  <c r="O114" i="3"/>
  <c r="W113" i="3"/>
  <c r="T113" i="3"/>
  <c r="S113" i="3"/>
  <c r="R113" i="3"/>
  <c r="O113" i="3"/>
  <c r="W112" i="3"/>
  <c r="T112" i="3"/>
  <c r="S112" i="3"/>
  <c r="R112" i="3"/>
  <c r="O112" i="3"/>
  <c r="V112" i="3" s="1"/>
  <c r="W111" i="3"/>
  <c r="T111" i="3"/>
  <c r="S111" i="3"/>
  <c r="R111" i="3"/>
  <c r="O111" i="3"/>
  <c r="W110" i="3"/>
  <c r="T110" i="3"/>
  <c r="S110" i="3"/>
  <c r="R110" i="3"/>
  <c r="O110" i="3"/>
  <c r="W109" i="3"/>
  <c r="T109" i="3"/>
  <c r="S109" i="3"/>
  <c r="R109" i="3"/>
  <c r="O109" i="3"/>
  <c r="W108" i="3"/>
  <c r="T108" i="3"/>
  <c r="S108" i="3"/>
  <c r="R108" i="3"/>
  <c r="O108" i="3"/>
  <c r="W107" i="3"/>
  <c r="T107" i="3"/>
  <c r="S107" i="3"/>
  <c r="R107" i="3"/>
  <c r="O107" i="3"/>
  <c r="W106" i="3"/>
  <c r="T106" i="3"/>
  <c r="S106" i="3"/>
  <c r="R106" i="3"/>
  <c r="O106" i="3"/>
  <c r="W105" i="3"/>
  <c r="T105" i="3"/>
  <c r="S105" i="3"/>
  <c r="R105" i="3"/>
  <c r="O105" i="3"/>
  <c r="W104" i="3"/>
  <c r="T104" i="3"/>
  <c r="S104" i="3"/>
  <c r="R104" i="3"/>
  <c r="O104" i="3"/>
  <c r="W103" i="3"/>
  <c r="T103" i="3"/>
  <c r="S103" i="3"/>
  <c r="R103" i="3"/>
  <c r="O103" i="3"/>
  <c r="W102" i="3"/>
  <c r="T102" i="3"/>
  <c r="S102" i="3"/>
  <c r="R102" i="3"/>
  <c r="O102" i="3"/>
  <c r="W101" i="3"/>
  <c r="T101" i="3"/>
  <c r="S101" i="3"/>
  <c r="R101" i="3"/>
  <c r="O101" i="3"/>
  <c r="V101" i="3" s="1"/>
  <c r="W100" i="3"/>
  <c r="T100" i="3"/>
  <c r="S100" i="3"/>
  <c r="R100" i="3"/>
  <c r="O100" i="3"/>
  <c r="W99" i="3"/>
  <c r="T99" i="3"/>
  <c r="S99" i="3"/>
  <c r="R99" i="3"/>
  <c r="O99" i="3"/>
  <c r="W98" i="3"/>
  <c r="T98" i="3"/>
  <c r="S98" i="3"/>
  <c r="R98" i="3"/>
  <c r="O98" i="3"/>
  <c r="W97" i="3"/>
  <c r="T97" i="3"/>
  <c r="S97" i="3"/>
  <c r="R97" i="3"/>
  <c r="O97" i="3"/>
  <c r="W96" i="3"/>
  <c r="T96" i="3"/>
  <c r="S96" i="3"/>
  <c r="R96" i="3"/>
  <c r="O96" i="3"/>
  <c r="W95" i="3"/>
  <c r="T95" i="3"/>
  <c r="S95" i="3"/>
  <c r="R95" i="3"/>
  <c r="O95" i="3"/>
  <c r="W94" i="3"/>
  <c r="T94" i="3"/>
  <c r="S94" i="3"/>
  <c r="R94" i="3"/>
  <c r="O94" i="3"/>
  <c r="W93" i="3"/>
  <c r="T93" i="3"/>
  <c r="S93" i="3"/>
  <c r="R93" i="3"/>
  <c r="O93" i="3"/>
  <c r="W92" i="3"/>
  <c r="T92" i="3"/>
  <c r="S92" i="3"/>
  <c r="R92" i="3"/>
  <c r="O92" i="3"/>
  <c r="W91" i="3"/>
  <c r="T91" i="3"/>
  <c r="S91" i="3"/>
  <c r="R91" i="3"/>
  <c r="O91" i="3"/>
  <c r="W90" i="3"/>
  <c r="T90" i="3"/>
  <c r="S90" i="3"/>
  <c r="R90" i="3"/>
  <c r="O90" i="3"/>
  <c r="V90" i="3" s="1"/>
  <c r="W89" i="3"/>
  <c r="T89" i="3"/>
  <c r="S89" i="3"/>
  <c r="R89" i="3"/>
  <c r="O89" i="3"/>
  <c r="W88" i="3"/>
  <c r="T88" i="3"/>
  <c r="S88" i="3"/>
  <c r="R88" i="3"/>
  <c r="O88" i="3"/>
  <c r="W87" i="3"/>
  <c r="T87" i="3"/>
  <c r="S87" i="3"/>
  <c r="R87" i="3"/>
  <c r="O87" i="3"/>
  <c r="W86" i="3"/>
  <c r="T86" i="3"/>
  <c r="S86" i="3"/>
  <c r="R86" i="3"/>
  <c r="O86" i="3"/>
  <c r="W85" i="3"/>
  <c r="T85" i="3"/>
  <c r="S85" i="3"/>
  <c r="R85" i="3"/>
  <c r="O85" i="3"/>
  <c r="W84" i="3"/>
  <c r="T84" i="3"/>
  <c r="S84" i="3"/>
  <c r="R84" i="3"/>
  <c r="O84" i="3"/>
  <c r="W83" i="3"/>
  <c r="T83" i="3"/>
  <c r="S83" i="3"/>
  <c r="R83" i="3"/>
  <c r="O83" i="3"/>
  <c r="W82" i="3"/>
  <c r="T82" i="3"/>
  <c r="S82" i="3"/>
  <c r="R82" i="3"/>
  <c r="O82" i="3"/>
  <c r="W81" i="3"/>
  <c r="T81" i="3"/>
  <c r="S81" i="3"/>
  <c r="R81" i="3"/>
  <c r="O81" i="3"/>
  <c r="W80" i="3"/>
  <c r="T80" i="3"/>
  <c r="S80" i="3"/>
  <c r="R80" i="3"/>
  <c r="O80" i="3"/>
  <c r="W79" i="3"/>
  <c r="T79" i="3"/>
  <c r="S79" i="3"/>
  <c r="R79" i="3"/>
  <c r="O79" i="3"/>
  <c r="V79" i="3" s="1"/>
  <c r="W78" i="3"/>
  <c r="T78" i="3"/>
  <c r="S78" i="3"/>
  <c r="R78" i="3"/>
  <c r="O78" i="3"/>
  <c r="W77" i="3"/>
  <c r="T77" i="3"/>
  <c r="S77" i="3"/>
  <c r="R77" i="3"/>
  <c r="O77" i="3"/>
  <c r="W76" i="3"/>
  <c r="T76" i="3"/>
  <c r="S76" i="3"/>
  <c r="R76" i="3"/>
  <c r="O76" i="3"/>
  <c r="W75" i="3"/>
  <c r="T75" i="3"/>
  <c r="S75" i="3"/>
  <c r="R75" i="3"/>
  <c r="O75" i="3"/>
  <c r="W74" i="3"/>
  <c r="T74" i="3"/>
  <c r="S74" i="3"/>
  <c r="R74" i="3"/>
  <c r="O74" i="3"/>
  <c r="W73" i="3"/>
  <c r="T73" i="3"/>
  <c r="S73" i="3"/>
  <c r="R73" i="3"/>
  <c r="O73" i="3"/>
  <c r="W72" i="3"/>
  <c r="T72" i="3"/>
  <c r="S72" i="3"/>
  <c r="R72" i="3"/>
  <c r="O72" i="3"/>
  <c r="W71" i="3"/>
  <c r="T71" i="3"/>
  <c r="S71" i="3"/>
  <c r="R71" i="3"/>
  <c r="O71" i="3"/>
  <c r="W70" i="3"/>
  <c r="T70" i="3"/>
  <c r="S70" i="3"/>
  <c r="R70" i="3"/>
  <c r="O70" i="3"/>
  <c r="W69" i="3"/>
  <c r="T69" i="3"/>
  <c r="S69" i="3"/>
  <c r="R69" i="3"/>
  <c r="O69" i="3"/>
  <c r="W68" i="3"/>
  <c r="T68" i="3"/>
  <c r="S68" i="3"/>
  <c r="R68" i="3"/>
  <c r="O68" i="3"/>
  <c r="V68" i="3" s="1"/>
  <c r="W67" i="3"/>
  <c r="T67" i="3"/>
  <c r="S67" i="3"/>
  <c r="R67" i="3"/>
  <c r="O67" i="3"/>
  <c r="W66" i="3"/>
  <c r="T66" i="3"/>
  <c r="S66" i="3"/>
  <c r="R66" i="3"/>
  <c r="O66" i="3"/>
  <c r="W65" i="3"/>
  <c r="T65" i="3"/>
  <c r="S65" i="3"/>
  <c r="R65" i="3"/>
  <c r="O65" i="3"/>
  <c r="W64" i="3"/>
  <c r="T64" i="3"/>
  <c r="S64" i="3"/>
  <c r="R64" i="3"/>
  <c r="O64" i="3"/>
  <c r="W63" i="3"/>
  <c r="T63" i="3"/>
  <c r="S63" i="3"/>
  <c r="R63" i="3"/>
  <c r="O63" i="3"/>
  <c r="W62" i="3"/>
  <c r="T62" i="3"/>
  <c r="S62" i="3"/>
  <c r="R62" i="3"/>
  <c r="O62" i="3"/>
  <c r="W61" i="3"/>
  <c r="T61" i="3"/>
  <c r="S61" i="3"/>
  <c r="R61" i="3"/>
  <c r="O61" i="3"/>
  <c r="W60" i="3"/>
  <c r="T60" i="3"/>
  <c r="S60" i="3"/>
  <c r="R60" i="3"/>
  <c r="O60" i="3"/>
  <c r="W59" i="3"/>
  <c r="T59" i="3"/>
  <c r="S59" i="3"/>
  <c r="R59" i="3"/>
  <c r="O59" i="3"/>
  <c r="W58" i="3"/>
  <c r="T58" i="3"/>
  <c r="S58" i="3"/>
  <c r="R58" i="3"/>
  <c r="O58" i="3"/>
  <c r="W57" i="3"/>
  <c r="T57" i="3"/>
  <c r="S57" i="3"/>
  <c r="R57" i="3"/>
  <c r="O57" i="3"/>
  <c r="V57" i="3" s="1"/>
  <c r="W56" i="3"/>
  <c r="T56" i="3"/>
  <c r="S56" i="3"/>
  <c r="R56" i="3"/>
  <c r="O56" i="3"/>
  <c r="W55" i="3"/>
  <c r="T55" i="3"/>
  <c r="S55" i="3"/>
  <c r="R55" i="3"/>
  <c r="O55" i="3"/>
  <c r="W54" i="3"/>
  <c r="T54" i="3"/>
  <c r="S54" i="3"/>
  <c r="R54" i="3"/>
  <c r="O54" i="3"/>
  <c r="W53" i="3"/>
  <c r="T53" i="3"/>
  <c r="S53" i="3"/>
  <c r="R53" i="3"/>
  <c r="O53" i="3"/>
  <c r="W52" i="3"/>
  <c r="T52" i="3"/>
  <c r="S52" i="3"/>
  <c r="R52" i="3"/>
  <c r="O52" i="3"/>
  <c r="W51" i="3"/>
  <c r="T51" i="3"/>
  <c r="S51" i="3"/>
  <c r="R51" i="3"/>
  <c r="O51" i="3"/>
  <c r="W50" i="3"/>
  <c r="T50" i="3"/>
  <c r="S50" i="3"/>
  <c r="R50" i="3"/>
  <c r="O50" i="3"/>
  <c r="W49" i="3"/>
  <c r="T49" i="3"/>
  <c r="S49" i="3"/>
  <c r="R49" i="3"/>
  <c r="O49" i="3"/>
  <c r="W48" i="3"/>
  <c r="T48" i="3"/>
  <c r="S48" i="3"/>
  <c r="R48" i="3"/>
  <c r="O48" i="3"/>
  <c r="W47" i="3"/>
  <c r="T47" i="3"/>
  <c r="S47" i="3"/>
  <c r="R47" i="3"/>
  <c r="O47" i="3"/>
  <c r="W46" i="3"/>
  <c r="T46" i="3"/>
  <c r="S46" i="3"/>
  <c r="R46" i="3"/>
  <c r="O46" i="3"/>
  <c r="W45" i="3"/>
  <c r="T45" i="3"/>
  <c r="S45" i="3"/>
  <c r="R45" i="3"/>
  <c r="O45" i="3"/>
  <c r="W44" i="3"/>
  <c r="T44" i="3"/>
  <c r="S44" i="3"/>
  <c r="R44" i="3"/>
  <c r="O44" i="3"/>
  <c r="W43" i="3"/>
  <c r="T43" i="3"/>
  <c r="S43" i="3"/>
  <c r="R43" i="3"/>
  <c r="O43" i="3"/>
  <c r="W42" i="3"/>
  <c r="T42" i="3"/>
  <c r="S42" i="3"/>
  <c r="R42" i="3"/>
  <c r="O42" i="3"/>
  <c r="W41" i="3"/>
  <c r="T41" i="3"/>
  <c r="S41" i="3"/>
  <c r="R41" i="3"/>
  <c r="O41" i="3"/>
  <c r="W40" i="3"/>
  <c r="T40" i="3"/>
  <c r="S40" i="3"/>
  <c r="R40" i="3"/>
  <c r="O40" i="3"/>
  <c r="W39" i="3"/>
  <c r="T39" i="3"/>
  <c r="S39" i="3"/>
  <c r="R39" i="3"/>
  <c r="O39" i="3"/>
  <c r="W38" i="3"/>
  <c r="T38" i="3"/>
  <c r="S38" i="3"/>
  <c r="R38" i="3"/>
  <c r="O38" i="3"/>
  <c r="W37" i="3"/>
  <c r="T37" i="3"/>
  <c r="S37" i="3"/>
  <c r="R37" i="3"/>
  <c r="O37" i="3"/>
  <c r="W36" i="3"/>
  <c r="T36" i="3"/>
  <c r="S36" i="3"/>
  <c r="R36" i="3"/>
  <c r="O36" i="3"/>
  <c r="W35" i="3"/>
  <c r="T35" i="3"/>
  <c r="S35" i="3"/>
  <c r="R35" i="3"/>
  <c r="O35" i="3"/>
  <c r="V35" i="3" s="1"/>
  <c r="W34" i="3"/>
  <c r="T34" i="3"/>
  <c r="S34" i="3"/>
  <c r="R34" i="3"/>
  <c r="O34" i="3"/>
  <c r="W33" i="3"/>
  <c r="T33" i="3"/>
  <c r="S33" i="3"/>
  <c r="R33" i="3"/>
  <c r="O33" i="3"/>
  <c r="W32" i="3"/>
  <c r="T32" i="3"/>
  <c r="S32" i="3"/>
  <c r="R32" i="3"/>
  <c r="O32" i="3"/>
  <c r="W31" i="3"/>
  <c r="T31" i="3"/>
  <c r="S31" i="3"/>
  <c r="R31" i="3"/>
  <c r="O31" i="3"/>
  <c r="W30" i="3"/>
  <c r="T30" i="3"/>
  <c r="S30" i="3"/>
  <c r="R30" i="3"/>
  <c r="O30" i="3"/>
  <c r="W29" i="3"/>
  <c r="T29" i="3"/>
  <c r="S29" i="3"/>
  <c r="R29" i="3"/>
  <c r="O29" i="3"/>
  <c r="W28" i="3"/>
  <c r="T28" i="3"/>
  <c r="S28" i="3"/>
  <c r="R28" i="3"/>
  <c r="O28" i="3"/>
  <c r="W27" i="3"/>
  <c r="T27" i="3"/>
  <c r="S27" i="3"/>
  <c r="R27" i="3"/>
  <c r="O27" i="3"/>
  <c r="W26" i="3"/>
  <c r="T26" i="3"/>
  <c r="S26" i="3"/>
  <c r="R26" i="3"/>
  <c r="O26" i="3"/>
  <c r="W25" i="3"/>
  <c r="T25" i="3"/>
  <c r="S25" i="3"/>
  <c r="R25" i="3"/>
  <c r="O25" i="3"/>
  <c r="W24" i="3"/>
  <c r="T24" i="3"/>
  <c r="S24" i="3"/>
  <c r="R24" i="3"/>
  <c r="O24" i="3"/>
  <c r="V24" i="3" s="1"/>
  <c r="W23" i="3"/>
  <c r="T23" i="3"/>
  <c r="S23" i="3"/>
  <c r="R23" i="3"/>
  <c r="O23" i="3"/>
  <c r="W22" i="3"/>
  <c r="T22" i="3"/>
  <c r="S22" i="3"/>
  <c r="R22" i="3"/>
  <c r="O22" i="3"/>
  <c r="W21" i="3"/>
  <c r="T21" i="3"/>
  <c r="S21" i="3"/>
  <c r="R21" i="3"/>
  <c r="O21" i="3"/>
  <c r="W20" i="3"/>
  <c r="T20" i="3"/>
  <c r="S20" i="3"/>
  <c r="R20" i="3"/>
  <c r="O20" i="3"/>
  <c r="W19" i="3"/>
  <c r="T19" i="3"/>
  <c r="S19" i="3"/>
  <c r="R19" i="3"/>
  <c r="O19" i="3"/>
  <c r="W18" i="3"/>
  <c r="T18" i="3"/>
  <c r="S18" i="3"/>
  <c r="R18" i="3"/>
  <c r="O18" i="3"/>
  <c r="W17" i="3"/>
  <c r="T17" i="3"/>
  <c r="S17" i="3"/>
  <c r="R17" i="3"/>
  <c r="O17" i="3"/>
  <c r="W16" i="3"/>
  <c r="T16" i="3"/>
  <c r="S16" i="3"/>
  <c r="R16" i="3"/>
  <c r="O16" i="3"/>
  <c r="W15" i="3"/>
  <c r="T15" i="3"/>
  <c r="S15" i="3"/>
  <c r="R15" i="3"/>
  <c r="O15" i="3"/>
  <c r="W14" i="3"/>
  <c r="T14" i="3"/>
  <c r="S14" i="3"/>
  <c r="R14" i="3"/>
  <c r="O14" i="3"/>
  <c r="W13" i="3"/>
  <c r="T13" i="3"/>
  <c r="S13" i="3"/>
  <c r="R13" i="3"/>
  <c r="O13" i="3"/>
  <c r="V13" i="3" s="1"/>
  <c r="W12" i="3"/>
  <c r="T12" i="3"/>
  <c r="S12" i="3"/>
  <c r="R12" i="3"/>
  <c r="O12" i="3"/>
  <c r="W11" i="3"/>
  <c r="T11" i="3"/>
  <c r="S11" i="3"/>
  <c r="R11" i="3"/>
  <c r="O11" i="3"/>
  <c r="W10" i="3"/>
  <c r="T10" i="3"/>
  <c r="S10" i="3"/>
  <c r="R10" i="3"/>
  <c r="O10" i="3"/>
  <c r="W9" i="3"/>
  <c r="T9" i="3"/>
  <c r="S9" i="3"/>
  <c r="R9" i="3"/>
  <c r="O9" i="3"/>
  <c r="W8" i="3"/>
  <c r="T8" i="3"/>
  <c r="S8" i="3"/>
  <c r="R8" i="3"/>
  <c r="O8" i="3"/>
  <c r="W7" i="3"/>
  <c r="T7" i="3"/>
  <c r="S7" i="3"/>
  <c r="R7" i="3"/>
  <c r="O7" i="3"/>
  <c r="W6" i="3"/>
  <c r="T6" i="3"/>
  <c r="S6" i="3"/>
  <c r="R6" i="3"/>
  <c r="O6" i="3"/>
  <c r="W5" i="3"/>
  <c r="T5" i="3"/>
  <c r="S5" i="3"/>
  <c r="R5" i="3"/>
  <c r="O5" i="3"/>
  <c r="W4" i="3"/>
  <c r="T4" i="3"/>
  <c r="S4" i="3"/>
  <c r="R4" i="3"/>
  <c r="O4" i="3"/>
  <c r="W3" i="3"/>
  <c r="T3" i="3"/>
  <c r="S3" i="3"/>
  <c r="R3" i="3"/>
  <c r="O3" i="3"/>
  <c r="T2" i="3"/>
  <c r="S2" i="3"/>
  <c r="R2" i="3"/>
  <c r="T1" i="3"/>
  <c r="S1" i="3"/>
  <c r="R1" i="3"/>
  <c r="O1" i="3"/>
  <c r="J52" i="2"/>
  <c r="I52" i="2"/>
  <c r="J51" i="2"/>
  <c r="I51" i="2"/>
  <c r="J50" i="2"/>
  <c r="I50" i="2"/>
  <c r="J49" i="2"/>
  <c r="I49" i="2"/>
  <c r="K48" i="2"/>
  <c r="J48" i="2"/>
  <c r="I48" i="2"/>
  <c r="J47" i="2"/>
  <c r="I47" i="2"/>
  <c r="K46" i="2"/>
  <c r="J46" i="2"/>
  <c r="I46" i="2"/>
  <c r="K45" i="2"/>
  <c r="J45" i="2"/>
  <c r="I45" i="2"/>
  <c r="J44" i="2"/>
  <c r="I44" i="2"/>
  <c r="J43" i="2"/>
  <c r="I43" i="2"/>
  <c r="J42" i="2"/>
  <c r="I42" i="2"/>
  <c r="J41" i="2"/>
  <c r="I41" i="2"/>
  <c r="K40" i="2"/>
  <c r="J40" i="2"/>
  <c r="I40" i="2"/>
  <c r="K39" i="2"/>
  <c r="J39" i="2"/>
  <c r="I39" i="2"/>
  <c r="J38" i="2"/>
  <c r="I38" i="2"/>
  <c r="J37" i="2"/>
  <c r="I37" i="2"/>
  <c r="K36" i="2"/>
  <c r="J36" i="2"/>
  <c r="I36" i="2"/>
  <c r="J35" i="2"/>
  <c r="I35" i="2"/>
  <c r="D34" i="2"/>
  <c r="J34" i="2" s="1"/>
  <c r="C34" i="2"/>
  <c r="I34" i="2" s="1"/>
  <c r="J33" i="2"/>
  <c r="I33" i="2"/>
  <c r="J32" i="2"/>
  <c r="I32" i="2"/>
  <c r="J31" i="2"/>
  <c r="I31" i="2"/>
  <c r="J30" i="2"/>
  <c r="I30" i="2"/>
  <c r="K29" i="2"/>
  <c r="J29" i="2"/>
  <c r="I29" i="2"/>
  <c r="J28" i="2"/>
  <c r="I28" i="2"/>
  <c r="J27" i="2"/>
  <c r="I27" i="2"/>
  <c r="K26" i="2"/>
  <c r="J26" i="2"/>
  <c r="I26" i="2"/>
  <c r="J25" i="2"/>
  <c r="I25" i="2"/>
  <c r="J24" i="2"/>
  <c r="I24" i="2"/>
  <c r="J23" i="2"/>
  <c r="I23" i="2"/>
  <c r="J22" i="2"/>
  <c r="I22" i="2"/>
  <c r="J21" i="2"/>
  <c r="I21" i="2"/>
  <c r="J20" i="2"/>
  <c r="I20" i="2"/>
  <c r="J19" i="2"/>
  <c r="I19" i="2"/>
  <c r="J18" i="2"/>
  <c r="I18" i="2"/>
  <c r="K17" i="2"/>
  <c r="J17" i="2"/>
  <c r="I17" i="2"/>
  <c r="K16" i="2"/>
  <c r="J16" i="2"/>
  <c r="I16" i="2"/>
  <c r="J15" i="2"/>
  <c r="I15" i="2"/>
  <c r="J14" i="2"/>
  <c r="I14" i="2"/>
  <c r="J13" i="2"/>
  <c r="I13" i="2"/>
  <c r="J12" i="2"/>
  <c r="I12" i="2"/>
  <c r="J11" i="2"/>
  <c r="I11" i="2"/>
  <c r="J10" i="2"/>
  <c r="I10" i="2"/>
  <c r="J9" i="2"/>
  <c r="I9" i="2"/>
  <c r="J8" i="2"/>
  <c r="I8" i="2"/>
  <c r="J7" i="2"/>
  <c r="I7" i="2"/>
  <c r="J6" i="2"/>
  <c r="I6" i="2"/>
  <c r="J5" i="2"/>
  <c r="I5" i="2"/>
  <c r="J4" i="2"/>
  <c r="I4" i="2"/>
  <c r="J3" i="2"/>
  <c r="I3" i="2"/>
  <c r="K2" i="2"/>
  <c r="J2" i="2"/>
  <c r="I2" i="2"/>
  <c r="E3" i="1"/>
  <c r="D3" i="1"/>
  <c r="R3" i="1"/>
  <c r="C463" i="15" l="1"/>
  <c r="D482" i="15"/>
  <c r="D505" i="15"/>
  <c r="C486" i="15"/>
  <c r="D525" i="15"/>
  <c r="C506" i="15"/>
  <c r="C529" i="15"/>
  <c r="D548" i="15"/>
  <c r="D527" i="15"/>
  <c r="C508" i="15"/>
  <c r="D502" i="15"/>
  <c r="C483" i="15"/>
  <c r="C478" i="15"/>
  <c r="D497" i="15"/>
  <c r="D519" i="15"/>
  <c r="C500" i="15"/>
  <c r="D499" i="15"/>
  <c r="C480" i="15"/>
  <c r="D526" i="15"/>
  <c r="C507" i="15"/>
  <c r="C496" i="15"/>
  <c r="A496" i="15"/>
  <c r="D515" i="15"/>
  <c r="D552" i="15"/>
  <c r="C533" i="15"/>
  <c r="C531" i="15"/>
  <c r="D550" i="15"/>
  <c r="C465" i="15"/>
  <c r="D484" i="15"/>
  <c r="C570" i="15"/>
  <c r="D589" i="15"/>
  <c r="D504" i="15"/>
  <c r="C485" i="15"/>
  <c r="C568" i="15"/>
  <c r="D587" i="15"/>
  <c r="C566" i="15"/>
  <c r="D585" i="15"/>
  <c r="C460" i="15"/>
  <c r="D479" i="15"/>
  <c r="C96" i="15"/>
  <c r="C95" i="15"/>
  <c r="C58" i="15"/>
  <c r="K22" i="2"/>
  <c r="K33" i="2"/>
  <c r="K38" i="2"/>
  <c r="K20" i="2"/>
  <c r="K31" i="2"/>
  <c r="K35" i="2"/>
  <c r="K52" i="2"/>
  <c r="K28" i="2"/>
  <c r="K43" i="2"/>
  <c r="K50" i="2"/>
  <c r="K8" i="2"/>
  <c r="L8" i="2" s="1"/>
  <c r="K44" i="2"/>
  <c r="K41" i="2"/>
  <c r="K6" i="2"/>
  <c r="K10" i="2"/>
  <c r="K21" i="2"/>
  <c r="L21" i="2" s="1"/>
  <c r="K32" i="2"/>
  <c r="K42" i="2"/>
  <c r="K18" i="2"/>
  <c r="K3" i="2"/>
  <c r="K12" i="2"/>
  <c r="K34" i="2"/>
  <c r="K51" i="2"/>
  <c r="K4" i="2"/>
  <c r="L4" i="2" s="1"/>
  <c r="K15" i="2"/>
  <c r="K49" i="2"/>
  <c r="K5" i="2"/>
  <c r="K9" i="2"/>
  <c r="K23" i="2"/>
  <c r="K47" i="2"/>
  <c r="K27" i="2"/>
  <c r="K24" i="2"/>
  <c r="K19" i="2"/>
  <c r="K13" i="2"/>
  <c r="K30" i="2"/>
  <c r="K7" i="2"/>
  <c r="K14" i="2"/>
  <c r="K11" i="2"/>
  <c r="K25" i="2"/>
  <c r="K37" i="2"/>
  <c r="R307" i="4"/>
  <c r="S307" i="4" s="1"/>
  <c r="R259" i="4"/>
  <c r="S259" i="4" s="1"/>
  <c r="R235" i="4"/>
  <c r="S235" i="4" s="1"/>
  <c r="R211" i="4"/>
  <c r="S211" i="4" s="1"/>
  <c r="R187" i="4"/>
  <c r="S187" i="4" s="1"/>
  <c r="R163" i="4"/>
  <c r="S163" i="4" s="1"/>
  <c r="R139" i="4"/>
  <c r="S139" i="4" s="1"/>
  <c r="R115" i="4"/>
  <c r="S115" i="4" s="1"/>
  <c r="R91" i="4"/>
  <c r="S91" i="4" s="1"/>
  <c r="R67" i="4"/>
  <c r="S67" i="4" s="1"/>
  <c r="R43" i="4"/>
  <c r="S43" i="4" s="1"/>
  <c r="Q541" i="3"/>
  <c r="Q453" i="3"/>
  <c r="Q365" i="3"/>
  <c r="Q277" i="3"/>
  <c r="Q189" i="3"/>
  <c r="Q101" i="3"/>
  <c r="Q13" i="3"/>
  <c r="V46" i="3"/>
  <c r="V134" i="3"/>
  <c r="V222" i="3"/>
  <c r="V310" i="3"/>
  <c r="V398" i="3"/>
  <c r="V486" i="3"/>
  <c r="Q508" i="3"/>
  <c r="Q420" i="3"/>
  <c r="Q332" i="3"/>
  <c r="Q244" i="3"/>
  <c r="Q156" i="3"/>
  <c r="Q68" i="3"/>
  <c r="Q563" i="3"/>
  <c r="Q475" i="3"/>
  <c r="Q387" i="3"/>
  <c r="Q299" i="3"/>
  <c r="Q211" i="3"/>
  <c r="Q123" i="3"/>
  <c r="Q35" i="3"/>
  <c r="Q530" i="3"/>
  <c r="Q442" i="3"/>
  <c r="Q354" i="3"/>
  <c r="Q266" i="3"/>
  <c r="Q178" i="3"/>
  <c r="Q90" i="3"/>
  <c r="Q497" i="3"/>
  <c r="Q409" i="3"/>
  <c r="Q321" i="3"/>
  <c r="Q233" i="3"/>
  <c r="Q145" i="3"/>
  <c r="Q57" i="3"/>
  <c r="Q288" i="3"/>
  <c r="Q200" i="3"/>
  <c r="Q112" i="3"/>
  <c r="Q24" i="3"/>
  <c r="V2" i="3"/>
  <c r="Q519" i="3"/>
  <c r="Q431" i="3"/>
  <c r="Q343" i="3"/>
  <c r="Q255" i="3"/>
  <c r="Q167" i="3"/>
  <c r="Q79" i="3"/>
  <c r="V277" i="3"/>
  <c r="E54" i="5"/>
  <c r="E53" i="5"/>
  <c r="V244" i="3"/>
  <c r="V332" i="3"/>
  <c r="V420" i="3"/>
  <c r="V508" i="3"/>
  <c r="V376" i="3"/>
  <c r="V464" i="3"/>
  <c r="V552" i="3"/>
  <c r="E13" i="5"/>
  <c r="E21" i="5"/>
  <c r="E29" i="5"/>
  <c r="E37" i="5"/>
  <c r="E45" i="5"/>
  <c r="E55" i="5"/>
  <c r="E10" i="5"/>
  <c r="E9" i="5"/>
  <c r="E17" i="5"/>
  <c r="E25" i="5"/>
  <c r="E33" i="5"/>
  <c r="E41" i="5"/>
  <c r="E7" i="5"/>
  <c r="E16" i="5"/>
  <c r="E24" i="5"/>
  <c r="E32" i="5"/>
  <c r="E40" i="5"/>
  <c r="E5" i="5"/>
  <c r="E26" i="5"/>
  <c r="E34" i="5"/>
  <c r="E42" i="5"/>
  <c r="E50" i="5"/>
  <c r="E44" i="5"/>
  <c r="E52" i="5"/>
  <c r="E49" i="5"/>
  <c r="E6" i="5"/>
  <c r="E14" i="5"/>
  <c r="E22" i="5"/>
  <c r="E30" i="5"/>
  <c r="E38" i="5"/>
  <c r="E46" i="5"/>
  <c r="E11" i="5"/>
  <c r="E27" i="5"/>
  <c r="E35" i="5"/>
  <c r="E43" i="5"/>
  <c r="E51" i="5"/>
  <c r="E18" i="5"/>
  <c r="E8" i="5"/>
  <c r="E15" i="5"/>
  <c r="E31" i="5"/>
  <c r="E39" i="5"/>
  <c r="E12" i="5"/>
  <c r="E20" i="5"/>
  <c r="E28" i="5"/>
  <c r="E36" i="5"/>
  <c r="D48" i="10"/>
  <c r="H48" i="10" s="1"/>
  <c r="D26" i="10"/>
  <c r="H26" i="10" s="1"/>
  <c r="G48" i="10"/>
  <c r="D20" i="10"/>
  <c r="H20" i="10" s="1"/>
  <c r="G26" i="10"/>
  <c r="I655" i="11"/>
  <c r="D32" i="10" s="1"/>
  <c r="H32" i="10" s="1"/>
  <c r="D523" i="15" l="1"/>
  <c r="C504" i="15"/>
  <c r="D571" i="15"/>
  <c r="C552" i="15"/>
  <c r="C548" i="15"/>
  <c r="D567" i="15"/>
  <c r="D608" i="15"/>
  <c r="C589" i="15"/>
  <c r="A515" i="15"/>
  <c r="D534" i="15"/>
  <c r="C515" i="15"/>
  <c r="C497" i="15"/>
  <c r="D516" i="15"/>
  <c r="C585" i="15"/>
  <c r="D604" i="15"/>
  <c r="D503" i="15"/>
  <c r="C484" i="15"/>
  <c r="D544" i="15"/>
  <c r="C525" i="15"/>
  <c r="C479" i="15"/>
  <c r="D498" i="15"/>
  <c r="C519" i="15"/>
  <c r="D538" i="15"/>
  <c r="D606" i="15"/>
  <c r="C587" i="15"/>
  <c r="C550" i="15"/>
  <c r="D569" i="15"/>
  <c r="C526" i="15"/>
  <c r="D545" i="15"/>
  <c r="C502" i="15"/>
  <c r="D521" i="15"/>
  <c r="C505" i="15"/>
  <c r="D524" i="15"/>
  <c r="D501" i="15"/>
  <c r="C482" i="15"/>
  <c r="C499" i="15"/>
  <c r="D518" i="15"/>
  <c r="D546" i="15"/>
  <c r="C527" i="15"/>
  <c r="M3" i="1"/>
  <c r="K3" i="1"/>
  <c r="B66" i="1"/>
  <c r="D542" i="15" l="1"/>
  <c r="C523" i="15"/>
  <c r="C606" i="15"/>
  <c r="D625" i="15"/>
  <c r="C503" i="15"/>
  <c r="D522" i="15"/>
  <c r="C521" i="15"/>
  <c r="D540" i="15"/>
  <c r="D557" i="15"/>
  <c r="C538" i="15"/>
  <c r="C604" i="15"/>
  <c r="D623" i="15"/>
  <c r="C608" i="15"/>
  <c r="D627" i="15"/>
  <c r="D586" i="15"/>
  <c r="C567" i="15"/>
  <c r="C524" i="15"/>
  <c r="D543" i="15"/>
  <c r="C546" i="15"/>
  <c r="D565" i="15"/>
  <c r="D537" i="15"/>
  <c r="C518" i="15"/>
  <c r="D564" i="15"/>
  <c r="C545" i="15"/>
  <c r="C498" i="15"/>
  <c r="D517" i="15"/>
  <c r="D535" i="15"/>
  <c r="C516" i="15"/>
  <c r="D588" i="15"/>
  <c r="C569" i="15"/>
  <c r="C571" i="15"/>
  <c r="D590" i="15"/>
  <c r="C501" i="15"/>
  <c r="D520" i="15"/>
  <c r="C544" i="15"/>
  <c r="D563" i="15"/>
  <c r="C534" i="15"/>
  <c r="D553" i="15"/>
  <c r="A534" i="15"/>
  <c r="Q3" i="1"/>
  <c r="C590" i="15" l="1"/>
  <c r="D609" i="15"/>
  <c r="D559" i="15"/>
  <c r="C540" i="15"/>
  <c r="C627" i="15"/>
  <c r="D646" i="15"/>
  <c r="D541" i="15"/>
  <c r="C522" i="15"/>
  <c r="D583" i="15"/>
  <c r="C564" i="15"/>
  <c r="C586" i="15"/>
  <c r="D605" i="15"/>
  <c r="C553" i="15"/>
  <c r="D572" i="15"/>
  <c r="A553" i="15"/>
  <c r="C588" i="15"/>
  <c r="D607" i="15"/>
  <c r="C537" i="15"/>
  <c r="D556" i="15"/>
  <c r="D582" i="15"/>
  <c r="C563" i="15"/>
  <c r="C565" i="15"/>
  <c r="D584" i="15"/>
  <c r="C623" i="15"/>
  <c r="D642" i="15"/>
  <c r="C625" i="15"/>
  <c r="D644" i="15"/>
  <c r="C535" i="15"/>
  <c r="D554" i="15"/>
  <c r="C520" i="15"/>
  <c r="D539" i="15"/>
  <c r="C517" i="15"/>
  <c r="D536" i="15"/>
  <c r="D562" i="15"/>
  <c r="C543" i="15"/>
  <c r="C557" i="15"/>
  <c r="D576" i="15"/>
  <c r="C542" i="15"/>
  <c r="D561" i="15"/>
  <c r="L3" i="1"/>
  <c r="N3" i="1"/>
  <c r="G3" i="1"/>
  <c r="D580" i="15" l="1"/>
  <c r="C561" i="15"/>
  <c r="C584" i="15"/>
  <c r="D603" i="15"/>
  <c r="C541" i="15"/>
  <c r="D560" i="15"/>
  <c r="C572" i="15"/>
  <c r="A572" i="15"/>
  <c r="D591" i="15"/>
  <c r="D665" i="15"/>
  <c r="C646" i="15"/>
  <c r="C539" i="15"/>
  <c r="D558" i="15"/>
  <c r="D595" i="15"/>
  <c r="C576" i="15"/>
  <c r="C554" i="15"/>
  <c r="D573" i="15"/>
  <c r="C582" i="15"/>
  <c r="D601" i="15"/>
  <c r="C605" i="15"/>
  <c r="D624" i="15"/>
  <c r="D663" i="15"/>
  <c r="C644" i="15"/>
  <c r="D575" i="15"/>
  <c r="C556" i="15"/>
  <c r="C559" i="15"/>
  <c r="D578" i="15"/>
  <c r="C562" i="15"/>
  <c r="D581" i="15"/>
  <c r="D628" i="15"/>
  <c r="C609" i="15"/>
  <c r="D555" i="15"/>
  <c r="C536" i="15"/>
  <c r="D661" i="15"/>
  <c r="C642" i="15"/>
  <c r="C607" i="15"/>
  <c r="D626" i="15"/>
  <c r="D602" i="15"/>
  <c r="C583" i="15"/>
  <c r="T104" i="1"/>
  <c r="B104" i="1" s="1"/>
  <c r="T68" i="1"/>
  <c r="B68" i="1" s="1"/>
  <c r="T103" i="1"/>
  <c r="B103" i="1" s="1"/>
  <c r="T97" i="1"/>
  <c r="B97" i="1" s="1"/>
  <c r="T84" i="1"/>
  <c r="B84" i="1" s="1"/>
  <c r="T83" i="1"/>
  <c r="B83" i="1" s="1"/>
  <c r="T116" i="1"/>
  <c r="B116" i="1" s="1"/>
  <c r="T108" i="1"/>
  <c r="B108" i="1" s="1"/>
  <c r="T92" i="1"/>
  <c r="B92" i="1" s="1"/>
  <c r="T86" i="1"/>
  <c r="B86" i="1" s="1"/>
  <c r="T117" i="1"/>
  <c r="B117" i="1" s="1"/>
  <c r="T106" i="1"/>
  <c r="B106" i="1" s="1"/>
  <c r="T112" i="1"/>
  <c r="B112" i="1" s="1"/>
  <c r="T85" i="1"/>
  <c r="B85" i="1" s="1"/>
  <c r="T89" i="1"/>
  <c r="B89" i="1" s="1"/>
  <c r="T100" i="1"/>
  <c r="B100" i="1" s="1"/>
  <c r="T105" i="1"/>
  <c r="B105" i="1" s="1"/>
  <c r="T95" i="1"/>
  <c r="B95" i="1" s="1"/>
  <c r="T75" i="1"/>
  <c r="B75" i="1" s="1"/>
  <c r="T81" i="1"/>
  <c r="B81" i="1" s="1"/>
  <c r="T90" i="1"/>
  <c r="B90" i="1" s="1"/>
  <c r="T102" i="1"/>
  <c r="B102" i="1" s="1"/>
  <c r="T110" i="1"/>
  <c r="B110" i="1" s="1"/>
  <c r="T96" i="1"/>
  <c r="B96" i="1" s="1"/>
  <c r="T74" i="1"/>
  <c r="B74" i="1" s="1"/>
  <c r="T87" i="1"/>
  <c r="B87" i="1" s="1"/>
  <c r="T70" i="1"/>
  <c r="B70" i="1" s="1"/>
  <c r="T82" i="1"/>
  <c r="B82" i="1" s="1"/>
  <c r="T113" i="1"/>
  <c r="B113" i="1" s="1"/>
  <c r="T79" i="1"/>
  <c r="B79" i="1" s="1"/>
  <c r="T80" i="1"/>
  <c r="B80" i="1" s="1"/>
  <c r="T76" i="1"/>
  <c r="B76" i="1" s="1"/>
  <c r="T73" i="1"/>
  <c r="B73" i="1" s="1"/>
  <c r="T109" i="1"/>
  <c r="B109" i="1" s="1"/>
  <c r="T94" i="1"/>
  <c r="B94" i="1" s="1"/>
  <c r="T111" i="1"/>
  <c r="B111" i="1" s="1"/>
  <c r="T93" i="1"/>
  <c r="B93" i="1" s="1"/>
  <c r="T101" i="1"/>
  <c r="B101" i="1" s="1"/>
  <c r="T114" i="1"/>
  <c r="B114" i="1" s="1"/>
  <c r="T67" i="1"/>
  <c r="B67" i="1" s="1"/>
  <c r="T77" i="1"/>
  <c r="B77" i="1" s="1"/>
  <c r="T91" i="1"/>
  <c r="B91" i="1" s="1"/>
  <c r="T69" i="1"/>
  <c r="B69" i="1" s="1"/>
  <c r="T107" i="1"/>
  <c r="B107" i="1" s="1"/>
  <c r="T71" i="1"/>
  <c r="B71" i="1" s="1"/>
  <c r="T88" i="1"/>
  <c r="B88" i="1" s="1"/>
  <c r="T99" i="1"/>
  <c r="B99" i="1" s="1"/>
  <c r="T98" i="1"/>
  <c r="B98" i="1" s="1"/>
  <c r="T72" i="1"/>
  <c r="B72" i="1" s="1"/>
  <c r="T78" i="1"/>
  <c r="B78" i="1" s="1"/>
  <c r="T115" i="1"/>
  <c r="B115" i="1" s="1"/>
  <c r="D574" i="15" l="1"/>
  <c r="C555" i="15"/>
  <c r="D594" i="15"/>
  <c r="C575" i="15"/>
  <c r="C602" i="15"/>
  <c r="D621" i="15"/>
  <c r="C628" i="15"/>
  <c r="D647" i="15"/>
  <c r="D682" i="15"/>
  <c r="C663" i="15"/>
  <c r="D614" i="15"/>
  <c r="C595" i="15"/>
  <c r="D579" i="15"/>
  <c r="C560" i="15"/>
  <c r="C626" i="15"/>
  <c r="D645" i="15"/>
  <c r="D600" i="15"/>
  <c r="C581" i="15"/>
  <c r="C624" i="15"/>
  <c r="D643" i="15"/>
  <c r="D577" i="15"/>
  <c r="C558" i="15"/>
  <c r="D622" i="15"/>
  <c r="C603" i="15"/>
  <c r="C578" i="15"/>
  <c r="D597" i="15"/>
  <c r="D620" i="15"/>
  <c r="C601" i="15"/>
  <c r="D680" i="15"/>
  <c r="C661" i="15"/>
  <c r="D684" i="15"/>
  <c r="C665" i="15"/>
  <c r="D592" i="15"/>
  <c r="C573" i="15"/>
  <c r="C591" i="15"/>
  <c r="A591" i="15"/>
  <c r="D610" i="15"/>
  <c r="D599" i="15"/>
  <c r="C580" i="15"/>
  <c r="U18" i="1"/>
  <c r="U34" i="1"/>
  <c r="U41" i="1"/>
  <c r="U54" i="1"/>
  <c r="B168" i="1"/>
  <c r="U21" i="1"/>
  <c r="U50" i="1"/>
  <c r="U29" i="1"/>
  <c r="U55" i="1"/>
  <c r="B170" i="1"/>
  <c r="U8" i="1"/>
  <c r="U26" i="1"/>
  <c r="U35" i="1"/>
  <c r="U20" i="1"/>
  <c r="B133" i="1"/>
  <c r="U42" i="1"/>
  <c r="U25" i="1"/>
  <c r="U23" i="1"/>
  <c r="U37" i="1"/>
  <c r="B150" i="1"/>
  <c r="U48" i="1"/>
  <c r="U33" i="1"/>
  <c r="U52" i="1"/>
  <c r="U30" i="1"/>
  <c r="B144" i="1"/>
  <c r="U53" i="1"/>
  <c r="U24" i="1"/>
  <c r="U16" i="1"/>
  <c r="U11" i="1"/>
  <c r="B125" i="1"/>
  <c r="U47" i="1"/>
  <c r="U51" i="1"/>
  <c r="U19" i="1"/>
  <c r="U22" i="1"/>
  <c r="B135" i="1"/>
  <c r="U46" i="1"/>
  <c r="U38" i="1"/>
  <c r="U39" i="1"/>
  <c r="B152" i="1"/>
  <c r="U56" i="1"/>
  <c r="B169" i="1"/>
  <c r="U10" i="1"/>
  <c r="U36" i="1"/>
  <c r="U9" i="1"/>
  <c r="U14" i="1"/>
  <c r="B129" i="1"/>
  <c r="U57" i="1"/>
  <c r="U43" i="1"/>
  <c r="U32" i="1"/>
  <c r="U49" i="1"/>
  <c r="B163" i="1"/>
  <c r="U27" i="1"/>
  <c r="U40" i="1"/>
  <c r="U28" i="1"/>
  <c r="B140" i="1"/>
  <c r="U12" i="1"/>
  <c r="B126" i="1"/>
  <c r="U17" i="1"/>
  <c r="U13" i="1"/>
  <c r="U15" i="1"/>
  <c r="B128" i="1"/>
  <c r="U45" i="1"/>
  <c r="B159" i="1"/>
  <c r="U31" i="1"/>
  <c r="B122" i="1"/>
  <c r="U7" i="1"/>
  <c r="B158" i="1"/>
  <c r="U44" i="1"/>
  <c r="C30" i="1"/>
  <c r="C28" i="1"/>
  <c r="C7" i="1"/>
  <c r="C21" i="1"/>
  <c r="C55" i="1"/>
  <c r="C54" i="1"/>
  <c r="C44" i="1"/>
  <c r="C50" i="1"/>
  <c r="C20" i="1"/>
  <c r="C52" i="1"/>
  <c r="C56" i="1"/>
  <c r="C13" i="1"/>
  <c r="C37" i="1"/>
  <c r="C34" i="1"/>
  <c r="C12" i="1"/>
  <c r="C27" i="1"/>
  <c r="C49" i="1"/>
  <c r="C22" i="1"/>
  <c r="C41" i="1"/>
  <c r="C46" i="1"/>
  <c r="C8" i="1"/>
  <c r="C9" i="1"/>
  <c r="C31" i="1"/>
  <c r="B138" i="1"/>
  <c r="C11" i="1"/>
  <c r="C51" i="1"/>
  <c r="B160" i="1"/>
  <c r="C17" i="1"/>
  <c r="B142" i="1"/>
  <c r="C19" i="1"/>
  <c r="B145" i="1"/>
  <c r="B147" i="1"/>
  <c r="C14" i="1"/>
  <c r="B134" i="1"/>
  <c r="C39" i="1"/>
  <c r="B141" i="1"/>
  <c r="B143" i="1"/>
  <c r="C53" i="1"/>
  <c r="B151" i="1"/>
  <c r="C18" i="1"/>
  <c r="B132" i="1"/>
  <c r="C38" i="1"/>
  <c r="C40" i="1"/>
  <c r="B146" i="1"/>
  <c r="C24" i="1"/>
  <c r="B139" i="1"/>
  <c r="C42" i="1"/>
  <c r="B131" i="1"/>
  <c r="C57" i="1"/>
  <c r="B121" i="1"/>
  <c r="B165" i="1"/>
  <c r="B167" i="1"/>
  <c r="C48" i="1"/>
  <c r="B164" i="1"/>
  <c r="B149" i="1"/>
  <c r="C47" i="1"/>
  <c r="B162" i="1"/>
  <c r="B157" i="1"/>
  <c r="C29" i="1"/>
  <c r="B148" i="1"/>
  <c r="B136" i="1"/>
  <c r="C10" i="1"/>
  <c r="B156" i="1"/>
  <c r="C25" i="1"/>
  <c r="B166" i="1"/>
  <c r="C35" i="1"/>
  <c r="B161" i="1"/>
  <c r="C43" i="1"/>
  <c r="C36" i="1"/>
  <c r="C16" i="1"/>
  <c r="B137" i="1"/>
  <c r="C15" i="1"/>
  <c r="C33" i="1"/>
  <c r="B127" i="1"/>
  <c r="C45" i="1"/>
  <c r="B153" i="1"/>
  <c r="B123" i="1"/>
  <c r="C23" i="1"/>
  <c r="B155" i="1"/>
  <c r="C26" i="1"/>
  <c r="B130" i="1"/>
  <c r="B124" i="1"/>
  <c r="B154" i="1"/>
  <c r="C32" i="1"/>
  <c r="B171" i="1"/>
  <c r="D664" i="15" l="1"/>
  <c r="C645" i="15"/>
  <c r="D666" i="15"/>
  <c r="C647" i="15"/>
  <c r="C621" i="15"/>
  <c r="D640" i="15"/>
  <c r="D618" i="15"/>
  <c r="C599" i="15"/>
  <c r="D629" i="15"/>
  <c r="C610" i="15"/>
  <c r="A610" i="15"/>
  <c r="C680" i="15"/>
  <c r="D699" i="15"/>
  <c r="C577" i="15"/>
  <c r="D596" i="15"/>
  <c r="C579" i="15"/>
  <c r="D598" i="15"/>
  <c r="D662" i="15"/>
  <c r="C643" i="15"/>
  <c r="C684" i="15"/>
  <c r="D703" i="15"/>
  <c r="C622" i="15"/>
  <c r="D641" i="15"/>
  <c r="C620" i="15"/>
  <c r="D639" i="15"/>
  <c r="C614" i="15"/>
  <c r="D633" i="15"/>
  <c r="C594" i="15"/>
  <c r="D613" i="15"/>
  <c r="C597" i="15"/>
  <c r="D616" i="15"/>
  <c r="C592" i="15"/>
  <c r="D611" i="15"/>
  <c r="C600" i="15"/>
  <c r="D619" i="15"/>
  <c r="C682" i="15"/>
  <c r="D701" i="15"/>
  <c r="D593" i="15"/>
  <c r="C574" i="15"/>
  <c r="D659" i="15" l="1"/>
  <c r="C640" i="15"/>
  <c r="C616" i="15"/>
  <c r="D635" i="15"/>
  <c r="D660" i="15"/>
  <c r="C641" i="15"/>
  <c r="C596" i="15"/>
  <c r="D615" i="15"/>
  <c r="C618" i="15"/>
  <c r="D637" i="15"/>
  <c r="D612" i="15"/>
  <c r="C593" i="15"/>
  <c r="C613" i="15"/>
  <c r="D632" i="15"/>
  <c r="D720" i="15"/>
  <c r="C701" i="15"/>
  <c r="C703" i="15"/>
  <c r="D722" i="15"/>
  <c r="D718" i="15"/>
  <c r="C699" i="15"/>
  <c r="C666" i="15"/>
  <c r="D685" i="15"/>
  <c r="C619" i="15"/>
  <c r="D638" i="15"/>
  <c r="C633" i="15"/>
  <c r="D652" i="15"/>
  <c r="C662" i="15"/>
  <c r="D681" i="15"/>
  <c r="C611" i="15"/>
  <c r="D630" i="15"/>
  <c r="D658" i="15"/>
  <c r="C639" i="15"/>
  <c r="C598" i="15"/>
  <c r="D617" i="15"/>
  <c r="A629" i="15"/>
  <c r="D648" i="15"/>
  <c r="C629" i="15"/>
  <c r="C664" i="15"/>
  <c r="D683" i="15"/>
  <c r="C615" i="15" l="1"/>
  <c r="D634" i="15"/>
  <c r="C660" i="15"/>
  <c r="D679" i="15"/>
  <c r="D657" i="15"/>
  <c r="C638" i="15"/>
  <c r="D702" i="15"/>
  <c r="C683" i="15"/>
  <c r="D677" i="15"/>
  <c r="C658" i="15"/>
  <c r="C720" i="15"/>
  <c r="D739" i="15"/>
  <c r="C630" i="15"/>
  <c r="D649" i="15"/>
  <c r="D704" i="15"/>
  <c r="C685" i="15"/>
  <c r="D651" i="15"/>
  <c r="C632" i="15"/>
  <c r="D700" i="15"/>
  <c r="C681" i="15"/>
  <c r="D654" i="15"/>
  <c r="C635" i="15"/>
  <c r="D737" i="15"/>
  <c r="C718" i="15"/>
  <c r="C612" i="15"/>
  <c r="D631" i="15"/>
  <c r="C617" i="15"/>
  <c r="D636" i="15"/>
  <c r="D671" i="15"/>
  <c r="C652" i="15"/>
  <c r="C722" i="15"/>
  <c r="D741" i="15"/>
  <c r="D656" i="15"/>
  <c r="C637" i="15"/>
  <c r="C648" i="15"/>
  <c r="A648" i="15"/>
  <c r="D667" i="15"/>
  <c r="D678" i="15"/>
  <c r="C659" i="15"/>
  <c r="C704" i="15" l="1"/>
  <c r="D723" i="15"/>
  <c r="C702" i="15"/>
  <c r="D721" i="15"/>
  <c r="C678" i="15"/>
  <c r="D697" i="15"/>
  <c r="D686" i="15"/>
  <c r="C667" i="15"/>
  <c r="A667" i="15"/>
  <c r="C654" i="15"/>
  <c r="D673" i="15"/>
  <c r="D676" i="15"/>
  <c r="C657" i="15"/>
  <c r="C741" i="15"/>
  <c r="D760" i="15"/>
  <c r="D756" i="15"/>
  <c r="C737" i="15"/>
  <c r="D668" i="15"/>
  <c r="C649" i="15"/>
  <c r="C671" i="15"/>
  <c r="D690" i="15"/>
  <c r="D655" i="15"/>
  <c r="C636" i="15"/>
  <c r="C739" i="15"/>
  <c r="D758" i="15"/>
  <c r="D698" i="15"/>
  <c r="C679" i="15"/>
  <c r="C700" i="15"/>
  <c r="D719" i="15"/>
  <c r="C631" i="15"/>
  <c r="D650" i="15"/>
  <c r="D653" i="15"/>
  <c r="C634" i="15"/>
  <c r="C656" i="15"/>
  <c r="D675" i="15"/>
  <c r="C651" i="15"/>
  <c r="D670" i="15"/>
  <c r="D696" i="15"/>
  <c r="C677" i="15"/>
  <c r="D779" i="15" l="1"/>
  <c r="C760" i="15"/>
  <c r="A686" i="15"/>
  <c r="C686" i="15"/>
  <c r="D705" i="15"/>
  <c r="C756" i="15"/>
  <c r="D775" i="15"/>
  <c r="C696" i="15"/>
  <c r="D715" i="15"/>
  <c r="C697" i="15"/>
  <c r="D716" i="15"/>
  <c r="D672" i="15"/>
  <c r="C653" i="15"/>
  <c r="C650" i="15"/>
  <c r="D669" i="15"/>
  <c r="D674" i="15"/>
  <c r="C655" i="15"/>
  <c r="D689" i="15"/>
  <c r="C670" i="15"/>
  <c r="D738" i="15"/>
  <c r="C719" i="15"/>
  <c r="D709" i="15"/>
  <c r="C690" i="15"/>
  <c r="C676" i="15"/>
  <c r="D695" i="15"/>
  <c r="D740" i="15"/>
  <c r="C721" i="15"/>
  <c r="C673" i="15"/>
  <c r="D692" i="15"/>
  <c r="C698" i="15"/>
  <c r="D717" i="15"/>
  <c r="C668" i="15"/>
  <c r="D687" i="15"/>
  <c r="D742" i="15"/>
  <c r="C723" i="15"/>
  <c r="C675" i="15"/>
  <c r="D694" i="15"/>
  <c r="C758" i="15"/>
  <c r="D777" i="15"/>
  <c r="D693" i="15" l="1"/>
  <c r="C674" i="15"/>
  <c r="D728" i="15"/>
  <c r="C709" i="15"/>
  <c r="D724" i="15"/>
  <c r="C705" i="15"/>
  <c r="A705" i="15"/>
  <c r="C775" i="15"/>
  <c r="D794" i="15"/>
  <c r="C738" i="15"/>
  <c r="D757" i="15"/>
  <c r="C672" i="15"/>
  <c r="D691" i="15"/>
  <c r="D713" i="15"/>
  <c r="C694" i="15"/>
  <c r="C692" i="15"/>
  <c r="D711" i="15"/>
  <c r="C777" i="15"/>
  <c r="D796" i="15"/>
  <c r="D736" i="15"/>
  <c r="C717" i="15"/>
  <c r="C716" i="15"/>
  <c r="D735" i="15"/>
  <c r="C742" i="15"/>
  <c r="D761" i="15"/>
  <c r="C740" i="15"/>
  <c r="D759" i="15"/>
  <c r="C689" i="15"/>
  <c r="D708" i="15"/>
  <c r="C669" i="15"/>
  <c r="D688" i="15"/>
  <c r="D706" i="15"/>
  <c r="C687" i="15"/>
  <c r="C695" i="15"/>
  <c r="D714" i="15"/>
  <c r="D734" i="15"/>
  <c r="C715" i="15"/>
  <c r="C779" i="15"/>
  <c r="D798" i="15"/>
  <c r="C706" i="15" l="1"/>
  <c r="D725" i="15"/>
  <c r="D707" i="15"/>
  <c r="C688" i="15"/>
  <c r="D732" i="15"/>
  <c r="C713" i="15"/>
  <c r="D817" i="15"/>
  <c r="C798" i="15"/>
  <c r="D754" i="15"/>
  <c r="C735" i="15"/>
  <c r="D727" i="15"/>
  <c r="C708" i="15"/>
  <c r="C691" i="15"/>
  <c r="D710" i="15"/>
  <c r="A724" i="15"/>
  <c r="C724" i="15"/>
  <c r="D743" i="15"/>
  <c r="C736" i="15"/>
  <c r="D755" i="15"/>
  <c r="D753" i="15"/>
  <c r="C734" i="15"/>
  <c r="C714" i="15"/>
  <c r="D733" i="15"/>
  <c r="D778" i="15"/>
  <c r="C759" i="15"/>
  <c r="D815" i="15"/>
  <c r="C796" i="15"/>
  <c r="C757" i="15"/>
  <c r="D776" i="15"/>
  <c r="D747" i="15"/>
  <c r="C728" i="15"/>
  <c r="D780" i="15"/>
  <c r="C761" i="15"/>
  <c r="C711" i="15"/>
  <c r="D730" i="15"/>
  <c r="D813" i="15"/>
  <c r="C794" i="15"/>
  <c r="C693" i="15"/>
  <c r="D712" i="15"/>
  <c r="C712" i="15" l="1"/>
  <c r="D731" i="15"/>
  <c r="D836" i="15"/>
  <c r="C817" i="15"/>
  <c r="C780" i="15"/>
  <c r="D799" i="15"/>
  <c r="D729" i="15"/>
  <c r="C710" i="15"/>
  <c r="C778" i="15"/>
  <c r="D797" i="15"/>
  <c r="D752" i="15"/>
  <c r="C733" i="15"/>
  <c r="C747" i="15"/>
  <c r="D766" i="15"/>
  <c r="C776" i="15"/>
  <c r="D795" i="15"/>
  <c r="C732" i="15"/>
  <c r="D751" i="15"/>
  <c r="D832" i="15"/>
  <c r="C813" i="15"/>
  <c r="D772" i="15"/>
  <c r="C753" i="15"/>
  <c r="D749" i="15"/>
  <c r="C730" i="15"/>
  <c r="D774" i="15"/>
  <c r="C755" i="15"/>
  <c r="D746" i="15"/>
  <c r="C727" i="15"/>
  <c r="C707" i="15"/>
  <c r="D726" i="15"/>
  <c r="D834" i="15"/>
  <c r="C815" i="15"/>
  <c r="C725" i="15"/>
  <c r="D744" i="15"/>
  <c r="D762" i="15"/>
  <c r="C743" i="15"/>
  <c r="A743" i="15"/>
  <c r="C754" i="15"/>
  <c r="D773" i="15"/>
  <c r="C774" i="15" l="1"/>
  <c r="D793" i="15"/>
  <c r="C773" i="15"/>
  <c r="D792" i="15"/>
  <c r="C729" i="15"/>
  <c r="D748" i="15"/>
  <c r="D745" i="15"/>
  <c r="C726" i="15"/>
  <c r="C766" i="15"/>
  <c r="D785" i="15"/>
  <c r="D818" i="15"/>
  <c r="C799" i="15"/>
  <c r="C834" i="15"/>
  <c r="D853" i="15"/>
  <c r="C749" i="15"/>
  <c r="D768" i="15"/>
  <c r="C772" i="15"/>
  <c r="D791" i="15"/>
  <c r="D814" i="15"/>
  <c r="C795" i="15"/>
  <c r="D781" i="15"/>
  <c r="A762" i="15"/>
  <c r="C762" i="15"/>
  <c r="D765" i="15"/>
  <c r="C746" i="15"/>
  <c r="D851" i="15"/>
  <c r="C832" i="15"/>
  <c r="C752" i="15"/>
  <c r="D771" i="15"/>
  <c r="C836" i="15"/>
  <c r="D855" i="15"/>
  <c r="D763" i="15"/>
  <c r="C744" i="15"/>
  <c r="D770" i="15"/>
  <c r="C751" i="15"/>
  <c r="D816" i="15"/>
  <c r="C797" i="15"/>
  <c r="C731" i="15"/>
  <c r="D750" i="15"/>
  <c r="C763" i="15" l="1"/>
  <c r="D782" i="15"/>
  <c r="C765" i="15"/>
  <c r="D784" i="15"/>
  <c r="C768" i="15"/>
  <c r="D787" i="15"/>
  <c r="C750" i="15"/>
  <c r="D769" i="15"/>
  <c r="D874" i="15"/>
  <c r="C855" i="15"/>
  <c r="C745" i="15"/>
  <c r="D764" i="15"/>
  <c r="C748" i="15"/>
  <c r="D767" i="15"/>
  <c r="D811" i="15"/>
  <c r="C792" i="15"/>
  <c r="D872" i="15"/>
  <c r="C853" i="15"/>
  <c r="C771" i="15"/>
  <c r="D790" i="15"/>
  <c r="D800" i="15"/>
  <c r="C781" i="15"/>
  <c r="A781" i="15"/>
  <c r="D835" i="15"/>
  <c r="C816" i="15"/>
  <c r="C814" i="15"/>
  <c r="D833" i="15"/>
  <c r="D837" i="15"/>
  <c r="C818" i="15"/>
  <c r="C770" i="15"/>
  <c r="D789" i="15"/>
  <c r="C851" i="15"/>
  <c r="D870" i="15"/>
  <c r="D810" i="15"/>
  <c r="C791" i="15"/>
  <c r="D804" i="15"/>
  <c r="C785" i="15"/>
  <c r="D812" i="15"/>
  <c r="C793" i="15"/>
  <c r="D808" i="15" l="1"/>
  <c r="C789" i="15"/>
  <c r="C835" i="15"/>
  <c r="D854" i="15"/>
  <c r="C769" i="15"/>
  <c r="D788" i="15"/>
  <c r="A800" i="15"/>
  <c r="D819" i="15"/>
  <c r="C800" i="15"/>
  <c r="C767" i="15"/>
  <c r="D786" i="15"/>
  <c r="D823" i="15"/>
  <c r="C804" i="15"/>
  <c r="D856" i="15"/>
  <c r="C837" i="15"/>
  <c r="D809" i="15"/>
  <c r="C790" i="15"/>
  <c r="C764" i="15"/>
  <c r="D783" i="15"/>
  <c r="D803" i="15"/>
  <c r="C784" i="15"/>
  <c r="D852" i="15"/>
  <c r="C833" i="15"/>
  <c r="C782" i="15"/>
  <c r="D801" i="15"/>
  <c r="D830" i="15"/>
  <c r="C811" i="15"/>
  <c r="C812" i="15"/>
  <c r="D831" i="15"/>
  <c r="D806" i="15"/>
  <c r="C787" i="15"/>
  <c r="D829" i="15"/>
  <c r="C810" i="15"/>
  <c r="D889" i="15"/>
  <c r="C870" i="15"/>
  <c r="C872" i="15"/>
  <c r="D891" i="15"/>
  <c r="C874" i="15"/>
  <c r="D893" i="15"/>
  <c r="D828" i="15" l="1"/>
  <c r="C809" i="15"/>
  <c r="A819" i="15"/>
  <c r="D838" i="15"/>
  <c r="C819" i="15"/>
  <c r="D848" i="15"/>
  <c r="C829" i="15"/>
  <c r="D912" i="15"/>
  <c r="C893" i="15"/>
  <c r="C803" i="15"/>
  <c r="D822" i="15"/>
  <c r="D842" i="15"/>
  <c r="C823" i="15"/>
  <c r="C854" i="15"/>
  <c r="D873" i="15"/>
  <c r="C783" i="15"/>
  <c r="D802" i="15"/>
  <c r="D805" i="15"/>
  <c r="C786" i="15"/>
  <c r="C806" i="15"/>
  <c r="D825" i="15"/>
  <c r="D871" i="15"/>
  <c r="C852" i="15"/>
  <c r="D875" i="15"/>
  <c r="C856" i="15"/>
  <c r="D807" i="15"/>
  <c r="C788" i="15"/>
  <c r="C891" i="15"/>
  <c r="D910" i="15"/>
  <c r="C831" i="15"/>
  <c r="D850" i="15"/>
  <c r="D908" i="15"/>
  <c r="C889" i="15"/>
  <c r="C830" i="15"/>
  <c r="D849" i="15"/>
  <c r="C801" i="15"/>
  <c r="D820" i="15"/>
  <c r="C808" i="15"/>
  <c r="D827" i="15"/>
  <c r="C912" i="15" l="1"/>
  <c r="D931" i="15"/>
  <c r="D890" i="15"/>
  <c r="C871" i="15"/>
  <c r="C848" i="15"/>
  <c r="D867" i="15"/>
  <c r="C820" i="15"/>
  <c r="D839" i="15"/>
  <c r="C910" i="15"/>
  <c r="D929" i="15"/>
  <c r="C825" i="15"/>
  <c r="D844" i="15"/>
  <c r="D861" i="15"/>
  <c r="C842" i="15"/>
  <c r="A838" i="15"/>
  <c r="D857" i="15"/>
  <c r="C838" i="15"/>
  <c r="D927" i="15"/>
  <c r="C908" i="15"/>
  <c r="D892" i="15"/>
  <c r="C873" i="15"/>
  <c r="D846" i="15"/>
  <c r="C827" i="15"/>
  <c r="D868" i="15"/>
  <c r="C849" i="15"/>
  <c r="D841" i="15"/>
  <c r="C822" i="15"/>
  <c r="C807" i="15"/>
  <c r="D826" i="15"/>
  <c r="C805" i="15"/>
  <c r="D824" i="15"/>
  <c r="C875" i="15"/>
  <c r="D894" i="15"/>
  <c r="C850" i="15"/>
  <c r="D869" i="15"/>
  <c r="D821" i="15"/>
  <c r="C802" i="15"/>
  <c r="C828" i="15"/>
  <c r="D847" i="15"/>
  <c r="D887" i="15" l="1"/>
  <c r="C868" i="15"/>
  <c r="D876" i="15"/>
  <c r="A857" i="15"/>
  <c r="C857" i="15"/>
  <c r="D858" i="15"/>
  <c r="C839" i="15"/>
  <c r="C846" i="15"/>
  <c r="D865" i="15"/>
  <c r="D886" i="15"/>
  <c r="C867" i="15"/>
  <c r="C826" i="15"/>
  <c r="D845" i="15"/>
  <c r="C861" i="15"/>
  <c r="D880" i="15"/>
  <c r="D911" i="15"/>
  <c r="C892" i="15"/>
  <c r="C844" i="15"/>
  <c r="D863" i="15"/>
  <c r="C824" i="15"/>
  <c r="D843" i="15"/>
  <c r="C890" i="15"/>
  <c r="D909" i="15"/>
  <c r="C821" i="15"/>
  <c r="D840" i="15"/>
  <c r="C869" i="15"/>
  <c r="D888" i="15"/>
  <c r="C841" i="15"/>
  <c r="D860" i="15"/>
  <c r="C927" i="15"/>
  <c r="D946" i="15"/>
  <c r="C929" i="15"/>
  <c r="D948" i="15"/>
  <c r="C931" i="15"/>
  <c r="D950" i="15"/>
  <c r="D866" i="15"/>
  <c r="C847" i="15"/>
  <c r="C894" i="15"/>
  <c r="D913" i="15"/>
  <c r="D930" i="15" l="1"/>
  <c r="C911" i="15"/>
  <c r="C858" i="15"/>
  <c r="D877" i="15"/>
  <c r="D965" i="15"/>
  <c r="C946" i="15"/>
  <c r="D928" i="15"/>
  <c r="C909" i="15"/>
  <c r="D899" i="15"/>
  <c r="C880" i="15"/>
  <c r="C860" i="15"/>
  <c r="D879" i="15"/>
  <c r="D862" i="15"/>
  <c r="C843" i="15"/>
  <c r="C845" i="15"/>
  <c r="D864" i="15"/>
  <c r="C913" i="15"/>
  <c r="D932" i="15"/>
  <c r="C866" i="15"/>
  <c r="D885" i="15"/>
  <c r="C888" i="15"/>
  <c r="D907" i="15"/>
  <c r="D895" i="15"/>
  <c r="C876" i="15"/>
  <c r="A876" i="15"/>
  <c r="D969" i="15"/>
  <c r="C950" i="15"/>
  <c r="C863" i="15"/>
  <c r="D882" i="15"/>
  <c r="C886" i="15"/>
  <c r="D905" i="15"/>
  <c r="D967" i="15"/>
  <c r="C948" i="15"/>
  <c r="C840" i="15"/>
  <c r="D859" i="15"/>
  <c r="D884" i="15"/>
  <c r="C865" i="15"/>
  <c r="D906" i="15"/>
  <c r="C887" i="15"/>
  <c r="C928" i="15" l="1"/>
  <c r="D947" i="15"/>
  <c r="C862" i="15"/>
  <c r="D881" i="15"/>
  <c r="C965" i="15"/>
  <c r="D984" i="15"/>
  <c r="C984" i="15" s="1"/>
  <c r="D924" i="15"/>
  <c r="C905" i="15"/>
  <c r="D901" i="15"/>
  <c r="C882" i="15"/>
  <c r="D903" i="15"/>
  <c r="C884" i="15"/>
  <c r="D904" i="15"/>
  <c r="C885" i="15"/>
  <c r="D898" i="15"/>
  <c r="C879" i="15"/>
  <c r="D896" i="15"/>
  <c r="C877" i="15"/>
  <c r="C967" i="15"/>
  <c r="D986" i="15"/>
  <c r="C986" i="15" s="1"/>
  <c r="C864" i="15"/>
  <c r="D883" i="15"/>
  <c r="C859" i="15"/>
  <c r="D878" i="15"/>
  <c r="D914" i="15"/>
  <c r="A895" i="15"/>
  <c r="C895" i="15"/>
  <c r="C906" i="15"/>
  <c r="D925" i="15"/>
  <c r="D926" i="15"/>
  <c r="C907" i="15"/>
  <c r="D988" i="15"/>
  <c r="C988" i="15" s="1"/>
  <c r="C969" i="15"/>
  <c r="C932" i="15"/>
  <c r="D951" i="15"/>
  <c r="D918" i="15"/>
  <c r="C899" i="15"/>
  <c r="C930" i="15"/>
  <c r="D949" i="15"/>
  <c r="D968" i="15" l="1"/>
  <c r="C949" i="15"/>
  <c r="D917" i="15"/>
  <c r="C898" i="15"/>
  <c r="C924" i="15"/>
  <c r="D943" i="15"/>
  <c r="C926" i="15"/>
  <c r="D945" i="15"/>
  <c r="C883" i="15"/>
  <c r="D902" i="15"/>
  <c r="C904" i="15"/>
  <c r="D923" i="15"/>
  <c r="C925" i="15"/>
  <c r="D944" i="15"/>
  <c r="C918" i="15"/>
  <c r="D937" i="15"/>
  <c r="C881" i="15"/>
  <c r="D900" i="15"/>
  <c r="D897" i="15"/>
  <c r="C878" i="15"/>
  <c r="C903" i="15"/>
  <c r="D922" i="15"/>
  <c r="D966" i="15"/>
  <c r="C947" i="15"/>
  <c r="D970" i="15"/>
  <c r="C951" i="15"/>
  <c r="D933" i="15"/>
  <c r="C914" i="15"/>
  <c r="A914" i="15"/>
  <c r="C896" i="15"/>
  <c r="D915" i="15"/>
  <c r="C901" i="15"/>
  <c r="D920" i="15"/>
  <c r="D964" i="15" l="1"/>
  <c r="C945" i="15"/>
  <c r="C922" i="15"/>
  <c r="D941" i="15"/>
  <c r="D962" i="15"/>
  <c r="C943" i="15"/>
  <c r="C915" i="15"/>
  <c r="D934" i="15"/>
  <c r="D963" i="15"/>
  <c r="C944" i="15"/>
  <c r="C923" i="15"/>
  <c r="D942" i="15"/>
  <c r="C933" i="15"/>
  <c r="D952" i="15"/>
  <c r="A933" i="15"/>
  <c r="C897" i="15"/>
  <c r="D916" i="15"/>
  <c r="C917" i="15"/>
  <c r="D936" i="15"/>
  <c r="D956" i="15"/>
  <c r="C937" i="15"/>
  <c r="C966" i="15"/>
  <c r="D985" i="15"/>
  <c r="C985" i="15" s="1"/>
  <c r="D919" i="15"/>
  <c r="C900" i="15"/>
  <c r="C902" i="15"/>
  <c r="D921" i="15"/>
  <c r="C920" i="15"/>
  <c r="D939" i="15"/>
  <c r="D989" i="15"/>
  <c r="C989" i="15" s="1"/>
  <c r="C970" i="15"/>
  <c r="C968" i="15"/>
  <c r="D987" i="15"/>
  <c r="C987" i="15" s="1"/>
  <c r="C919" i="15" l="1"/>
  <c r="D938" i="15"/>
  <c r="C934" i="15"/>
  <c r="D953" i="15"/>
  <c r="C939" i="15"/>
  <c r="D958" i="15"/>
  <c r="C962" i="15"/>
  <c r="D981" i="15"/>
  <c r="C981" i="15" s="1"/>
  <c r="D975" i="15"/>
  <c r="C975" i="15" s="1"/>
  <c r="C956" i="15"/>
  <c r="D961" i="15"/>
  <c r="C942" i="15"/>
  <c r="D960" i="15"/>
  <c r="C941" i="15"/>
  <c r="C952" i="15"/>
  <c r="D971" i="15"/>
  <c r="A952" i="15"/>
  <c r="C921" i="15"/>
  <c r="D940" i="15"/>
  <c r="D955" i="15"/>
  <c r="C936" i="15"/>
  <c r="C916" i="15"/>
  <c r="D935" i="15"/>
  <c r="D982" i="15"/>
  <c r="C982" i="15" s="1"/>
  <c r="C963" i="15"/>
  <c r="C964" i="15"/>
  <c r="D983" i="15"/>
  <c r="C983" i="15" s="1"/>
  <c r="C940" i="15" l="1"/>
  <c r="D959" i="15"/>
  <c r="C971" i="15"/>
  <c r="A971" i="15"/>
  <c r="C935" i="15"/>
  <c r="D954" i="15"/>
  <c r="C958" i="15"/>
  <c r="D977" i="15"/>
  <c r="C977" i="15" s="1"/>
  <c r="C960" i="15"/>
  <c r="D979" i="15"/>
  <c r="C979" i="15" s="1"/>
  <c r="C955" i="15"/>
  <c r="D974" i="15"/>
  <c r="C974" i="15" s="1"/>
  <c r="C953" i="15"/>
  <c r="D972" i="15"/>
  <c r="C972" i="15" s="1"/>
  <c r="D980" i="15"/>
  <c r="C980" i="15" s="1"/>
  <c r="C961" i="15"/>
  <c r="C938" i="15"/>
  <c r="D957" i="15"/>
  <c r="C954" i="15" l="1"/>
  <c r="D973" i="15"/>
  <c r="C973" i="15" s="1"/>
  <c r="D976" i="15"/>
  <c r="C976" i="15" s="1"/>
  <c r="C957" i="15"/>
  <c r="C959" i="15"/>
  <c r="D978" i="15"/>
  <c r="C978" i="15" s="1"/>
</calcChain>
</file>

<file path=xl/sharedStrings.xml><?xml version="1.0" encoding="utf-8"?>
<sst xmlns="http://schemas.openxmlformats.org/spreadsheetml/2006/main" count="8644" uniqueCount="1981">
  <si>
    <t xml:space="preserve">State </t>
  </si>
  <si>
    <t xml:space="preserve">Total Voter Turnout </t>
  </si>
  <si>
    <t xml:space="preserve">Alabama </t>
  </si>
  <si>
    <t xml:space="preserve">Alaska </t>
  </si>
  <si>
    <t xml:space="preserve">- </t>
  </si>
  <si>
    <t xml:space="preserve">Arizona </t>
  </si>
  <si>
    <t xml:space="preserve">Arkansas </t>
  </si>
  <si>
    <t xml:space="preserve">California </t>
  </si>
  <si>
    <t xml:space="preserve">Colorado </t>
  </si>
  <si>
    <t xml:space="preserve">Connecticut </t>
  </si>
  <si>
    <t xml:space="preserve">Delaware </t>
  </si>
  <si>
    <t xml:space="preserve">District of Columbia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</si>
  <si>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</si>
  <si>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</si>
  <si>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</si>
  <si>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</si>
  <si>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</si>
  <si>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</si>
  <si>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</si>
  <si>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</si>
  <si>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</si>
  <si>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</si>
  <si>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</si>
  <si>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</si>
  <si>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Massachusetts </t>
  </si>
  <si>
    <t xml:space="preserve">Michigan </t>
  </si>
  <si>
    <t xml:space="preserve">Minnesota </t>
  </si>
  <si>
    <t xml:space="preserve">Mississippi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</si>
  <si>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</si>
  <si>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</si>
  <si>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</si>
  <si>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</si>
  <si>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</si>
  <si>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</si>
  <si>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</si>
  <si>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</si>
  <si>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</si>
  <si>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</si>
  <si>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</si>
  <si>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</si>
  <si>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</si>
  <si>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</si>
  <si>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</si>
  <si>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</si>
  <si>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</si>
  <si>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</si>
  <si>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</si>
  <si>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</si>
  <si>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 xml:space="preserve">Virginia </t>
  </si>
  <si>
    <t xml:space="preserve">Washington </t>
  </si>
  <si>
    <t xml:space="preserve">West Virginia </t>
  </si>
  <si>
    <t xml:space="preserve">Wisconsin </t>
  </si>
  <si>
    <t xml:space="preserve">Wyoming </t>
  </si>
  <si>
    <t>[1]</t>
  </si>
  <si>
    <t>North Dakota does not have voter registration.</t>
  </si>
  <si>
    <t xml:space="preserve">Total By-Mail Ballots Transmitted </t>
  </si>
  <si>
    <t xml:space="preserve">In-Person Early Voters </t>
  </si>
  <si>
    <t xml:space="preserve">Pct. of Transmitted </t>
  </si>
  <si>
    <t xml:space="preserve">Other </t>
  </si>
  <si>
    <t xml:space="preserve">Pct. of Returned </t>
  </si>
  <si>
    <t xml:space="preserve">Alabama [1] </t>
  </si>
  <si>
    <t xml:space="preserve">Connecticut [1] </t>
  </si>
  <si>
    <t xml:space="preserve">Iowa [2] </t>
  </si>
  <si>
    <t xml:space="preserve">Maine [2] </t>
  </si>
  <si>
    <t xml:space="preserve">Missouri [2] </t>
  </si>
  <si>
    <t xml:space="preserve">Montana [1] </t>
  </si>
  <si>
    <t xml:space="preserve">New Hampshire [1] </t>
  </si>
  <si>
    <t xml:space="preserve">New Jersey [1] </t>
  </si>
  <si>
    <t xml:space="preserve">New York [1] </t>
  </si>
  <si>
    <t xml:space="preserve">North Dakota [2] </t>
  </si>
  <si>
    <t xml:space="preserve">Oregon [2,3] </t>
  </si>
  <si>
    <t>By-Mail Ballots Returned by Voters</t>
  </si>
  <si>
    <t>Total  Counted</t>
  </si>
  <si>
    <t>Total Rejected</t>
  </si>
  <si>
    <t>pct of returned</t>
  </si>
  <si>
    <t>total other</t>
  </si>
  <si>
    <t>pct of total ballots cast</t>
  </si>
  <si>
    <t xml:space="preserve">Pennsylvania [1] </t>
  </si>
  <si>
    <t>Alabama reported: “Alabama has in person absentee voting that qualifies as ‘early voting’ but we do not have separate in person and mail absentee numbers”</t>
  </si>
  <si>
    <t>•</t>
  </si>
  <si>
    <t>Montana reported: “F1f: Montana treats early voting as absentee and doesn't track use of early voting in the voter registration system.”</t>
  </si>
  <si>
    <t>New Hampshire reported: “‘-99’ does apply to in-person absentee voting, which NH has at the clerks’ office, and not at the polling place”</t>
  </si>
  <si>
    <t>Overview of Election Administration and Voting in 2018 | 32</t>
  </si>
  <si>
    <t>New Jersey reported: “Cannot report on ballots returned ‘in person’”</t>
  </si>
  <si>
    <t>New York reported: “Data on voters who cast in-person absentee ballots is reported under F1d and could not bebroken out for F1f”</t>
  </si>
  <si>
    <t>Pennsylvania reported: “Sometimes counties will accept absentees in their office, which can technically be consideredin-person early voting, but there is no mechanism in the database to record it as such. It maintains a mark as a normalabsentee. This may lead to a discrepancy in metrics as the practice takes place to some extent, but there is not formalmechanism to capture it yet.”</t>
  </si>
  <si>
    <t>[2]</t>
  </si>
  <si>
    <t>Responded “Does not apply” for In-person early voting.</t>
  </si>
  <si>
    <t>Iowa reported: “In Iowa voting before election day is absentee voting, previous report expressing numbers in early votecenters was at that time construed to include satellite locations of auditors' offices. F1d is all domestic absenteevoters by mail and in-person at the county auditor's office or a satellite location of the auditor's office. Early in personabsentee voting included and can't separate out.”</t>
  </si>
  <si>
    <t>Maine reported: “F1f &amp; F1g: Maine does not have early voting or permanent by mail voting”</t>
  </si>
  <si>
    <t>Oregon reported: “Vote by mail state. F1b response applicable to election office only. No early voting.”</t>
  </si>
  <si>
    <t>[3]</t>
  </si>
  <si>
    <t>Oregon reported “Vote by mail state. Based on instructions reported regular voters as absentee when under Oregon statutethey are not.” Oregon reported in total by-mail ballots transmitted and total by-mail ballots returned the total ballots at thestate level, as an all-by-mail state. However, for counted and rejected by-mail ballots, they seem to report only those ballotsthat are considered by-mail ballots under Oregon’s statute, hence the difference and the large number of non-categorized by-mail ballots in the ‘Other’ column.</t>
  </si>
  <si>
    <t xml:space="preserve">Total Number of Voting Machines Deployed </t>
  </si>
  <si>
    <t xml:space="preserve">DRE without VVPAT </t>
  </si>
  <si>
    <t xml:space="preserve">DRE with VVPAT </t>
  </si>
  <si>
    <t xml:space="preserve">Ballot Marking Devices </t>
  </si>
  <si>
    <t xml:space="preserve">Scanner </t>
  </si>
  <si>
    <t xml:space="preserve">Pct. </t>
  </si>
  <si>
    <t xml:space="preserve">North Dakota </t>
  </si>
  <si>
    <t xml:space="preserve">Oregon [3] </t>
  </si>
  <si>
    <t xml:space="preserve">Wisconsin [4] </t>
  </si>
  <si>
    <t>American Samoa used hand counting in the 2018 election.</t>
  </si>
  <si>
    <t>Missouri reported using DREs with VVPAT but did not provide the number of machines used in each jurisdiction.</t>
  </si>
  <si>
    <t>Oregon reported using scanners but responded “Data not available” to the question asking for the number of machines of this type deployed in each jurisdiction.</t>
  </si>
  <si>
    <t>[4]</t>
  </si>
  <si>
    <t>Wisconsin reported using DREs with VVPAT, ballot marking devices, and scanners in their state. They also noted: “WI does not allow use of DREs that do not include a VVPAT, punch card machines, or lever machines. We do not track the number of machines deployed.”</t>
  </si>
  <si>
    <t xml:space="preserve">Confirmation Notices Sent </t>
  </si>
  <si>
    <t xml:space="preserve">Pct. Active Voters </t>
  </si>
  <si>
    <t xml:space="preserve">valid Result of Confirmation Notice </t>
  </si>
  <si>
    <t xml:space="preserve">Confirmation Returned as Undeliverable </t>
  </si>
  <si>
    <t xml:space="preserve">Status Unknown </t>
  </si>
  <si>
    <t xml:space="preserve">Not Categorized </t>
  </si>
  <si>
    <t xml:space="preserve">Alaska [1] </t>
  </si>
  <si>
    <t xml:space="preserve">Idaho [3] </t>
  </si>
  <si>
    <t xml:space="preserve">Indiana [3] </t>
  </si>
  <si>
    <t xml:space="preserve">Iowa [4] </t>
  </si>
  <si>
    <t xml:space="preserve">Kansas [5] </t>
  </si>
  <si>
    <t xml:space="preserve">Kentucky [6] </t>
  </si>
  <si>
    <t xml:space="preserve">Louisiana [3] </t>
  </si>
  <si>
    <t xml:space="preserve">Maryland [7] </t>
  </si>
  <si>
    <t xml:space="preserve">Massachusetts [3] </t>
  </si>
  <si>
    <t xml:space="preserve">Minnesota [3] </t>
  </si>
  <si>
    <t xml:space="preserve">New Jersey [4] </t>
  </si>
  <si>
    <t xml:space="preserve">North Dakota [8] </t>
  </si>
  <si>
    <t xml:space="preserve">Oregon [4] </t>
  </si>
  <si>
    <t xml:space="preserve">Rhode Island [4] </t>
  </si>
  <si>
    <t xml:space="preserve">Utah [9] </t>
  </si>
  <si>
    <t xml:space="preserve">Vermont [3] </t>
  </si>
  <si>
    <t xml:space="preserve">Wisconsin [10] </t>
  </si>
  <si>
    <t xml:space="preserve">Wyoming [11] </t>
  </si>
  <si>
    <t>Alaska reported: “A8c: Alaska does not have a tracking method for cards returned requesting cancellation in Alaska.”</t>
  </si>
  <si>
    <t>Responded zero to all or most items involved in this table.</t>
  </si>
  <si>
    <t>Responded “Does not apply” to all or most items in the table:</t>
  </si>
  <si>
    <t>81 | Voter Registration: NVRA and Beyond</t>
  </si>
  <si>
    <t>Idaho reported: “A8a only includes the number of notices mailed to voters for being purged for not voting in the last two federal primary and general elections. Idaho law does not require cancellation notices to be mailed to voters except for purging.”</t>
  </si>
  <si>
    <t>Indiana reported: “Indiana’s understanding is this aligns with voter list maintenance activities. Indiana does not send the removal notices referenced by the EAC survey, Indiana provided the number of voter records cancelled due to being in inactive status for more than 2 federal general elections for question A9e.”</t>
  </si>
  <si>
    <t>Louisiana reported: “Confirmation notices are sent pursuant to 52 USC §20507(d)(2). The department of state only collects the data for the total number of sent confirmation notices.”</t>
  </si>
  <si>
    <t>Minnesota reported: “Minnesota is NVRA exempt. Minnesota sends a notice if a registration will be inactivated because of an NCOA or ERIC out-of-state move.”</t>
  </si>
  <si>
    <t>Responded “Data not available” to all or most items in the table:</t>
  </si>
  <si>
    <t>Iowa reported: “System does not track follow up status information”</t>
  </si>
  <si>
    <t>[5]</t>
  </si>
  <si>
    <t>Kansas reported: “The NVRA process is being carried out in all 105 counties. The numbers provided are the best information available to our office.”</t>
  </si>
  <si>
    <t>[6]</t>
  </si>
  <si>
    <t>Kentucky reported: “First postcard, non-forwardable sent. Second postcard has not been sent. Our system tracks all undeliverable mail to qualify for the 2nd postcard mailing and can't differentiate on the status unknown. Therefore, some ‘status unknown’ may be higher.”</t>
  </si>
  <si>
    <t>[7]</t>
  </si>
  <si>
    <t>Maryland reported: “A8d data is included in A8e”</t>
  </si>
  <si>
    <t>[8]</t>
  </si>
  <si>
    <t>[9]</t>
  </si>
  <si>
    <t>Utah reported: “A8a-A8e: these numbers were run through the state's voter registration database based on statuses entered by counties. It appears some counties did not mark confirmation notices as ‘sent,’ even if they were yet are marking the notice as ‘received’ when they get it back; therefore, some counties have a higher number of confirmations received back, than confirmations sent. A8e is not tracked.”</t>
  </si>
  <si>
    <t>[10]</t>
  </si>
  <si>
    <t>Wisconsin reported: “Wisconsin is exempt from NVRA, however we sent notices to voters who have not voted in a 4-year period, as well as ERIC mover mailings.”</t>
  </si>
  <si>
    <t>[11]</t>
  </si>
  <si>
    <t>Only three jurisdictions reported data for this table. The rest of the counties reported: “County does not track information” and responded “Data not available” to the items involved in the table.</t>
  </si>
  <si>
    <t xml:space="preserve">Voters Removed </t>
  </si>
  <si>
    <t xml:space="preserve">Pct. Registered Voters </t>
  </si>
  <si>
    <t xml:space="preserve">Moved Out of Jurisdiction </t>
  </si>
  <si>
    <t xml:space="preserve">Death </t>
  </si>
  <si>
    <t xml:space="preserve">Failure to Return Confirmation Notice </t>
  </si>
  <si>
    <t xml:space="preserve">Voter’s Request </t>
  </si>
  <si>
    <t xml:space="preserve">Felony or Conviction </t>
  </si>
  <si>
    <t xml:space="preserve">Mental Incompetence </t>
  </si>
  <si>
    <t xml:space="preserve">Colorado [1] </t>
  </si>
  <si>
    <t xml:space="preserve">Georgia [2] </t>
  </si>
  <si>
    <t xml:space="preserve">Maine [4] </t>
  </si>
  <si>
    <t xml:space="preserve">Massachusetts [5] </t>
  </si>
  <si>
    <t xml:space="preserve">Michigan [6] </t>
  </si>
  <si>
    <t xml:space="preserve">Minnesota [7] </t>
  </si>
  <si>
    <t xml:space="preserve">Vermont [9] </t>
  </si>
  <si>
    <t xml:space="preserve">Washington [2] </t>
  </si>
  <si>
    <t>Colorado reported: “A9f – voters removed: declared mentally incompetent - Colorado law does not allow cancellation for this reason: C.R.S. 1-2-103 (5) a person confined in a state institution for persons with behavioral or mental health disorders shall not lose the right to vote because of the confinement.”</t>
  </si>
  <si>
    <t>Item A9b (“moved out of jurisdiction”) lists those voters that moved outside of the state’s borders.</t>
  </si>
  <si>
    <t>Georgia reported: “A9b represents voters who moved out of the state”</t>
  </si>
  <si>
    <t>Washington reported: “A9b = moved out of state”</t>
  </si>
  <si>
    <t>Indiana reported: “Although Indiana does not send the removal notices referenced by the EAC survey, Indiana provided the number of voter records cancelled due to being in inactive status for more than 2 federal general elections for question A9e. These statistics represent the majority of cancellations for this reason, based on the county user selecting the option to run this process in batch. However, county users have the option to also cancel voters one-by-one for this reason, but those statistics are not included in the counts for question A9e.”</t>
  </si>
  <si>
    <t>Maine reported: “A9d &amp; A9f-voters not removed in Maine for these reasons”</t>
  </si>
  <si>
    <t>Massachusetts reported: “Voters are removed for felony conviction upon notice from appropriate law enforcement officials only”</t>
  </si>
  <si>
    <t>Michigan reported: “A9d: in MI, registered voters cannot cast a ballot while they are incarcerated serving sentence; however, their registration is never cancelled. Felony convictions alone do not disqualify voters from casting a ballot.”</t>
  </si>
  <si>
    <t>Minnesota reported: “A9d and A9f: voter is not removed but status changes to ‘challenged.’ A9e: did not vote or update registration in prior four years. A9g: voter request not tracked separately, is included in A9h.”</t>
  </si>
  <si>
    <t>Vermont reported: “VT allows citizens with a felony to vote. A9f does not apply in VT.”</t>
  </si>
  <si>
    <t>Wisconsin reported: “Voters are only included in these counts if they remain removed as of this data pull. Voters who were removed during the period and subsequently reregistered during the period are not included”</t>
  </si>
  <si>
    <t xml:space="preserve">invalid Result of Confirmation Notice </t>
  </si>
  <si>
    <t>All</t>
  </si>
  <si>
    <t>No ballots or images</t>
  </si>
  <si>
    <t>Yes</t>
  </si>
  <si>
    <t>North Dakota</t>
  </si>
  <si>
    <t>No audit</t>
  </si>
  <si>
    <t>Not required</t>
  </si>
  <si>
    <t>Hand count</t>
  </si>
  <si>
    <t>State</t>
  </si>
  <si>
    <t xml:space="preserve">Machines or by hand </t>
  </si>
  <si>
    <t>No cure</t>
  </si>
  <si>
    <t>https://www.nytimes.com/interactive/2020/10/07/upshot/mail-voting-ballots-signature-matching.html</t>
  </si>
  <si>
    <t>https://www.eac.gov/sites/default/files/eac_assets/1/6/2018_EAVS_Report.pdf</t>
  </si>
  <si>
    <t>https://commons.wikimedia.org/wiki/File:Ballot-foia.png</t>
  </si>
  <si>
    <t>https://www.rcfp.org/open-government-sections/i-election-records/</t>
  </si>
  <si>
    <t>https://web.archive.org/web/20130217200102/http://www.nass.org/index.php?option=com_docman&amp;task=doc_download&amp;gid=95</t>
  </si>
  <si>
    <t>http://www.votewell.net/audits.html</t>
  </si>
  <si>
    <t>https://verifiedvoting.org/verifier/</t>
  </si>
  <si>
    <t>https://verifiedvoting.org/auditlaws/</t>
  </si>
  <si>
    <t>https://www.ncsl.org/research/elections-and-campaigns/vopp-table-15-states-that-permit-voters-to-correct-signature-discrepancies.aspx</t>
  </si>
  <si>
    <t>www.voteathome.org/policy-star-rankings</t>
  </si>
  <si>
    <t>No</t>
  </si>
  <si>
    <t>No signature checks</t>
  </si>
  <si>
    <t>Scoring System, bigger numbers are better</t>
  </si>
  <si>
    <t>tu</t>
  </si>
  <si>
    <t>re</t>
  </si>
  <si>
    <t>nu</t>
  </si>
  <si>
    <t>no</t>
  </si>
  <si>
    <t>ab</t>
  </si>
  <si>
    <t>go</t>
  </si>
  <si>
    <t>https://en.wikipedia.org/wiki/Redistricting_commission</t>
  </si>
  <si>
    <t>Sources:</t>
  </si>
  <si>
    <t>do</t>
  </si>
  <si>
    <t>ha</t>
  </si>
  <si>
    <t>ho</t>
  </si>
  <si>
    <t>2020 update</t>
  </si>
  <si>
    <t>05%bmd</t>
  </si>
  <si>
    <t>00%bmd</t>
  </si>
  <si>
    <t>31%bmd</t>
  </si>
  <si>
    <t>30%dre,60%bmd</t>
  </si>
  <si>
    <t>03%bmd</t>
  </si>
  <si>
    <t>Total Score</t>
  </si>
  <si>
    <t>Statistical</t>
  </si>
  <si>
    <t>?</t>
  </si>
  <si>
    <t>ad</t>
  </si>
  <si>
    <t xml:space="preserve">5-All hand-marked ballots except up to 15% for disabilities and overseas.
3-Computers mark 15% or more of ballots (BMD)
1-Over 15% lack any paper trail. </t>
  </si>
  <si>
    <t>Checking Election Results</t>
  </si>
  <si>
    <t>http://www.electproject.org/2020g</t>
  </si>
  <si>
    <t>Expanding Absentee/Mail Eligibility (1)</t>
  </si>
  <si>
    <t>Mailing Applications (2)</t>
  </si>
  <si>
    <t>Mailing Ballots to All Eligible Voters (3)</t>
  </si>
  <si>
    <t>When Ballot Processing Begins</t>
  </si>
  <si>
    <t>Absentee/Mail Ballot Receipt Deadline</t>
  </si>
  <si>
    <t>Alabama</t>
  </si>
  <si>
    <t>Yes, any voter may use illness or infirmity as an excuse.</t>
  </si>
  <si>
    <t>7 a.m. on Election Day.</t>
  </si>
  <si>
    <t>Noon on Election Day if postmarked the day before Election Day. Day before Election Day if returning in person.</t>
  </si>
  <si>
    <t>Alaska (4)</t>
  </si>
  <si>
    <t>N/A</t>
  </si>
  <si>
    <t>Seven days before Election Day.</t>
  </si>
  <si>
    <t>10 days after Election Day if postmarked by Election Day.</t>
  </si>
  <si>
    <t>Arkansas</t>
  </si>
  <si>
    <t>Yes, any voter may use illness or disability as an excuse.</t>
  </si>
  <si>
    <t>Election Day if returned by mail or the day before Election Day if returned in person.</t>
  </si>
  <si>
    <t>Arizona</t>
  </si>
  <si>
    <t>14 days before Election Day.</t>
  </si>
  <si>
    <t>Election Day by 7pm.</t>
  </si>
  <si>
    <t>California</t>
  </si>
  <si>
    <t>Yes, for November 2020.</t>
  </si>
  <si>
    <t>29 days before Election Day.</t>
  </si>
  <si>
    <t>17 days after Election Day if postmarked by Election Day.</t>
  </si>
  <si>
    <t>Colorado</t>
  </si>
  <si>
    <t>Yes, for all elections.</t>
  </si>
  <si>
    <t>Upon receipt.</t>
  </si>
  <si>
    <t>Connecticut (5)</t>
  </si>
  <si>
    <t>Yes, any voter may use COVID-19 as an excuse.</t>
  </si>
  <si>
    <t>14 days before Election Day (2020 only).</t>
  </si>
  <si>
    <t>Close of polls on Election Day.</t>
  </si>
  <si>
    <t>Delaware</t>
  </si>
  <si>
    <t>Yes, no excuse required.</t>
  </si>
  <si>
    <t>Friday before Election Day.</t>
  </si>
  <si>
    <t>District of Columbia</t>
  </si>
  <si>
    <t>Signatures can be verified and the secrecy envelope removed prior to tabulation. Exact timing not specified.</t>
  </si>
  <si>
    <t>Florida</t>
  </si>
  <si>
    <t>22 days before Election Day.</t>
  </si>
  <si>
    <t>7pm on Election Day.</t>
  </si>
  <si>
    <t>Georgia</t>
  </si>
  <si>
    <t>Hawaii</t>
  </si>
  <si>
    <t>Idaho</t>
  </si>
  <si>
    <t>8pm on Election Day.</t>
  </si>
  <si>
    <t>Illinois</t>
  </si>
  <si>
    <t>14 days after Election Day if postmarked by Election Day.</t>
  </si>
  <si>
    <t>Indiana</t>
  </si>
  <si>
    <t>On Election Day. (Initial signature review can be done before Election Day).</t>
  </si>
  <si>
    <t>Noon on Election Day.</t>
  </si>
  <si>
    <t>Iowa</t>
  </si>
  <si>
    <t>The Saturday before Election Day (2020 only).</t>
  </si>
  <si>
    <t>Noon on the sixth day after Election Day if postmarked the day before Election Day,</t>
  </si>
  <si>
    <t>Kansas</t>
  </si>
  <si>
    <t>Prior to Election Day, timing not specified.</t>
  </si>
  <si>
    <t>3 days after Election Day if postmarked by Election Day.</t>
  </si>
  <si>
    <t>Kentucky</t>
  </si>
  <si>
    <t>Sep. 21, 2020.</t>
  </si>
  <si>
    <t>Louisiana</t>
  </si>
  <si>
    <t>The day before Election Day if the parish has more than 1,000 absentee ballots, or on Election Day if less than 1,000 absentee ballots.</t>
  </si>
  <si>
    <t>The day before Election Day.</t>
  </si>
  <si>
    <t>Maine</t>
  </si>
  <si>
    <t>Seven days before Election Day (2020 only).</t>
  </si>
  <si>
    <t>Election Day.</t>
  </si>
  <si>
    <t>Maryland (6)</t>
  </si>
  <si>
    <t>Oct. 1, 2020 (2020 only).</t>
  </si>
  <si>
    <t>Massachusetts</t>
  </si>
  <si>
    <t>Michigan</t>
  </si>
  <si>
    <t>In cities with population over 25,000, processing may begin the day before Election Day. (2020 only)</t>
  </si>
  <si>
    <t>Close of polls on Election Day. (pending litigation)</t>
  </si>
  <si>
    <t>Minnesota (7)</t>
  </si>
  <si>
    <t>Processing upon receipt and envelopes opened fourteen days before Election Day. (2020 only)</t>
  </si>
  <si>
    <t>7 days after Election Day if postmarked by Election Day. (pending litigation)</t>
  </si>
  <si>
    <t>Mississippi (8)</t>
  </si>
  <si>
    <t>Yes, voters who test positive for COVID-19 or are quarantined may request an absentee ballot.</t>
  </si>
  <si>
    <t>On Election Day.</t>
  </si>
  <si>
    <t>5 business days after Election Day if postmarked by Election Day.</t>
  </si>
  <si>
    <t>Missouri</t>
  </si>
  <si>
    <t>Yes, voters who test positive for COVID-19 or are in an at-risk category may request an absentee ballot.</t>
  </si>
  <si>
    <t>Five days before Election Day.</t>
  </si>
  <si>
    <t>Montana</t>
  </si>
  <si>
    <t>Yes, counties' choice.</t>
  </si>
  <si>
    <t>Signature verification upon receipt, envelopes opened three days before Election Day.</t>
  </si>
  <si>
    <t>Nebraska</t>
  </si>
  <si>
    <t>Second Friday before Election Day.</t>
  </si>
  <si>
    <t>Nevada</t>
  </si>
  <si>
    <t>7 days after Election Day if postmarked by Election Day. Ballots without postmarks will be accepted up to 3 days after Election Day.</t>
  </si>
  <si>
    <t>New Hampshire (9)</t>
  </si>
  <si>
    <t>Yes, any voter may use COVID-19 as an excuse.</t>
  </si>
  <si>
    <t>Thursday, Oct. 29, 2020. (2020 only).</t>
  </si>
  <si>
    <t>5pm on Election Day.</t>
  </si>
  <si>
    <t>New Jersey (10)</t>
  </si>
  <si>
    <t>7 days after Election Day if postmarked by Election Day. Ballots without postmarks will be accepted up to 2 days after Election Day.</t>
  </si>
  <si>
    <t>New Mexico</t>
  </si>
  <si>
    <t>Yes (counties choice)</t>
  </si>
  <si>
    <t>If more than 10,000 absentee ballots are sent in a county, they may be opened and inserted into an electronic voting machine two weeks before Election Day. If fewer than 10,000 absentee ballots are sent, processing may begin four days before the election.</t>
  </si>
  <si>
    <t>New York</t>
  </si>
  <si>
    <t>Yes, any voter may use illness as an excuse.</t>
  </si>
  <si>
    <t>7 days after Election Day if postmarked by Election Day. Ballots without postmarks will be accepted up to the day after Election Day.</t>
  </si>
  <si>
    <t>North Carolina (11)</t>
  </si>
  <si>
    <t>Fifth Tuesday before Election Day.</t>
  </si>
  <si>
    <t>9 days after Election Day if postmarked by Election Day. (pending litigation)</t>
  </si>
  <si>
    <t>October 29, 2020. (2020 only)</t>
  </si>
  <si>
    <t>6 days after Election Day if postmarked the day before Election Day.</t>
  </si>
  <si>
    <t>Ohio</t>
  </si>
  <si>
    <t>Processing may begin before the time for counting ballots. Exact timing not specified.</t>
  </si>
  <si>
    <t>10 days after Election Day if postmarked the day before Election Day.</t>
  </si>
  <si>
    <t>Oklahoma</t>
  </si>
  <si>
    <t>10 a.m. on the Thursday before Election Day.</t>
  </si>
  <si>
    <t>Oregon</t>
  </si>
  <si>
    <t>Pennsylvania</t>
  </si>
  <si>
    <t>Rhode Island (12)</t>
  </si>
  <si>
    <t>20 days before Election Day. (2020 only)</t>
  </si>
  <si>
    <t>South Carolina</t>
  </si>
  <si>
    <t>Nov. 1, 2020 at 7 a.m. (2020 only)</t>
  </si>
  <si>
    <t>South Dakota</t>
  </si>
  <si>
    <t>Processing may begin when sealed absentee ballots are delivered to precincts with the election supplies.</t>
  </si>
  <si>
    <t>Tennessee</t>
  </si>
  <si>
    <t>Election Day. Ballots must be mailed and cannot be returned in person.</t>
  </si>
  <si>
    <t>Texas</t>
  </si>
  <si>
    <t>1 day after Election Day if postmarked by Election Day.</t>
  </si>
  <si>
    <t>Utah</t>
  </si>
  <si>
    <t>Processing may begin before Election Day. Exact timing not specified.</t>
  </si>
  <si>
    <t>Absentee ballots must be postmarked by the day before Election Day and received by noon on the day of the county canvass (which varies by county but may be as late as Nov. 17).</t>
  </si>
  <si>
    <t>Vermont</t>
  </si>
  <si>
    <t>Day before Election Day.</t>
  </si>
  <si>
    <t>Election Day if returning by mail, the day before Election Day if returning in person.</t>
  </si>
  <si>
    <t>Virginia (13)</t>
  </si>
  <si>
    <t>Before Election Day as needed to expedite counting absentee ballots.</t>
  </si>
  <si>
    <t>Washington</t>
  </si>
  <si>
    <t>Postmarked by Election Day.</t>
  </si>
  <si>
    <t>West Virginia</t>
  </si>
  <si>
    <t>6 days after Election Day if postmarked by Election Day.</t>
  </si>
  <si>
    <t>Wisconsin</t>
  </si>
  <si>
    <t>After polls open on Election Day.</t>
  </si>
  <si>
    <t>Wyoming</t>
  </si>
  <si>
    <t>https://www.ncsl.org/research/elections-and-campaigns/absentee-and-mail-voting-policies-in-effect-for-the-2020-election.aspx</t>
  </si>
  <si>
    <t>Application</t>
  </si>
  <si>
    <t>Ballot</t>
  </si>
  <si>
    <t>Ballot in 2020</t>
  </si>
  <si>
    <t>Neither</t>
  </si>
  <si>
    <t>Mail Application or Ballot to All?</t>
  </si>
  <si>
    <t>Vote by Mail with No Specific Reason?</t>
  </si>
  <si>
    <t>5-Yes
1-No</t>
  </si>
  <si>
    <t>nr</t>
  </si>
  <si>
    <t>Gov. names tiebreaker</t>
  </si>
  <si>
    <t>Partisan officials</t>
  </si>
  <si>
    <t>Converting text above to scores 1-5</t>
  </si>
  <si>
    <t>(Graph is at bottom of page)</t>
  </si>
  <si>
    <t>Each column of scores above is a bar graph. Numbers below create supplementary bar graphs. The numbers above and below for each state always add to 5, so next graph starts aligned. These supplementary graphs are displayed in white so they disappear on graph.</t>
  </si>
  <si>
    <t>Public Can Recount with Copies of Ballots</t>
  </si>
  <si>
    <t>Nonpartisan or Bipartisan Redistricting, to Avoid Gerrymanders</t>
  </si>
  <si>
    <t>Weight in Scoring</t>
  </si>
  <si>
    <t>Good VBM List, Tracks Address Changes &amp; Deaths</t>
  </si>
  <si>
    <t>Process Ballots on Receipt, before Election Day?</t>
  </si>
  <si>
    <t>Number of Days when Voters Can Cure Signature Problems, after Election Day</t>
  </si>
  <si>
    <t>Hand Tally Audits, to Check Computer Tallies?</t>
  </si>
  <si>
    <t>Good Audit Sample, to Check Computer Tallies?</t>
  </si>
  <si>
    <t xml:space="preserve">Audit All Contests? Number of Contests Checked </t>
  </si>
  <si>
    <t>States by Scores</t>
  </si>
  <si>
    <t>https://www.census.gov/topics/public-sector/voting.html</t>
  </si>
  <si>
    <t>no limit</t>
  </si>
  <si>
    <t>https://www.ncsl.org/Portals/1/Documents/Elections/Contribution-Limits-to-Candidates-2019-2020.pdf?ver=2019-10-02-132802-117</t>
  </si>
  <si>
    <t>https://ballotpedia.org/State-by-state_comparison_of_campaign_finance_requirements</t>
  </si>
  <si>
    <t>https://code.dccouncil.us/dc/council/code/sections/1-1163.33.html</t>
  </si>
  <si>
    <t>t18</t>
  </si>
  <si>
    <t>tm</t>
  </si>
  <si>
    <t>cl</t>
  </si>
  <si>
    <t>Governor, 2018</t>
  </si>
  <si>
    <t>Senate 2020</t>
  </si>
  <si>
    <t>House 2020</t>
  </si>
  <si>
    <t>Limit from company or Union</t>
  </si>
  <si>
    <t>https://ballotpedia.org/State-by-state_comparison_of_campaign_finance_requirements updated with https://www.ncsl.org/Portals/1/Documents/Elections/Contribution-Limits-to-Candidates-2019-2020.pdf?ver=2019-10-02-132802-117</t>
  </si>
  <si>
    <t>How many times can they give maximum to senator in 4 years?</t>
  </si>
  <si>
    <t>How many times can they give maximum to representative in 4 years?</t>
  </si>
  <si>
    <t>Max to senator in 4 years</t>
  </si>
  <si>
    <t>Max to rep in 4 years</t>
  </si>
  <si>
    <t>Maximum Contributons in 4 Years, Average of House+Senate</t>
  </si>
  <si>
    <t>Unlimited</t>
  </si>
  <si>
    <t>Alaska</t>
  </si>
  <si>
    <t>Limits apply per year.</t>
  </si>
  <si>
    <t>Limits apply per election.</t>
  </si>
  <si>
    <t>Connecticut</t>
  </si>
  <si>
    <t>LImits apply per election cycle.</t>
  </si>
  <si>
    <t>https://casetext.com/regulation/district-of-columbia-administrative-code/title-3-elections-and-ethics/chapter-3-30-campaign-finance-operations-committees-candidates-constituent-service-programs-statehood-funds/rule-3-3011-limitations-on-contributions</t>
  </si>
  <si>
    <t>Limits apply per election cycle.</t>
  </si>
  <si>
    <t>Maryland</t>
  </si>
  <si>
    <t>Limits apply per four-year election cycle.</t>
  </si>
  <si>
    <t>Limits apply per calendar year.</t>
  </si>
  <si>
    <t>Minnesota</t>
  </si>
  <si>
    <t>Limits apply per two-year election segment.</t>
  </si>
  <si>
    <t>Mississippi</t>
  </si>
  <si>
    <t>Limits apply per election.[2]</t>
  </si>
  <si>
    <t>Limits apply per election.[3]</t>
  </si>
  <si>
    <t>LImits apply per election.</t>
  </si>
  <si>
    <t>New Hampshire</t>
  </si>
  <si>
    <t>LImits apply per election.to candidates agreeing to spending limits</t>
  </si>
  <si>
    <t>New Jersey</t>
  </si>
  <si>
    <t>Limits apply per  election Cycle</t>
  </si>
  <si>
    <t>North Carolina</t>
  </si>
  <si>
    <t>Limits apply per campaign.</t>
  </si>
  <si>
    <t>Rhode Island</t>
  </si>
  <si>
    <t>Limits apply per two-year election cycle.</t>
  </si>
  <si>
    <t>Virginia</t>
  </si>
  <si>
    <t>per election cycle</t>
  </si>
  <si>
    <t>Table 4b.  Reported Voting and Registration, by Sex, Race and Hispanic Origin, for States:  November 2018</t>
  </si>
  <si>
    <t>Total population</t>
  </si>
  <si>
    <t>Total citizen population</t>
  </si>
  <si>
    <t>Total registered</t>
  </si>
  <si>
    <t>Percent registered
(Total)</t>
  </si>
  <si>
    <r>
      <t xml:space="preserve">Margin of error </t>
    </r>
    <r>
      <rPr>
        <b/>
        <vertAlign val="superscript"/>
        <sz val="10"/>
        <rFont val="Arial Narrow"/>
        <family val="2"/>
      </rPr>
      <t>1</t>
    </r>
  </si>
  <si>
    <t>Percent registered
(Citizen)</t>
  </si>
  <si>
    <t>Voted 000s</t>
  </si>
  <si>
    <t>Percent voted
(Total)</t>
  </si>
  <si>
    <t>Percent voted
(Citizen)</t>
  </si>
  <si>
    <t>Minority</t>
  </si>
  <si>
    <t xml:space="preserve"> Minority Turnout Gap</t>
  </si>
  <si>
    <t>US</t>
  </si>
  <si>
    <t>Total</t>
  </si>
  <si>
    <t/>
  </si>
  <si>
    <t>Male</t>
  </si>
  <si>
    <t>Female</t>
  </si>
  <si>
    <t>White alone</t>
  </si>
  <si>
    <t>White non-Hispanic alone</t>
  </si>
  <si>
    <t>Black alone</t>
  </si>
  <si>
    <t>Asian alone</t>
  </si>
  <si>
    <t>Hispanic (of any race)</t>
  </si>
  <si>
    <t>White alone or in combination</t>
  </si>
  <si>
    <t>Black alone or in combination</t>
  </si>
  <si>
    <t>Asian alone or in combination</t>
  </si>
  <si>
    <t>ALABAMA</t>
  </si>
  <si>
    <t>B</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</si>
  <si>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</si>
  <si>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</si>
  <si>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</si>
  <si>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</si>
  <si>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</si>
  <si>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</si>
  <si>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</si>
  <si>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</si>
  <si>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</si>
  <si>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</si>
  <si>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</si>
  <si>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</si>
  <si>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</si>
  <si>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</si>
  <si>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</si>
  <si>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</si>
  <si>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</si>
  <si>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</si>
  <si>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</si>
  <si>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</si>
  <si>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</si>
  <si>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</si>
  <si>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</si>
  <si>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</si>
  <si>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</si>
  <si>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</si>
  <si>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</si>
  <si>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</si>
  <si>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</si>
  <si>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</si>
  <si>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</si>
  <si>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</si>
  <si>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</si>
  <si>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</si>
  <si>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</si>
  <si>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</si>
  <si>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</si>
  <si>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</si>
  <si>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</si>
  <si>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</si>
  <si>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</si>
  <si>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</si>
  <si>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</si>
  <si>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</si>
  <si>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</si>
  <si>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</si>
  <si>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</si>
  <si>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</si>
  <si>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District Of Columbia</t>
  </si>
  <si>
    <t>WEST VIRGINIA</t>
  </si>
  <si>
    <t>WISCONSIN</t>
  </si>
  <si>
    <t>WYOMING</t>
  </si>
  <si>
    <r>
      <t>1</t>
    </r>
    <r>
      <rPr>
        <sz val="8"/>
        <rFont val="Calibri"/>
        <family val="2"/>
        <scheme val="minor"/>
      </rPr>
      <t xml:space="preserve"> This figure added to or subtracted from the estimate provides the 90-percent confidence interval.</t>
    </r>
  </si>
  <si>
    <t xml:space="preserve">NOTES: </t>
  </si>
  <si>
    <t xml:space="preserve">A dash '-' represents zero or rounds to zero. </t>
  </si>
  <si>
    <t>The symbol B means that the base is less than 75,000 and therefore too small to show the derived measure.</t>
  </si>
  <si>
    <t>Estimates may not sum to totals due to rounding.</t>
  </si>
  <si>
    <t>For information on confidentiality protection, sampling error, nonsampling error, and definitions, see https://www2.census.gov/programs-surveys/cps/techdocs/cpsnov18.pdf</t>
  </si>
  <si>
    <t>Source: U.S. Census Bureau, Current Population Survey, November 2018</t>
  </si>
  <si>
    <t>Table 4c.  Reported Voting and Registration, by Age, for States:  November 2018</t>
  </si>
  <si>
    <t>(In thousands)</t>
  </si>
  <si>
    <t>% voted, citizens</t>
  </si>
  <si>
    <t>STATE</t>
  </si>
  <si>
    <t>Age</t>
  </si>
  <si>
    <r>
      <t xml:space="preserve">Margin of error </t>
    </r>
    <r>
      <rPr>
        <b/>
        <vertAlign val="superscript"/>
        <sz val="9"/>
        <rFont val="Calibri"/>
        <family val="2"/>
        <scheme val="minor"/>
      </rPr>
      <t>1</t>
    </r>
  </si>
  <si>
    <t>Total voted</t>
  </si>
  <si>
    <t>%voted (Citizen)</t>
  </si>
  <si>
    <t>18-24 except small states</t>
  </si>
  <si>
    <t>18-24 all states</t>
  </si>
  <si>
    <t>18 to 24</t>
  </si>
  <si>
    <t>25 to 34</t>
  </si>
  <si>
    <t>35 to 44</t>
  </si>
  <si>
    <t>45 to 64</t>
  </si>
  <si>
    <t>65+</t>
  </si>
  <si>
    <r>
      <t>1</t>
    </r>
    <r>
      <rPr>
        <sz val="9"/>
        <rFont val="Calibri"/>
        <family val="2"/>
        <scheme val="minor"/>
      </rPr>
      <t xml:space="preserve"> This figure added to or subtracted from the estimate provides the 90-percent confidence interval.</t>
    </r>
  </si>
  <si>
    <t>Public Can Recount w/Copies</t>
  </si>
  <si>
    <t>Days to Cure</t>
  </si>
  <si>
    <t>Good Audit Sample</t>
  </si>
  <si>
    <t>Audit All Contests</t>
  </si>
  <si>
    <t>Avoid Gerry- manders</t>
  </si>
  <si>
    <t>Hand 
Tally 
Audits</t>
  </si>
  <si>
    <t>Early Voting Begins</t>
  </si>
  <si>
    <t>Early Voting Ends</t>
  </si>
  <si>
    <t>Locations</t>
  </si>
  <si>
    <t>Hours and Days</t>
  </si>
  <si>
    <t>Fifty-five days before the election (in-person absentee only)</t>
  </si>
  <si>
    <t>5 p.m. day prior to election</t>
  </si>
  <si>
    <t>Absentee Election Manager offices</t>
  </si>
  <si>
    <t>Not specified</t>
  </si>
  <si>
    <t>AS §15.20.064, 15.20.045 and 6 AAC 25.500</t>
  </si>
  <si>
    <t>Fifteen days before election</t>
  </si>
  <si>
    <t>Day of election</t>
  </si>
  <si>
    <t>Elections supervisors’ offices</t>
  </si>
  <si>
    <t>Other locations as designated by election director</t>
  </si>
  <si>
    <t>Varies by location</t>
  </si>
  <si>
    <t>ARS §16-541, 16-542</t>
  </si>
  <si>
    <t>Twenty-six days before election</t>
  </si>
  <si>
    <t>Friday before election</t>
  </si>
  <si>
    <t>Recorder’s office</t>
  </si>
  <si>
    <t>Any other locations in the county the recorder deems necessary</t>
  </si>
  <si>
    <t>AR Code §7-5-418</t>
  </si>
  <si>
    <t>5 p.m. Monday before election</t>
  </si>
  <si>
    <t>Offices of county clerk</t>
  </si>
  <si>
    <t>Other locations as determined by county board of election commissioners</t>
  </si>
  <si>
    <t>Elec. Code §3001, 3018</t>
  </si>
  <si>
    <t>Twenty-nine days before election</t>
  </si>
  <si>
    <t>Day before election</t>
  </si>
  <si>
    <t>County election officials’ offices</t>
  </si>
  <si>
    <t>Satellite locations as determined by county election officials</t>
  </si>
  <si>
    <t>Varies from county to county</t>
  </si>
  <si>
    <t>Del. Code Title 15, Chapter 54</t>
  </si>
  <si>
    <t>(Note: goes into effect in 2022)</t>
  </si>
  <si>
    <t>At least 10 days before an election</t>
  </si>
  <si>
    <t>Sunday before election</t>
  </si>
  <si>
    <t>Designated by state election commissioner</t>
  </si>
  <si>
    <t>At least one per county and one additional in the City of Wilmington</t>
  </si>
  <si>
    <t>At least eight hours per day. Polling sites must open at 7 a.m. on at least five days of early voting. Closing time is 7 p.m.</t>
  </si>
  <si>
    <t>Includes the Saturday and Sunday before the election</t>
  </si>
  <si>
    <t>DC ST § 1-1001.09</t>
  </si>
  <si>
    <t>Seven days before election, but in-person absentee voting is available 15 days before</t>
  </si>
  <si>
    <t>Saturday before election for early voting, day before election for in-person absentee</t>
  </si>
  <si>
    <t>Council Chambers</t>
  </si>
  <si>
    <t>One satellite location in each ward</t>
  </si>
  <si>
    <t>8:30 a.m.-7 p.m.</t>
  </si>
  <si>
    <t>Sunday excluded</t>
  </si>
  <si>
    <t>Fla. Stat. §101.657</t>
  </si>
  <si>
    <t>Ten days before election</t>
  </si>
  <si>
    <t>May be offered 11 to 15 days before an election that contains state and federal races, at the discretion of the elections supervisor </t>
  </si>
  <si>
    <t>Three days before election</t>
  </si>
  <si>
    <t>May end two days before an election that contains state and federal races, at the discretion of the elections supervisor</t>
  </si>
  <si>
    <t>Main or branch offices of  elections supervisors</t>
  </si>
  <si>
    <t>Other sites designated by the elections supervisor (locations must provide all voters in that area with equal opportunity to vote)</t>
  </si>
  <si>
    <t>No less than eight or more than 12 hours per day</t>
  </si>
  <si>
    <t>Election supervisors may choose to provide additional days of early voting, including weekends</t>
  </si>
  <si>
    <t>GA Code §21-2-380 and §21-2-382</t>
  </si>
  <si>
    <t>Fourth Monday prior to a primary or election; as soon as possible prior to a runoff</t>
  </si>
  <si>
    <t>Friday immediately prior to a primary, election or runoff</t>
  </si>
  <si>
    <t>Board of registrars’ offices</t>
  </si>
  <si>
    <t>Other sites as designated by boards of registrars (must be a government building generally accessible to the public)</t>
  </si>
  <si>
    <t>Normal business hours on weekdays</t>
  </si>
  <si>
    <t>9 a.m.-4 p.m. on the second Saturday prior to primary or election</t>
  </si>
  <si>
    <t>Election officials may provide for early voting beyond regular business hours</t>
  </si>
  <si>
    <t>ID Code §34-1006 and 34-1002</t>
  </si>
  <si>
    <t>Third Monday before election (in-person absentee)</t>
  </si>
  <si>
    <t>5 p.m., Friday before election</t>
  </si>
  <si>
    <t>Determined by county clerk</t>
  </si>
  <si>
    <t>10 ILCS 5/19A-15 and 10 ILCS 5/19A-20</t>
  </si>
  <si>
    <t>Fortieth day before election for temporary polling locations and 15th day before election for permanent locations</t>
  </si>
  <si>
    <t>End of the day before election day</t>
  </si>
  <si>
    <t>An election authority may establish permanent and temporary polling places for early voting at locations throughout the election authority’s jurisdiction, including but not limited to:</t>
  </si>
  <si>
    <t>Municipal clerk’s office</t>
  </si>
  <si>
    <t>Township clerk’s office</t>
  </si>
  <si>
    <t>Road district clerk’s office</t>
  </si>
  <si>
    <t>County or local public agency office</t>
  </si>
  <si>
    <t>Early voting locations must be provided at public universities</t>
  </si>
  <si>
    <t>Permanent early voting locations must remain open from the 15tth day before an election during the hours of 8:30 a.m.-4:30 p.m. or 9 a.m.-5 p.m. on weekdays.</t>
  </si>
  <si>
    <t>Beginning eight days before an election, they must remain open 8:30 a.m.-7 p.m. or 9 a.m. -7 p.m. on weekdays, 9 a.m.-Noon on Saturdays and holidays, and 10 a.m.-4 p.m. on Sundays.</t>
  </si>
  <si>
    <t>Permanent early voting locations must stay open at least eight hours on any holiday and a total of at least 14 hours on the final weekend during the early voting period.</t>
  </si>
  <si>
    <t>Election authorities may decide the days and hours for temporary early voting locations, beginning the fortieth day before an election.</t>
  </si>
  <si>
    <t>Ind. Code §3-11-4-1 and 3-11-10-26</t>
  </si>
  <si>
    <t>Twenty-eight days before election (in-person absentee)</t>
  </si>
  <si>
    <t>Noon, day before election</t>
  </si>
  <si>
    <t>Office of circuit court clerk</t>
  </si>
  <si>
    <t>County election board may adopt a resolution to authorize the circuit court clerk to establish satellite offices for early voting</t>
  </si>
  <si>
    <t>The office of the circuit court clerk must permit in-person absentee voting for at least seven hours on each of the two Saturdays preceding election day, but a county with fewer than 20,000 voters may reduce this to a minimum of four hours on each of the two Saturdays preceding election day</t>
  </si>
  <si>
    <t>IA Code §53.10 and 53.11(b)</t>
  </si>
  <si>
    <t>Twenty-nine days before election (in-person absentee)</t>
  </si>
  <si>
    <t>5 p.m., day before election</t>
  </si>
  <si>
    <t>Commissioners’ offices</t>
  </si>
  <si>
    <t>Satellite locations may be established by commissioner</t>
  </si>
  <si>
    <t>Satellite location must be established upon receipt of a petition signed by at least 100 eligible electors requesting a specific location</t>
  </si>
  <si>
    <t>A satellite station established by petition must be open at least one day for a minimum of six hours</t>
  </si>
  <si>
    <t>KSA §25-1119, 25-1122a, 25-1123</t>
  </si>
  <si>
    <t>Twenty days before election or Tuesday before election (varies by county)</t>
  </si>
  <si>
    <t>Offices of county election officers</t>
  </si>
  <si>
    <t>County election officers may designate satellite locations</t>
  </si>
  <si>
    <t>LRS 18:1303 and 1309</t>
  </si>
  <si>
    <t>Fourteen days before election</t>
  </si>
  <si>
    <t>Seven days before election</t>
  </si>
  <si>
    <t>Registrars’ offices</t>
  </si>
  <si>
    <t>Registrar may provide alternate location in the courthouse or a public building in the immediate vicinity thereof</t>
  </si>
  <si>
    <t>One branch office of the registrar, as long as it is in a public building</t>
  </si>
  <si>
    <t>8:30 a.m.-6 p.m., Monday through Saturday</t>
  </si>
  <si>
    <t>Holidays excluded</t>
  </si>
  <si>
    <t>Title 21-A §753B(2) and 753-B(8)</t>
  </si>
  <si>
    <t>In-person absentee voting available as soon as absentee ballots are ready (30-45 days before election)</t>
  </si>
  <si>
    <t>Three business days before election, unless the voter has an acceptable excuse.</t>
  </si>
  <si>
    <t>Municipal clerks’ offices</t>
  </si>
  <si>
    <t>During regular business hours on days when clerks’ offices are open</t>
  </si>
  <si>
    <t>Election Law §10-301.1</t>
  </si>
  <si>
    <t>Monday, Oct. 26 (2020 only)</t>
  </si>
  <si>
    <t>Monday, Nov. 2 (2020 only)</t>
  </si>
  <si>
    <t>Established by State Board of Elections in collaboration with local boards</t>
  </si>
  <si>
    <t>Number required depends on county population and ranges from one to five per county</t>
  </si>
  <si>
    <t>7 a.m.-8 p.m. (2020 general election)</t>
  </si>
  <si>
    <t>10 a.m.-8 p.m. each day in all other elections</t>
  </si>
  <si>
    <t>Constitution Article II, Section 4 (as amended by Ballot Proposal 3 in 2018)</t>
  </si>
  <si>
    <t>In-person absentee voting during the 40 days before an election</t>
  </si>
  <si>
    <t>At least one location</t>
  </si>
  <si>
    <t>During regular business hours and for at least eight hours during the Saturday and/or Sunday immediately prior to the election.</t>
  </si>
  <si>
    <t>Local election officials have the authority to make in-person absentee voting available for additional times and places beyond what is required.</t>
  </si>
  <si>
    <t>Massachussets </t>
  </si>
  <si>
    <t>M.G.L.A. 54 §25B</t>
  </si>
  <si>
    <t>(only available for state biennial elections)</t>
  </si>
  <si>
    <t>Eleven days before election</t>
  </si>
  <si>
    <t>Second business day before election (Friday before)</t>
  </si>
  <si>
    <t>City hall election office and town clerk’s office</t>
  </si>
  <si>
    <t>Alternate or additional locations may be provided at the discrection of the city or town registrar</t>
  </si>
  <si>
    <t>Regular business hours. City or town clerks may provide additional hours (including weekends) at their discretion.</t>
  </si>
  <si>
    <t>M.S.A. §203B.081,  203B.085</t>
  </si>
  <si>
    <t>Forty-six days before election (in-person absentee)</t>
  </si>
  <si>
    <t>5 p.m. the day before election</t>
  </si>
  <si>
    <t>Elections offices or any other location designated by county auditor</t>
  </si>
  <si>
    <t>Monday through Friday regular business hours.</t>
  </si>
  <si>
    <t>10 a.m.-3 p.m. on Saturday before election; 10 a.m.-5 p.m. on the day before Election Day.</t>
  </si>
  <si>
    <t>M.C.A. §13-13-205</t>
  </si>
  <si>
    <t>Thirty days before election (in-person absentee)</t>
  </si>
  <si>
    <t>Elections offices</t>
  </si>
  <si>
    <t>Thirty days before each election.</t>
  </si>
  <si>
    <t>Election Day</t>
  </si>
  <si>
    <t>County clerk or election commissioners’ offices</t>
  </si>
  <si>
    <t>N.R.S. §293.356 et seq.</t>
  </si>
  <si>
    <t>Third Saturday preceding election</t>
  </si>
  <si>
    <t>Permanent places for early voting as designated by county clerk</t>
  </si>
  <si>
    <t>Branch polling places for early voting as designated by county clerk</t>
  </si>
  <si>
    <t>There are special requirements for early voting sites on Native American reservations.</t>
  </si>
  <si>
    <t>Until Dec. 31, 2019: 8 a.m.-6 p.m., Monday through Friday of the first and second weeks. The clerk may conduct early voting until 8 p.m. during the second week. At least four hours between 10 a.m.-6 p.m. on any Saturday that falls during the period. Sundays and holidays are excepted, but a clerk may include them as early voting days.</t>
  </si>
  <si>
    <t>Beginning Jan. 1, 2020: Monday through Friday for at least eight hours a day, to be established by the clerk. Any Saturday that falls within the early voting period for at least four hours, to be established by the clerk. A clerk may choose to offer Sunday hours as well. </t>
  </si>
  <si>
    <t>N.J.S.A.§19:63-6</t>
  </si>
  <si>
    <t>Forty-five days before election (in-person absentee)</t>
  </si>
  <si>
    <t>3 p.m. the day before election</t>
  </si>
  <si>
    <t>Office of the county clerk</t>
  </si>
  <si>
    <t>N.M.S.A. §1-6-5(G)</t>
  </si>
  <si>
    <t>Third Saturday before election</t>
  </si>
  <si>
    <t>Saturday before election</t>
  </si>
  <si>
    <t>Clerks’ offices and:</t>
  </si>
  <si>
    <t>Class A counties with more than 200,000 registered voters: clerk must establish at least 12 alternate locations</t>
  </si>
  <si>
    <t>Class A counties with 200,000 or fewer registered voters: clerk must establish at least 4 alternate locations</t>
  </si>
  <si>
    <t>Non-class A counties with more than 10,000 registered voters: clerk must establish at least one alternate location</t>
  </si>
  <si>
    <t>Non-class A counties with 10,000 or fewer registered voters: clerk’s office and alternate locations as designated by clerk</t>
  </si>
  <si>
    <t>Hours are set by the clerk, and must begin no earlier than 7 a.m. and end no later than 9 p.m.</t>
  </si>
  <si>
    <t>Each alternate location must be open for at least eight consecutive hours on each day of early voting, and may be closed on Sundays and Mondays</t>
  </si>
  <si>
    <t>Election Law Title VI, §8-600</t>
  </si>
  <si>
    <t>Tenth day before election</t>
  </si>
  <si>
    <t>Second day before an election</t>
  </si>
  <si>
    <t>At least one early voting location for every full increment of 50,000 registered voters in each county, but not more than seven are required. Counties with fewer than 50,000 registered voters shall have at least one early voting location. Counties and the city of New York may choose to establish more than the minimum required. Early voting sites shall be located so that voters have adequate and equitable access.</t>
  </si>
  <si>
    <t>Open for at least eight hours between 7 a.m.-8 p.m. each weekday during the early voting period.</t>
  </si>
  <si>
    <t>At least one early voting site shall be open until 8 p.m. on at least two weekdays in each calendar week during the early voting period. </t>
  </si>
  <si>
    <t>Open for at least five hours between 9 a.m. and 6 p.m. on each Saturday, Sunday and legal holiday during the early voting period.</t>
  </si>
  <si>
    <t>Boards of elections may establish a greater number of hours for voting during the early voting period beyond what is required.</t>
  </si>
  <si>
    <t>N.C.G.S.A. §163-227.2</t>
  </si>
  <si>
    <t>Third Thursday before election</t>
  </si>
  <si>
    <t>3 p.m. on the last Saturday before election</t>
  </si>
  <si>
    <t>Office of county board of elections</t>
  </si>
  <si>
    <t>The county board of elections may choose to offer additional locations, subject to approval by the state board of elections. All sites must be open during the same days and hours.</t>
  </si>
  <si>
    <t>Monday through Friday during regular business hours at the county board of elections. A county board may conduct early voting on weekends.</t>
  </si>
  <si>
    <t>If the county board of elections opens early voting sites on Saturdays or Sundays during the early voting period, then all sites shall be open for the same number of hours uniformly throughout the county on those days.</t>
  </si>
  <si>
    <t>There are exceptions for counties with islands that contain no bridges to the mainland. </t>
  </si>
  <si>
    <t>NDCC §16.1-07-15</t>
  </si>
  <si>
    <t>Fifteen days before election</t>
  </si>
  <si>
    <t>At the discretion of county auditor</t>
  </si>
  <si>
    <t>The county auditor chooses and publishes the hours</t>
  </si>
  <si>
    <t>Note: Uniform statewide schedule is set by the secretary of state: 2020 voting schedule here</t>
  </si>
  <si>
    <t>Twenty-eight days before election (in-person absentee)</t>
  </si>
  <si>
    <t>2 p.m. Monday before election</t>
  </si>
  <si>
    <t>Main office of board of elections</t>
  </si>
  <si>
    <t>Board may conduct voting at a branch office only under certain conditions</t>
  </si>
  <si>
    <t>8 a.m.-5 p.m. Monday through Friday, with some extended evening hours in the week prior to the election</t>
  </si>
  <si>
    <t>8 a.m.-4 p.m. on Saturday</t>
  </si>
  <si>
    <t>1-5 p.m. on the Sunday before Election Day</t>
  </si>
  <si>
    <t>§26-14-115.4</t>
  </si>
  <si>
    <t>Thursday preceding an election (in-person absentee)</t>
  </si>
  <si>
    <t>2 p.m. on the Saturday before election</t>
  </si>
  <si>
    <t>At a location designated by the county election board. For counties of more than 25,000 registered voters or with an area of more than 1,500 square miles, more than one location may be designated</t>
  </si>
  <si>
    <t>8 a.m.-6 p.m. on Thursday and Friday</t>
  </si>
  <si>
    <t>9 a.m.-2 p.m. on Saturday</t>
  </si>
  <si>
    <t>25 P.S. § 3146.2a</t>
  </si>
  <si>
    <t>Fifty days before election (in-person absentee)</t>
  </si>
  <si>
    <t>5 p.m. first Tuesday prior to day of election</t>
  </si>
  <si>
    <t>Local board of elections</t>
  </si>
  <si>
    <t>During regular business hours</t>
  </si>
  <si>
    <t>§17-20-2.2</t>
  </si>
  <si>
    <t>Twenty days before election (in-person absentee)</t>
  </si>
  <si>
    <t>At local boards of canvassers</t>
  </si>
  <si>
    <t>S.D.C.L. §12-19-2.1</t>
  </si>
  <si>
    <t>5 p.m. the day before the election</t>
  </si>
  <si>
    <t>Office of the person in charge of elections</t>
  </si>
  <si>
    <t>Regular office hours</t>
  </si>
  <si>
    <t>Tenn. Code §2-6-102(a)(1)</t>
  </si>
  <si>
    <t>Twenty days before election</t>
  </si>
  <si>
    <t>Five days before election (seven days for a presidential preference primary)</t>
  </si>
  <si>
    <t>County election commission office or other location(s) designated by the county election commission. </t>
  </si>
  <si>
    <t>Offices must be open a minimum of three consecutive hours on weekdays and Saturdays between 8 a.m.-6 p.m. during the early voting period.</t>
  </si>
  <si>
    <t>On at least three days, offices must be open between 4:30-7 p.m., and on at least one Saturday from 8 a.m.-4 p.m. in counties with a population of over 150,000.</t>
  </si>
  <si>
    <t>Tex. Elec. Code §85.001and 85.002</t>
  </si>
  <si>
    <t>Seventeen days before election</t>
  </si>
  <si>
    <t>Four days prior to election</t>
  </si>
  <si>
    <t>In a room in the offices of the county clerk, or elsewhere as determined by the clerk</t>
  </si>
  <si>
    <t>Each county has one main early voting center</t>
  </si>
  <si>
    <t>During business hours on weekdays unless:</t>
  </si>
  <si>
    <t>Fewer than 1,000 voters, in which case three hours per day, or</t>
  </si>
  <si>
    <t>more than 100,000 voters, in which case 12 hours per day during the last week</t>
  </si>
  <si>
    <t>Tit. 17, §2531 thru 2537</t>
  </si>
  <si>
    <t>5 p.m. day before election</t>
  </si>
  <si>
    <t>Offices of town clerks</t>
  </si>
  <si>
    <t>Clerks may make “mobile polling stations” available</t>
  </si>
  <si>
    <t>VA Code Ann. § 24.2-701.1</t>
  </si>
  <si>
    <t>Forty-five days before election</t>
  </si>
  <si>
    <t>5 p.m. Saturday before election</t>
  </si>
  <si>
    <t>Office of the general registrar. Additional locations in public buildings may be provided at local discretion.</t>
  </si>
  <si>
    <t>Regular business hours.</t>
  </si>
  <si>
    <t>A minimum of eight hours between 8 a.m.-5 p.m. on the two Saturdays before the election.</t>
  </si>
  <si>
    <t>W.V. Code §3-3-3</t>
  </si>
  <si>
    <t>And SB 581</t>
  </si>
  <si>
    <t>Thirteen days before election</t>
  </si>
  <si>
    <t>Courthouse or the annex next to the courthouse</t>
  </si>
  <si>
    <t>County commission may designate additional areas, subject to requirements prescribed by the Secretary of State</t>
  </si>
  <si>
    <t>Must be open 9 a.m.-5 p.m. on Saturdays through EV period</t>
  </si>
  <si>
    <t>Wis. Code §6.86(1)(b)</t>
  </si>
  <si>
    <t>Fourteen days preceding the election (in-person absentee)</t>
  </si>
  <si>
    <t>Sunday preceding the election</t>
  </si>
  <si>
    <t>Clerks’ offices</t>
  </si>
  <si>
    <t>A municipality shall specify the hours.</t>
  </si>
  <si>
    <t>Wyo. Stat. §22-9-105 and 125</t>
  </si>
  <si>
    <t>Forty days before election (in-person absentee)</t>
  </si>
  <si>
    <t>County clerks’ offices</t>
  </si>
  <si>
    <t>Courthouse or other public building</t>
  </si>
  <si>
    <t>Must be open regular hours on normal business days</t>
  </si>
  <si>
    <t>Additionally, five states have all-mail voting. Every eligible voter is sent a ballot that can be returned by mail, or dropped off at a voter center or similar location during the early voting period.</t>
  </si>
  <si>
    <t>States With All Mail Voting</t>
  </si>
  <si>
    <t>C.R.S. §1-5-102</t>
  </si>
  <si>
    <t>Voter service and polling centers must be open 15 days before an election.</t>
  </si>
  <si>
    <t>Day of election.</t>
  </si>
  <si>
    <t>Determined by county election officials.</t>
  </si>
  <si>
    <t>Every day but Sunday during the early voting period. Normal business hours (but may be expanded by county board of commissioners).</t>
  </si>
  <si>
    <t>HRS § 11-131</t>
  </si>
  <si>
    <t>Ten business days prior to Election Day.</t>
  </si>
  <si>
    <t>7 p.m. on Election Day</t>
  </si>
  <si>
    <t>Voter Service Centers</t>
  </si>
  <si>
    <t>Monday-Saturday 8 a.m. to 4:30 p.m.</t>
  </si>
  <si>
    <t>§254.470, Secretary of State Rules</t>
  </si>
  <si>
    <t>Dropsites must open the Friday before an election, but may open as soon as ballots are available (18 days before).</t>
  </si>
  <si>
    <t>Election offices or other staffed locations (libraries, city halls, etc.) or outdoor mailboxes (drive-by or walking traffic).</t>
  </si>
  <si>
    <t>Normal business hours.</t>
  </si>
  <si>
    <t>Utah Code §20A-3-601</t>
  </si>
  <si>
    <t>Fourteen days before election</t>
  </si>
  <si>
    <t>Friday before election, though an election official may choose to extend the early voting period to the day before the election</t>
  </si>
  <si>
    <t>In government offices as determined by election officer</t>
  </si>
  <si>
    <t>At least four days per week, and on the last day of the EV period.</t>
  </si>
  <si>
    <t>The election officer may elect to conduct early voting on a Saturday, Sunday or holiday.</t>
  </si>
  <si>
    <t>RCW §29A.40.160</t>
  </si>
  <si>
    <t>Vote centers must be open 18 days before an election.</t>
  </si>
  <si>
    <t>8 p.m. on day of election.</t>
  </si>
  <si>
    <t>Election offices or other locations designated by the county auditor.</t>
  </si>
  <si>
    <t>7a-8p</t>
  </si>
  <si>
    <t>No rule</t>
  </si>
  <si>
    <t>https://www.ncsl.org/research/elections-and-campaigns/early-voting-in-state-elections.aspx#Early%20Voting%20Law%20Table</t>
  </si>
  <si>
    <t>No law</t>
  </si>
  <si>
    <t>1Sat 9-2</t>
  </si>
  <si>
    <t>1Sat+/orSun: 8hrs in last weekend</t>
  </si>
  <si>
    <t>Days Early Voting</t>
  </si>
  <si>
    <t>1Sat. 8:30-7</t>
  </si>
  <si>
    <t>1Sat. 9-4 on 1 Sat</t>
  </si>
  <si>
    <t>Weekend Early Voting Required</t>
  </si>
  <si>
    <t>we</t>
  </si>
  <si>
    <t>% 
Turnout
55-80%</t>
  </si>
  <si>
    <t>Alabama House of Representatives</t>
  </si>
  <si>
    <t>Alaska House of Representatives</t>
  </si>
  <si>
    <t>Arizona House of Representatives</t>
  </si>
  <si>
    <t>Arkansas House of Representatives</t>
  </si>
  <si>
    <t>California State Assembly</t>
  </si>
  <si>
    <t>Colorado House of Representatives</t>
  </si>
  <si>
    <t>Connecticut House of Representatives</t>
  </si>
  <si>
    <t>Delaware House of Representatives</t>
  </si>
  <si>
    <t>Florida House of Representatives</t>
  </si>
  <si>
    <t>Georgia House of Representatives</t>
  </si>
  <si>
    <t>Hawaii House of Representatives</t>
  </si>
  <si>
    <t>Illinois House of Representatives</t>
  </si>
  <si>
    <t>Indiana House of Representatives</t>
  </si>
  <si>
    <t>Iowa House of Representatives</t>
  </si>
  <si>
    <t>Kansas House of Representatives</t>
  </si>
  <si>
    <t>Kentucky House of Representatives</t>
  </si>
  <si>
    <t>Maine House of Representatives</t>
  </si>
  <si>
    <t>Maryland House of Delegates</t>
  </si>
  <si>
    <t>Massachusetts House of Representatives</t>
  </si>
  <si>
    <t>Michigan House of Representatives</t>
  </si>
  <si>
    <t>Minnesota House of Representatives</t>
  </si>
  <si>
    <t>Montana House of Representatives</t>
  </si>
  <si>
    <t>Nevada State Assembly</t>
  </si>
  <si>
    <t>New Hampshire House of Representatives</t>
  </si>
  <si>
    <t>New Mexico House of Representatives</t>
  </si>
  <si>
    <t>New York State Assembly</t>
  </si>
  <si>
    <t>North Carolina House of Representatives</t>
  </si>
  <si>
    <t>North Dakota House of Representatives</t>
  </si>
  <si>
    <t>Ohio House of Representatives</t>
  </si>
  <si>
    <t>Oklahoma House of Representatives</t>
  </si>
  <si>
    <t>Oregon House of Representatives</t>
  </si>
  <si>
    <t>Pennsylvania House of Representatives</t>
  </si>
  <si>
    <t>Rhode Island House of Representatives</t>
  </si>
  <si>
    <t>South Carolina House of Representatives</t>
  </si>
  <si>
    <t>South Dakota House of Representatives</t>
  </si>
  <si>
    <t>Tennessee House of Representatives</t>
  </si>
  <si>
    <t>Texas House of Representatives</t>
  </si>
  <si>
    <t>Utah House of Representatives</t>
  </si>
  <si>
    <t>Vermont House of Representatives</t>
  </si>
  <si>
    <t>Washington House of Representatives</t>
  </si>
  <si>
    <t>West Virginia House of Delegates</t>
  </si>
  <si>
    <t>Wisconsin State Assembly</t>
  </si>
  <si>
    <t>Wyoming House of Representatives</t>
  </si>
  <si>
    <t>Alabama State Senate</t>
  </si>
  <si>
    <t>Alaska State Senate</t>
  </si>
  <si>
    <t>Arizona State Senate</t>
  </si>
  <si>
    <t>Arkansas State Senate</t>
  </si>
  <si>
    <t>California State Senate</t>
  </si>
  <si>
    <t>Colorado State Senate</t>
  </si>
  <si>
    <t>Connecticut State Senate</t>
  </si>
  <si>
    <t>Delaware State Senate</t>
  </si>
  <si>
    <t>Florida State Senate</t>
  </si>
  <si>
    <t>Georgia State Senate</t>
  </si>
  <si>
    <t>Hawaii State Senate</t>
  </si>
  <si>
    <t>Idaho State Senate</t>
  </si>
  <si>
    <t>Illinois State Senate</t>
  </si>
  <si>
    <t>Indiana State Senate</t>
  </si>
  <si>
    <t>Iowa State Senate</t>
  </si>
  <si>
    <t>Kentucky State Senate</t>
  </si>
  <si>
    <t>Maine State Senate</t>
  </si>
  <si>
    <t>Maryland State Senate</t>
  </si>
  <si>
    <t>Massachusetts State Senate</t>
  </si>
  <si>
    <t>Michigan State Senate</t>
  </si>
  <si>
    <t>Missouri State Senate</t>
  </si>
  <si>
    <t>Montana State Senate</t>
  </si>
  <si>
    <t>Nebraska State Senate</t>
  </si>
  <si>
    <t>Nevada State Senate</t>
  </si>
  <si>
    <t>New Hampshire State Senate</t>
  </si>
  <si>
    <t>New York State Senate</t>
  </si>
  <si>
    <t>North Carolina State Senate</t>
  </si>
  <si>
    <t>North Dakota State Senate</t>
  </si>
  <si>
    <t>Ohio State Senate</t>
  </si>
  <si>
    <t>Oklahoma State Senate</t>
  </si>
  <si>
    <t>Oregon State Senate</t>
  </si>
  <si>
    <t>Pennsylvania State Senate</t>
  </si>
  <si>
    <t>Rhode Island State Senate</t>
  </si>
  <si>
    <t>South Dakota State Senate</t>
  </si>
  <si>
    <t>Tennessee State Senate</t>
  </si>
  <si>
    <t>Texas State Senate</t>
  </si>
  <si>
    <t>Utah State Senate</t>
  </si>
  <si>
    <t>Vermont State Senate</t>
  </si>
  <si>
    <t>Washington State Senate</t>
  </si>
  <si>
    <t>West Virginia State Senate</t>
  </si>
  <si>
    <t>Wisconsin State Senate</t>
  </si>
  <si>
    <t>Wyoming State Senate</t>
  </si>
  <si>
    <t>Missouri House of Representatives</t>
  </si>
  <si>
    <t>seats</t>
  </si>
  <si>
    <t>average margin of victory</t>
  </si>
  <si>
    <t>2018 Upper House, if any</t>
  </si>
  <si>
    <t>average</t>
  </si>
  <si>
    <t>winner</t>
  </si>
  <si>
    <t>runner up</t>
  </si>
  <si>
    <t>2020 at large</t>
  </si>
  <si>
    <t>20w2</t>
  </si>
  <si>
    <t>20w4</t>
  </si>
  <si>
    <t>20w7</t>
  </si>
  <si>
    <t>20w8</t>
  </si>
  <si>
    <t>18chair</t>
  </si>
  <si>
    <t>18at large</t>
  </si>
  <si>
    <t>18w1</t>
  </si>
  <si>
    <t>18w3</t>
  </si>
  <si>
    <t>18w6</t>
  </si>
  <si>
    <t>https://electionresults.dcboe.org/election_results/2018-General-Election</t>
  </si>
  <si>
    <t>https://electionresults.dcboe.org/election_results/2020-General-Election</t>
  </si>
  <si>
    <t>average mov</t>
  </si>
  <si>
    <t>Candidate</t>
  </si>
  <si>
    <t>Kilgore* Rep.</t>
  </si>
  <si>
    <t>Uncontested</t>
  </si>
  <si>
    <t>61%Foy* Dem.</t>
  </si>
  <si>
    <t>39%Mitchell Rep.</t>
  </si>
  <si>
    <t>Morefield* Rep.</t>
  </si>
  <si>
    <t>63%Wampler Rep.</t>
  </si>
  <si>
    <t>37%Kiser Dem.</t>
  </si>
  <si>
    <t>O'Quinn* Rep.</t>
  </si>
  <si>
    <t>75%Campbell* Rep.</t>
  </si>
  <si>
    <t>25%Barker Dem.</t>
  </si>
  <si>
    <t>67%Rush* Rep.</t>
  </si>
  <si>
    <t>33%Seltz Dem.</t>
  </si>
  <si>
    <t>67%McNamara* Rep.</t>
  </si>
  <si>
    <t>34%Lewis Dem.</t>
  </si>
  <si>
    <t>Poindexter* Rep.</t>
  </si>
  <si>
    <t>52%Gooditis* Dem.</t>
  </si>
  <si>
    <t>48%Minchew Rep.</t>
  </si>
  <si>
    <t>Rasoul* Dem.</t>
  </si>
  <si>
    <t>54%Hurst* Dem.</t>
  </si>
  <si>
    <t>46%Hite Rep.</t>
  </si>
  <si>
    <t>57%Roem* Dem.</t>
  </si>
  <si>
    <t>43%McGinn Rep.</t>
  </si>
  <si>
    <t>61%Marshall* Rep.</t>
  </si>
  <si>
    <t>39%Stamps Dem.</t>
  </si>
  <si>
    <t>75%Gilbert* Rep.</t>
  </si>
  <si>
    <t>26%Harrison Dem.</t>
  </si>
  <si>
    <t>75%Adams* Rep.</t>
  </si>
  <si>
    <t>25%Evans Lib.</t>
  </si>
  <si>
    <t>Head* Rep.</t>
  </si>
  <si>
    <t>61%Webert* Rep.</t>
  </si>
  <si>
    <t>39%Galante Dem.</t>
  </si>
  <si>
    <t>Austin* Rep.</t>
  </si>
  <si>
    <t>59%Avoli Rep.</t>
  </si>
  <si>
    <t>41%Lewis Dem.</t>
  </si>
  <si>
    <t>55%Convirs-Fowler* Dem.</t>
  </si>
  <si>
    <t>45%Kane Rep.</t>
  </si>
  <si>
    <t>69%Byron* Rep.</t>
  </si>
  <si>
    <t>31%Woofter Dem.</t>
  </si>
  <si>
    <t>64%Walker Rep.</t>
  </si>
  <si>
    <t>36%Zilles Dem.</t>
  </si>
  <si>
    <t>66%Campbell* Rep.</t>
  </si>
  <si>
    <t>33%Worth Dem.</t>
  </si>
  <si>
    <t>58%Runion Rep.</t>
  </si>
  <si>
    <t>40%Kitchen Dem.</t>
  </si>
  <si>
    <t>54%Wilt* Rep.</t>
  </si>
  <si>
    <t>46%Finnegan Dem.</t>
  </si>
  <si>
    <t>50%Robinson* Rep.</t>
  </si>
  <si>
    <t>50%Barnett Dem.</t>
  </si>
  <si>
    <t>52%Cole Dem.</t>
  </si>
  <si>
    <t>48%Milde Rep.</t>
  </si>
  <si>
    <t>65%Collins* Rep.</t>
  </si>
  <si>
    <t>35%Khanin Dem.</t>
  </si>
  <si>
    <t>58%Total Write-ins —</t>
  </si>
  <si>
    <t>42%Ridgeway Dem.</t>
  </si>
  <si>
    <t>53%Guzman* Dem.</t>
  </si>
  <si>
    <t>47%Jordan Rep.</t>
  </si>
  <si>
    <t>Reid* Dem.</t>
  </si>
  <si>
    <t>57%LaRock* Rep.</t>
  </si>
  <si>
    <t>43%Taintor Dem.</t>
  </si>
  <si>
    <t>58%Murphy* Dem.</t>
  </si>
  <si>
    <t>42%Pan Rep.</t>
  </si>
  <si>
    <t>Keam* Dem.</t>
  </si>
  <si>
    <t>Plum* Dem.</t>
  </si>
  <si>
    <t>Bulova* Dem.</t>
  </si>
  <si>
    <t>Kory* Dem.</t>
  </si>
  <si>
    <t>68%Watts* Dem.</t>
  </si>
  <si>
    <t>32%Bell Rep.</t>
  </si>
  <si>
    <t>53%Helmer Dem.</t>
  </si>
  <si>
    <t>47%Hugo* Rep.</t>
  </si>
  <si>
    <t>73%Filler-Corn* Dem.</t>
  </si>
  <si>
    <t>19%Wolfe Ind.</t>
  </si>
  <si>
    <t>60%Tran* Dem.</t>
  </si>
  <si>
    <t>40%Adragna Rep.</t>
  </si>
  <si>
    <t>79%Sickles* Dem.</t>
  </si>
  <si>
    <t>21%Parker IGr</t>
  </si>
  <si>
    <t>71%Krizek* Dem.</t>
  </si>
  <si>
    <t>29%Hayden Rep.</t>
  </si>
  <si>
    <t>Levine* Dem.</t>
  </si>
  <si>
    <t>Herring* Dem.</t>
  </si>
  <si>
    <t>Hope* Dem.</t>
  </si>
  <si>
    <t>Sullivan* Dem.</t>
  </si>
  <si>
    <t>84%Lopez* Dem.</t>
  </si>
  <si>
    <t>16%Modglin Ind.</t>
  </si>
  <si>
    <t>53%Carter* Dem.</t>
  </si>
  <si>
    <t>47%Lovejoy Rep.</t>
  </si>
  <si>
    <t>55%Ayala* Dem.</t>
  </si>
  <si>
    <t>45%Anderson Rep.</t>
  </si>
  <si>
    <t>74%Torian* Dem.</t>
  </si>
  <si>
    <t>26%Martin Rep.</t>
  </si>
  <si>
    <t>Simon* Dem.</t>
  </si>
  <si>
    <t>58%Orrock* Rep.</t>
  </si>
  <si>
    <t>42%Canahui-Ortiz Dem.</t>
  </si>
  <si>
    <t>60%Fowler* Rep.</t>
  </si>
  <si>
    <t>40%Goodman Dem.</t>
  </si>
  <si>
    <t>61%McGuire* Rep.</t>
  </si>
  <si>
    <t>39%Matkins Dem.</t>
  </si>
  <si>
    <t>Hudson Dem.</t>
  </si>
  <si>
    <t>63%Bell* Rep.</t>
  </si>
  <si>
    <t>38%Alcorn Dem.</t>
  </si>
  <si>
    <t>63%Fariss* Rep.</t>
  </si>
  <si>
    <t>37%Hickey Dem.</t>
  </si>
  <si>
    <t>66%Edmunds* Rep.</t>
  </si>
  <si>
    <t>34%Zimmerman Dem.</t>
  </si>
  <si>
    <t>67%Wright* Rep.</t>
  </si>
  <si>
    <t>33%Berry Dem.</t>
  </si>
  <si>
    <t>55%Coyner Rep.</t>
  </si>
  <si>
    <t>45%Dougherty Dem.</t>
  </si>
  <si>
    <t>56%Aird* Dem.</t>
  </si>
  <si>
    <t>44%Haake Ind.</t>
  </si>
  <si>
    <t>60%Brewer* Rep.</t>
  </si>
  <si>
    <t>40%Joyce Dem.</t>
  </si>
  <si>
    <t>63%Ware* Rep.</t>
  </si>
  <si>
    <t>37%Asip Dem.</t>
  </si>
  <si>
    <t>52%Cox* Rep.</t>
  </si>
  <si>
    <t>47%Bynum-Coleman Dem.</t>
  </si>
  <si>
    <t>Delaney* Dem.</t>
  </si>
  <si>
    <t>55%Adams* Dem.</t>
  </si>
  <si>
    <t>45%Coward Rep.</t>
  </si>
  <si>
    <t>Carr* Dem.</t>
  </si>
  <si>
    <t>McQuinn* Dem.</t>
  </si>
  <si>
    <t>89%Bourne* Dem.</t>
  </si>
  <si>
    <t>12%Wells Lib.</t>
  </si>
  <si>
    <t>53%VanValkenburg* Dem.</t>
  </si>
  <si>
    <t>47%Vandergriff Rep.</t>
  </si>
  <si>
    <t>52%Willett Dem.</t>
  </si>
  <si>
    <t>48%Kastelberg Rep.</t>
  </si>
  <si>
    <t>Bagby* Dem.</t>
  </si>
  <si>
    <t>51%Tyler* Dem.</t>
  </si>
  <si>
    <t>49%Wachsmann Rep.</t>
  </si>
  <si>
    <t>56%Jenkins Dem.</t>
  </si>
  <si>
    <t>44%Jones* Rep.</t>
  </si>
  <si>
    <t>Hayes* Dem.</t>
  </si>
  <si>
    <t>Leftwich* Rep.</t>
  </si>
  <si>
    <t>Heretick* Dem.</t>
  </si>
  <si>
    <t>66%Scott Dem.</t>
  </si>
  <si>
    <t>23%Evans Rep.</t>
  </si>
  <si>
    <t>52%Knight* Rep.</t>
  </si>
  <si>
    <t>48%Myers Dem.</t>
  </si>
  <si>
    <t>59%Miyares* Rep.</t>
  </si>
  <si>
    <t>41%Johnson Dem.</t>
  </si>
  <si>
    <t>50%Guy Dem.</t>
  </si>
  <si>
    <t>50%Stolle* Rep.</t>
  </si>
  <si>
    <t>51%Davis* Rep.</t>
  </si>
  <si>
    <t>49%Mallard Dem.</t>
  </si>
  <si>
    <t>52%Askew Dem.</t>
  </si>
  <si>
    <t>48%Holcomb Rep.</t>
  </si>
  <si>
    <t>Samirah* Dem.</t>
  </si>
  <si>
    <t>62%Subramanyam Dem.</t>
  </si>
  <si>
    <t>38%Drennan Rep.</t>
  </si>
  <si>
    <t>56%Cole* Rep.</t>
  </si>
  <si>
    <t>44%Foster Dem.</t>
  </si>
  <si>
    <t>Jones* Dem.</t>
  </si>
  <si>
    <t>Lindsey* Dem.</t>
  </si>
  <si>
    <t>55%Mugler Dem.</t>
  </si>
  <si>
    <t>45%Holcomb Rep.</t>
  </si>
  <si>
    <t>Ward* Dem.</t>
  </si>
  <si>
    <t>56%Mullin* Dem.</t>
  </si>
  <si>
    <t>44%Cordasco Rep.</t>
  </si>
  <si>
    <t>58%Simonds Dem.</t>
  </si>
  <si>
    <t>40%Yancey* Rep.</t>
  </si>
  <si>
    <t>Price* Dem.</t>
  </si>
  <si>
    <t>53%Batten Rep.</t>
  </si>
  <si>
    <t>46%Downey Dem.</t>
  </si>
  <si>
    <t>56%Wyatt Rep.</t>
  </si>
  <si>
    <t>27%Washington Dem.</t>
  </si>
  <si>
    <t>69%Hodges* Rep.</t>
  </si>
  <si>
    <t>31%Webster Dem.</t>
  </si>
  <si>
    <t>62%Ransone* Rep.</t>
  </si>
  <si>
    <t>38%Edwards Dem.</t>
  </si>
  <si>
    <t>https://www.nytimes.com/interactive/2019/11/05/us/elections/results-virginia-general-elections.html</t>
  </si>
  <si>
    <t>Mason* Dem.</t>
  </si>
  <si>
    <t>Locke* Dem.</t>
  </si>
  <si>
    <t>62%Norment* Rep.</t>
  </si>
  <si>
    <t>38%Jones Dem.</t>
  </si>
  <si>
    <t>63%McDougle* Rep.</t>
  </si>
  <si>
    <t>37%Scott Dem.</t>
  </si>
  <si>
    <t>79%Spruill* Dem.</t>
  </si>
  <si>
    <t>21%Staples Ind.</t>
  </si>
  <si>
    <t>60%Lewis* Dem.</t>
  </si>
  <si>
    <t>40%Lankford Rep.</t>
  </si>
  <si>
    <t>50%Kiggans Rep.</t>
  </si>
  <si>
    <t>50%Turpin Dem.</t>
  </si>
  <si>
    <t>52%DeSteph* Rep.</t>
  </si>
  <si>
    <t>48%Smasal Dem.</t>
  </si>
  <si>
    <t>81%McClellan* Dem.</t>
  </si>
  <si>
    <t>19%Lewis Lib.</t>
  </si>
  <si>
    <t>54%Hashmi Dem.</t>
  </si>
  <si>
    <t>46%Sturtevant* Rep.</t>
  </si>
  <si>
    <t>55%Chase* Rep.</t>
  </si>
  <si>
    <t>45%Pohl Dem.</t>
  </si>
  <si>
    <t>51%Dunnavant* Rep.</t>
  </si>
  <si>
    <t>49%Rodman Dem.</t>
  </si>
  <si>
    <t>55%Bell Dem.</t>
  </si>
  <si>
    <t>45%Higgins Rep.</t>
  </si>
  <si>
    <t>60%Cosgrove* Rep.</t>
  </si>
  <si>
    <t>40%Raveson Dem.</t>
  </si>
  <si>
    <t>69%Ruff* Rep.</t>
  </si>
  <si>
    <t>32%Smith Dem.</t>
  </si>
  <si>
    <t>65%Morrissey Dem.</t>
  </si>
  <si>
    <t>35%Ross Ind.</t>
  </si>
  <si>
    <t>52%Reeves* Rep.</t>
  </si>
  <si>
    <t>48%Laufer Dem.</t>
  </si>
  <si>
    <t>Lucas* Dem.</t>
  </si>
  <si>
    <t>71%Suetterlein* Rep.</t>
  </si>
  <si>
    <t>29%Ketner Dem.</t>
  </si>
  <si>
    <t>71%Stanley* Rep.</t>
  </si>
  <si>
    <t>29%Witcher Ind.</t>
  </si>
  <si>
    <t>66%Edwards* Dem.</t>
  </si>
  <si>
    <t>34%Nelson Ind.</t>
  </si>
  <si>
    <t>63%Peake* Rep.</t>
  </si>
  <si>
    <t>37%Claytor Dem.</t>
  </si>
  <si>
    <t>Newman* Rep.</t>
  </si>
  <si>
    <t>72%Hanger* Rep.</t>
  </si>
  <si>
    <t>29%Hyde Dem.</t>
  </si>
  <si>
    <t>68%Deeds* Dem.</t>
  </si>
  <si>
    <t>32%Harding Ind.</t>
  </si>
  <si>
    <t>65%Obenshain* Rep.</t>
  </si>
  <si>
    <t>35%Moore Dem.</t>
  </si>
  <si>
    <t>64%Vogel* Rep.</t>
  </si>
  <si>
    <t>36%Ross Dem.</t>
  </si>
  <si>
    <t>58%Stuart* Rep.</t>
  </si>
  <si>
    <t>42%Rashid Dem.</t>
  </si>
  <si>
    <t>McPike* Dem.</t>
  </si>
  <si>
    <t>Ebbin* Dem.</t>
  </si>
  <si>
    <t>Favola* Dem.</t>
  </si>
  <si>
    <t>74%Howell* Dem.</t>
  </si>
  <si>
    <t>26%Purves Rep.</t>
  </si>
  <si>
    <t>65%Boysko* Dem.</t>
  </si>
  <si>
    <t>35%Fox Rep.</t>
  </si>
  <si>
    <t>Petersen* Dem.</t>
  </si>
  <si>
    <t>Saslaw* Dem.</t>
  </si>
  <si>
    <t>Surovell* Dem.</t>
  </si>
  <si>
    <t>Marsden* Dem.</t>
  </si>
  <si>
    <t>64%Chafin* Rep.</t>
  </si>
  <si>
    <t>36%McCall Ind.</t>
  </si>
  <si>
    <t>66%Barker* Dem.</t>
  </si>
  <si>
    <t>34%Hillenburg Rep.</t>
  </si>
  <si>
    <t>77%Pillion Rep.</t>
  </si>
  <si>
    <t>23%Heath Ind.</t>
  </si>
  <si>
    <t>VA Senate</t>
  </si>
  <si>
    <t>VA house</t>
  </si>
  <si>
    <t>LA house</t>
  </si>
  <si>
    <t>51%Phelps Dem.</t>
  </si>
  <si>
    <t>49%Walters Dem.</t>
  </si>
  <si>
    <t>53%Gadberry Rep.</t>
  </si>
  <si>
    <t>47%Tidwell Rep.</t>
  </si>
  <si>
    <t>51%Riser Rep.</t>
  </si>
  <si>
    <t>49%Bates Rep.</t>
  </si>
  <si>
    <t>59%Johnson Dem.</t>
  </si>
  <si>
    <t>41%McGlothin Ind.</t>
  </si>
  <si>
    <t>53%Owen Rep.</t>
  </si>
  <si>
    <t>47%Dowden Rep.</t>
  </si>
  <si>
    <t>54%Goudeau Rep.</t>
  </si>
  <si>
    <t>46%Rantz Rep.</t>
  </si>
  <si>
    <t>57%Carter Dem.</t>
  </si>
  <si>
    <t>43%Guidry Dem.</t>
  </si>
  <si>
    <t>56%Romero Rep.</t>
  </si>
  <si>
    <t>44%Latour Rep.</t>
  </si>
  <si>
    <t>51%Huval* Rep.</t>
  </si>
  <si>
    <t>49%Baudin Rep.</t>
  </si>
  <si>
    <t>57%Beaullieu Rep.</t>
  </si>
  <si>
    <t>43%Gonsoulin Rep.</t>
  </si>
  <si>
    <t>58%St. Blanc Rep.</t>
  </si>
  <si>
    <t>42%Harris Ind.</t>
  </si>
  <si>
    <t>53%Adams* Ind.</t>
  </si>
  <si>
    <t>47%Arceneaux Rep.</t>
  </si>
  <si>
    <t>55%Selders Dem.</t>
  </si>
  <si>
    <t>45%Cullins Dem.</t>
  </si>
  <si>
    <t>58%McKnight Rep.</t>
  </si>
  <si>
    <t>42%Branson Dem.</t>
  </si>
  <si>
    <t>53%Reich Freiberg Rep.</t>
  </si>
  <si>
    <t>47%Davis Dem.</t>
  </si>
  <si>
    <t>77%Mincey Rep.</t>
  </si>
  <si>
    <t>23%Callais Dem.</t>
  </si>
  <si>
    <t>51%Edmonston Rep.</t>
  </si>
  <si>
    <t>49%Trosclair Rep.</t>
  </si>
  <si>
    <t>53%Nelson Rep.</t>
  </si>
  <si>
    <t>47%Liuzza Rep.</t>
  </si>
  <si>
    <t>53%Landry Dem.</t>
  </si>
  <si>
    <t>47%McKnight Dem.</t>
  </si>
  <si>
    <t>59%Hilferty* Rep.</t>
  </si>
  <si>
    <t>41%Savoie Dem.</t>
  </si>
  <si>
    <t>51%Willard Dem.</t>
  </si>
  <si>
    <t>49%Green Dem.</t>
  </si>
  <si>
    <t>58%Adatto Freeman Dem.</t>
  </si>
  <si>
    <t>42%Sherman Dem.</t>
  </si>
  <si>
    <t>55%Newell Dem.</t>
  </si>
  <si>
    <t>45%Expose Dem.</t>
  </si>
  <si>
    <t>54%Cormier Dem.</t>
  </si>
  <si>
    <t>46%Leopold* Rep.</t>
  </si>
  <si>
    <t>60%Bouie Dem.</t>
  </si>
  <si>
    <t>40%Bagneris Dem.</t>
  </si>
  <si>
    <t>56%McMath Rep.</t>
  </si>
  <si>
    <t>44%Falconer Rep.</t>
  </si>
  <si>
    <t>58%Foil Rep.</t>
  </si>
  <si>
    <t>42%Brooks Thompson Dem.</t>
  </si>
  <si>
    <t>50%Morris Rep.</t>
  </si>
  <si>
    <t>50%Fannin* Rep.</t>
  </si>
  <si>
    <t>56%Mills Rep.</t>
  </si>
  <si>
    <t>44%Gatti* Rep.</t>
  </si>
  <si>
    <t>LA senate</t>
  </si>
  <si>
    <t>https://www.nytimes.com/interactive/2019/11/16/us/elections/results-louisiana-general-elections.html</t>
  </si>
  <si>
    <t>Carpenter* Rep.</t>
  </si>
  <si>
    <t>Bain* Rep.</t>
  </si>
  <si>
    <t>69%Arnold* Rep.</t>
  </si>
  <si>
    <t>31%Patterson Dem.</t>
  </si>
  <si>
    <t>Steverson* Rep.</t>
  </si>
  <si>
    <t>Faulkner* Dem.</t>
  </si>
  <si>
    <t>Criswell* Rep.</t>
  </si>
  <si>
    <t>66%Hopkins* Rep.</t>
  </si>
  <si>
    <t>34%Isom Dem.</t>
  </si>
  <si>
    <t>Lamar* Rep.</t>
  </si>
  <si>
    <t>Burnett* Dem.</t>
  </si>
  <si>
    <t>47%Williamson Rep.</t>
  </si>
  <si>
    <t>26%Hawkins Ind.</t>
  </si>
  <si>
    <t>Jackson* Dem.</t>
  </si>
  <si>
    <t>51%Deweese Rep.</t>
  </si>
  <si>
    <t>49%Kilpatrick Dem.</t>
  </si>
  <si>
    <t>69%Massengill* Rep.</t>
  </si>
  <si>
    <t>31%Denham Dem.</t>
  </si>
  <si>
    <t>Creekmore Rep.</t>
  </si>
  <si>
    <t>74%Huddleston* Rep.</t>
  </si>
  <si>
    <t>26%Montgomery Dem.</t>
  </si>
  <si>
    <t>52%Thompson Dem.</t>
  </si>
  <si>
    <t>48%Holland* Ind.</t>
  </si>
  <si>
    <t>63%Aguirre* Rep.</t>
  </si>
  <si>
    <t>38%Grace Dem.</t>
  </si>
  <si>
    <t>Turner* Rep.</t>
  </si>
  <si>
    <t>Boyd* Rep.</t>
  </si>
  <si>
    <t>Brown* Rep.</t>
  </si>
  <si>
    <t>Bell* Rep.</t>
  </si>
  <si>
    <t>54%Lancaster Dem.</t>
  </si>
  <si>
    <t>47%Futral Rep.</t>
  </si>
  <si>
    <t>Beckett* Rep.</t>
  </si>
  <si>
    <t>Hale* Rep.</t>
  </si>
  <si>
    <t>Eubanks* Rep.</t>
  </si>
  <si>
    <t>Paden* Dem.</t>
  </si>
  <si>
    <t>Walker* Dem.</t>
  </si>
  <si>
    <t>85%Darnell Rep.</t>
  </si>
  <si>
    <t>15%Williams Dem.</t>
  </si>
  <si>
    <t>Hudson* Dem.</t>
  </si>
  <si>
    <t>Rosebud* Dem.</t>
  </si>
  <si>
    <t>Anthony* Dem.</t>
  </si>
  <si>
    <t>65%Osborne* Dem.</t>
  </si>
  <si>
    <t>23%Brown Ind.</t>
  </si>
  <si>
    <t>Reynolds* Dem.</t>
  </si>
  <si>
    <t>Horan* Dem.</t>
  </si>
  <si>
    <t>Hood* Rep.</t>
  </si>
  <si>
    <t>78%Gibbs* Dem.</t>
  </si>
  <si>
    <t>22%Lewis Ind.</t>
  </si>
  <si>
    <t>78%Chism* Rep.</t>
  </si>
  <si>
    <t>22%Rose Lib.</t>
  </si>
  <si>
    <t>Taylor* Dem.</t>
  </si>
  <si>
    <t>McLean Rep.</t>
  </si>
  <si>
    <t>50%McCray Dem.</t>
  </si>
  <si>
    <t>50%Henley* Rep.</t>
  </si>
  <si>
    <t>Karriem* Dem.</t>
  </si>
  <si>
    <t>Mickens* Dem.</t>
  </si>
  <si>
    <t>Roberson* Rep.</t>
  </si>
  <si>
    <t>Bounds* Rep.</t>
  </si>
  <si>
    <t>Evans* Dem.</t>
  </si>
  <si>
    <t>Oliver* Rep.</t>
  </si>
  <si>
    <t>Clark* Dem.</t>
  </si>
  <si>
    <t>White* Rep.</t>
  </si>
  <si>
    <t>Bailey* Dem.</t>
  </si>
  <si>
    <t>Hines* Dem.</t>
  </si>
  <si>
    <t>Straughter* Dem.</t>
  </si>
  <si>
    <t>Kinkade* Rep.</t>
  </si>
  <si>
    <t>66%Mangold* Rep.</t>
  </si>
  <si>
    <t>34%Goss Dem.</t>
  </si>
  <si>
    <t>Ford* Rep.</t>
  </si>
  <si>
    <t>Denton* Dem.</t>
  </si>
  <si>
    <t>64%Gunn* Rep.</t>
  </si>
  <si>
    <t>36%Slater Dem.</t>
  </si>
  <si>
    <t>Blackmon* Dem.</t>
  </si>
  <si>
    <t>Bomgar* Rep.</t>
  </si>
  <si>
    <t>Powell* Rep.</t>
  </si>
  <si>
    <t>Shanks* Rep.</t>
  </si>
  <si>
    <t>Newman Rep.</t>
  </si>
  <si>
    <t>Weathersby* Rep.</t>
  </si>
  <si>
    <t>Foster Dem.</t>
  </si>
  <si>
    <t>51%Yates Dem.</t>
  </si>
  <si>
    <t>49%Denny* Rep.</t>
  </si>
  <si>
    <t>Bell* Dem.</t>
  </si>
  <si>
    <t>Dortch* Dem.</t>
  </si>
  <si>
    <t>88%Banks* Dem.</t>
  </si>
  <si>
    <t>12%Riley Ind.</t>
  </si>
  <si>
    <t>75%Summers Dem.</t>
  </si>
  <si>
    <t>25%Pond Rep.</t>
  </si>
  <si>
    <t>Clarke* Dem.</t>
  </si>
  <si>
    <t>Brown Dem.</t>
  </si>
  <si>
    <t>Crudup* Dem.</t>
  </si>
  <si>
    <t>Gibbs* Dem.</t>
  </si>
  <si>
    <t>74%Ford Rep.</t>
  </si>
  <si>
    <t>26%Massey Dem.</t>
  </si>
  <si>
    <t>77%Yancey Rep.</t>
  </si>
  <si>
    <t>23%McCarty Dem.</t>
  </si>
  <si>
    <t>56%Miles* Dem.</t>
  </si>
  <si>
    <t>44%Cox Rep.</t>
  </si>
  <si>
    <t>Holloway* Dem.</t>
  </si>
  <si>
    <t>Wallace* Rep.</t>
  </si>
  <si>
    <t>59%Rushing* Rep.</t>
  </si>
  <si>
    <t>41%Bradford Dem.</t>
  </si>
  <si>
    <t>Tullos* Rep.</t>
  </si>
  <si>
    <t>Scott* Dem.</t>
  </si>
  <si>
    <t>Horne* Rep.</t>
  </si>
  <si>
    <t>Young* Dem.</t>
  </si>
  <si>
    <t>Calvert Rep.</t>
  </si>
  <si>
    <t>66%Smith Rep.</t>
  </si>
  <si>
    <t>34%May Ind.</t>
  </si>
  <si>
    <t>Harness* Dem.</t>
  </si>
  <si>
    <t>Barnett* Rep.</t>
  </si>
  <si>
    <t>Andrews Rep.</t>
  </si>
  <si>
    <t>Blackledge Rep.</t>
  </si>
  <si>
    <t>Scoggin* Rep.</t>
  </si>
  <si>
    <t>Sanford* Rep.</t>
  </si>
  <si>
    <t>Currie* Rep.</t>
  </si>
  <si>
    <t>Ladner* Rep.</t>
  </si>
  <si>
    <t>Johnson* Dem.</t>
  </si>
  <si>
    <t>McKnight Rep.</t>
  </si>
  <si>
    <t>58%Cockerham* Ind.</t>
  </si>
  <si>
    <t>42%Sanders Dem.</t>
  </si>
  <si>
    <t>74%Mims* Rep.</t>
  </si>
  <si>
    <t>26%Thompson Dem.</t>
  </si>
  <si>
    <t>Porter Dem.</t>
  </si>
  <si>
    <t>Pigott* Rep.</t>
  </si>
  <si>
    <t>Morgan* Rep.</t>
  </si>
  <si>
    <t>McCarty* Rep.</t>
  </si>
  <si>
    <t>64%McGee* Rep.</t>
  </si>
  <si>
    <t>36%Rue Dem.</t>
  </si>
  <si>
    <t>Watson* Dem.</t>
  </si>
  <si>
    <t>Byrd* Rep.</t>
  </si>
  <si>
    <t>80%Goodin Rep.</t>
  </si>
  <si>
    <t>20%Daves Dem.</t>
  </si>
  <si>
    <t>Owen Rep.</t>
  </si>
  <si>
    <t>McLeod* Rep.</t>
  </si>
  <si>
    <t>Wilkes* Rep.</t>
  </si>
  <si>
    <t>Barton* Rep.</t>
  </si>
  <si>
    <t>Anderson* Dem.</t>
  </si>
  <si>
    <t>Busby* Rep.</t>
  </si>
  <si>
    <t>Read* Rep.</t>
  </si>
  <si>
    <t>Zuber* Rep.</t>
  </si>
  <si>
    <t>75%Guice* Rep.</t>
  </si>
  <si>
    <t>25%Lawrence Ind.</t>
  </si>
  <si>
    <t>52%Patterson* Rep.</t>
  </si>
  <si>
    <t>48%Gines Dem.</t>
  </si>
  <si>
    <t>Eure* Rep.</t>
  </si>
  <si>
    <t>64%Felsher Rep.</t>
  </si>
  <si>
    <t>36%Kelleher Dem.</t>
  </si>
  <si>
    <t>Haney* Rep.</t>
  </si>
  <si>
    <t>Barnes* Dem.</t>
  </si>
  <si>
    <t>Bennett* Rep.</t>
  </si>
  <si>
    <t>Crawford* Rep.</t>
  </si>
  <si>
    <t>MS house</t>
  </si>
  <si>
    <t>https://www.nytimes.com/interactive/2019/11/05/us/elections/results-mississippi-general-elections.html</t>
  </si>
  <si>
    <t>McLendon Rep.</t>
  </si>
  <si>
    <t>60%Parker* Rep.</t>
  </si>
  <si>
    <t>40%Jackson Dem.</t>
  </si>
  <si>
    <t>75%Chism Rep.</t>
  </si>
  <si>
    <t>25%Tucker Dem.</t>
  </si>
  <si>
    <t>Parks* Rep.</t>
  </si>
  <si>
    <t>72%Sparks Rep.</t>
  </si>
  <si>
    <t>28%Eaton Dem.</t>
  </si>
  <si>
    <t>McMahan* Rep.</t>
  </si>
  <si>
    <t>Bryan* Dem.</t>
  </si>
  <si>
    <t>58%Suber Rep.</t>
  </si>
  <si>
    <t>42%Coleman Dem.</t>
  </si>
  <si>
    <t>58%Boyd Rep.</t>
  </si>
  <si>
    <t>42%Frye Dem.</t>
  </si>
  <si>
    <t>58%Whaley* Rep.</t>
  </si>
  <si>
    <t>42%De'Berry Dem.</t>
  </si>
  <si>
    <t>74%Jackson* Dem.</t>
  </si>
  <si>
    <t>27%Davis Dawkins Ind.</t>
  </si>
  <si>
    <t>81%Simmons* Dem.</t>
  </si>
  <si>
    <t>19%Pecou Ind.</t>
  </si>
  <si>
    <t>65%Simmons Dem.</t>
  </si>
  <si>
    <t>35%Hammond Rep.</t>
  </si>
  <si>
    <t>Chassaniol* Rep.</t>
  </si>
  <si>
    <t>Jackson* Rep.</t>
  </si>
  <si>
    <t>Turner Ford* Dem.</t>
  </si>
  <si>
    <t>66%Younger* Rep.</t>
  </si>
  <si>
    <t>31%Belton Dem.</t>
  </si>
  <si>
    <t>Branning* Rep.</t>
  </si>
  <si>
    <t>64%Blackwell* Rep.</t>
  </si>
  <si>
    <t>36%Black Dem.</t>
  </si>
  <si>
    <t>Harkins* Rep.</t>
  </si>
  <si>
    <t>52%Thomas Dem.</t>
  </si>
  <si>
    <t>48%Dent Rep.</t>
  </si>
  <si>
    <t>Hopson* Rep.</t>
  </si>
  <si>
    <t>Jordan* Dem.</t>
  </si>
  <si>
    <t>72%Michel* Rep.</t>
  </si>
  <si>
    <t>28%Scales Dem.</t>
  </si>
  <si>
    <t>Horhn* Dem.</t>
  </si>
  <si>
    <t>Frazier* Dem.</t>
  </si>
  <si>
    <t>Norwood* Dem.</t>
  </si>
  <si>
    <t>Blount* Dem.</t>
  </si>
  <si>
    <t>Kirby* Rep.</t>
  </si>
  <si>
    <t>68%McCaughn Rep.</t>
  </si>
  <si>
    <t>32%Marlow Dem.</t>
  </si>
  <si>
    <t>Tate Rep.</t>
  </si>
  <si>
    <t>60%Barnett* Dem.</t>
  </si>
  <si>
    <t>40%Wade Rep.</t>
  </si>
  <si>
    <t>Caughman* Rep.</t>
  </si>
  <si>
    <t>Butler* Dem.</t>
  </si>
  <si>
    <t>59%Sojourner Rep.</t>
  </si>
  <si>
    <t>42%Godfrey Dem.</t>
  </si>
  <si>
    <t>Witherspoon* Dem.</t>
  </si>
  <si>
    <t>Doty* Rep.</t>
  </si>
  <si>
    <t>77%Hill* Rep.</t>
  </si>
  <si>
    <t>23%Lehr Dem.</t>
  </si>
  <si>
    <t>Fillingane* Rep.</t>
  </si>
  <si>
    <t>McDaniel* Rep.</t>
  </si>
  <si>
    <t>DeBar* Rep.</t>
  </si>
  <si>
    <t>Polk* Rep.</t>
  </si>
  <si>
    <t>Johnson Rep.</t>
  </si>
  <si>
    <t>Moran* Rep.</t>
  </si>
  <si>
    <t>Seymour* Rep.</t>
  </si>
  <si>
    <t>52%Thompson Rep.</t>
  </si>
  <si>
    <t>48%Fredericks Dem.</t>
  </si>
  <si>
    <t>Carter* Rep.</t>
  </si>
  <si>
    <t>51%DeLano Rep.</t>
  </si>
  <si>
    <t>49%Newman Rep.</t>
  </si>
  <si>
    <t>England Rep.</t>
  </si>
  <si>
    <t>Wiggins* Rep.</t>
  </si>
  <si>
    <t>MS senate</t>
  </si>
  <si>
    <t>https://ballotpedia.org/Margin_of_victory_analysis_for_the_2018_state_legislative_elections</t>
  </si>
  <si>
    <t>State Assembly - District 1 - General</t>
  </si>
  <si>
    <t>100 % Precincts Reporting Nov. 06, 2019 12:43 pm</t>
  </si>
  <si>
    <t>Party</t>
  </si>
  <si>
    <t>Name</t>
  </si>
  <si>
    <t>Votes</t>
  </si>
  <si>
    <t>Vote %</t>
  </si>
  <si>
    <t xml:space="preserve">GOP </t>
  </si>
  <si>
    <t xml:space="preserve">Simonsen, Erik </t>
  </si>
  <si>
    <t xml:space="preserve">McClellan, Antwan </t>
  </si>
  <si>
    <t xml:space="preserve">Dem </t>
  </si>
  <si>
    <t>Land, Bruce i</t>
  </si>
  <si>
    <t>Milam, Matthew i</t>
  </si>
  <si>
    <t xml:space="preserve">2 Max winners </t>
  </si>
  <si>
    <t>iIncumbent</t>
  </si>
  <si>
    <t>Runoff</t>
  </si>
  <si>
    <t>Winner</t>
  </si>
  <si>
    <t xml:space="preserve">County Results </t>
  </si>
  <si>
    <t>State Senate - District 1 - General</t>
  </si>
  <si>
    <t xml:space="preserve">Testa, Mike </t>
  </si>
  <si>
    <t>Andrzejczak, Bob i</t>
  </si>
  <si>
    <t>State Assembly - District 2 - General</t>
  </si>
  <si>
    <t xml:space="preserve">Guenther, Philip </t>
  </si>
  <si>
    <t xml:space="preserve">Risley, John </t>
  </si>
  <si>
    <t>Mazzeo, Vincent i</t>
  </si>
  <si>
    <t>Armato, John i</t>
  </si>
  <si>
    <t>State Assembly - District 3 - General</t>
  </si>
  <si>
    <t>Burzichelli, John i</t>
  </si>
  <si>
    <t>Taliaferro, Adam i</t>
  </si>
  <si>
    <t xml:space="preserve">Sawyer, Beth </t>
  </si>
  <si>
    <t xml:space="preserve">Durr, Edward </t>
  </si>
  <si>
    <t>State Assembly - District 4 - General</t>
  </si>
  <si>
    <t>100 % Precincts Reporting Nov. 06, 2019 3:33 pm</t>
  </si>
  <si>
    <t>Moriarty, Paul i</t>
  </si>
  <si>
    <t>Mosquera, Gabriela i</t>
  </si>
  <si>
    <t xml:space="preserve">Dilks, Paul </t>
  </si>
  <si>
    <t xml:space="preserve">Pakradooni, Stephen </t>
  </si>
  <si>
    <t>State Assembly - District 5 - General</t>
  </si>
  <si>
    <t>Spearman, William i</t>
  </si>
  <si>
    <t>Moen, William</t>
  </si>
  <si>
    <t xml:space="preserve">Kush, Nicholas </t>
  </si>
  <si>
    <t xml:space="preserve">Ehret, Kevin </t>
  </si>
  <si>
    <t>State Assembly - District 6 - General</t>
  </si>
  <si>
    <t>Greenwald, Louis i</t>
  </si>
  <si>
    <t>Lampitt, Pamela i</t>
  </si>
  <si>
    <t xml:space="preserve">Plucinski, Cynthia </t>
  </si>
  <si>
    <t xml:space="preserve">Papeika, John </t>
  </si>
  <si>
    <t>State Assembly - District 7 - General</t>
  </si>
  <si>
    <t>96.68 % Precincts Reporting Nov. 06, 2019 12:43 pm</t>
  </si>
  <si>
    <t>Murphy, Carol i</t>
  </si>
  <si>
    <t>Conaway, Herb i</t>
  </si>
  <si>
    <t xml:space="preserve">Miller, Peter </t>
  </si>
  <si>
    <t xml:space="preserve">Ind </t>
  </si>
  <si>
    <t xml:space="preserve">Cooley, Kathleen </t>
  </si>
  <si>
    <t>State Assembly - District 8 - General</t>
  </si>
  <si>
    <t>98.65 % Precincts Reporting Nov. 06, 2019 12:43 pm</t>
  </si>
  <si>
    <t xml:space="preserve">Stanfield, Jean </t>
  </si>
  <si>
    <t>Peters, Ryan i</t>
  </si>
  <si>
    <t xml:space="preserve">LaPlaca, Gina </t>
  </si>
  <si>
    <t xml:space="preserve">Natale, Mark </t>
  </si>
  <si>
    <t xml:space="preserve">Giangiulio, Tom </t>
  </si>
  <si>
    <t>State Assembly - District 9 - General</t>
  </si>
  <si>
    <t>Rumpf, Brian i</t>
  </si>
  <si>
    <t>Gove, DiAnne i</t>
  </si>
  <si>
    <t xml:space="preserve">Collins, Sarah </t>
  </si>
  <si>
    <t xml:space="preserve">Lewis, Wayne </t>
  </si>
  <si>
    <t>State Assembly - District 10 - General</t>
  </si>
  <si>
    <t>McGuckin, Gregory i</t>
  </si>
  <si>
    <t>Catalano, John</t>
  </si>
  <si>
    <t xml:space="preserve">Della Volle, Eileen </t>
  </si>
  <si>
    <t xml:space="preserve">Wheeler, Erin </t>
  </si>
  <si>
    <t xml:space="preserve">Barrella, Vincent </t>
  </si>
  <si>
    <t xml:space="preserve">Holmes, Ian </t>
  </si>
  <si>
    <t>https://www.nj.com/politics/2019/11/live-election-results-nj-state-assembly-races-2019-and-statewide-ballot-question.html</t>
  </si>
  <si>
    <t>State Assembly - District 11 - General</t>
  </si>
  <si>
    <t>Downey, Joann i</t>
  </si>
  <si>
    <t>Houghtaling, Eric i</t>
  </si>
  <si>
    <t xml:space="preserve">Amoroso, Michael </t>
  </si>
  <si>
    <t xml:space="preserve">Woolley, Matthew </t>
  </si>
  <si>
    <t>State Assembly - District 12 - General</t>
  </si>
  <si>
    <t>Dancer, Ronald i</t>
  </si>
  <si>
    <t>Clifton, Robert i</t>
  </si>
  <si>
    <t xml:space="preserve">Lande, David </t>
  </si>
  <si>
    <t xml:space="preserve">Guha, Malini </t>
  </si>
  <si>
    <t>State Assembly - District 13 - General</t>
  </si>
  <si>
    <t>Scharfenberger, Gerard</t>
  </si>
  <si>
    <t>DiMaso, Serena i</t>
  </si>
  <si>
    <t xml:space="preserve">Singer, Barbara </t>
  </si>
  <si>
    <t xml:space="preserve">Friedman, Allison </t>
  </si>
  <si>
    <t>State Assembly - District 14 - General</t>
  </si>
  <si>
    <t>DeAngelo, Wayne i</t>
  </si>
  <si>
    <t>Benson, Daniel i</t>
  </si>
  <si>
    <t xml:space="preserve">Calabrese, Thomas </t>
  </si>
  <si>
    <t xml:space="preserve">Shah, Bina </t>
  </si>
  <si>
    <t xml:space="preserve">Bollentin, Michael </t>
  </si>
  <si>
    <t>State Assembly - District 15 - General</t>
  </si>
  <si>
    <t>Reynolds-Jackson, Verlina i</t>
  </si>
  <si>
    <t>Verrelli, Anthony i</t>
  </si>
  <si>
    <t xml:space="preserve">Williams, Jennifer </t>
  </si>
  <si>
    <t xml:space="preserve">Forchion, Edward </t>
  </si>
  <si>
    <t xml:space="preserve">Williams, Dioh </t>
  </si>
  <si>
    <t>State Assembly - District 16 - General</t>
  </si>
  <si>
    <t>Zwicker, Andrew i</t>
  </si>
  <si>
    <t>Freiman, Roy i</t>
  </si>
  <si>
    <t xml:space="preserve">Caliguire, Mark </t>
  </si>
  <si>
    <t xml:space="preserve">Madrid, Christine </t>
  </si>
  <si>
    <t>State Assembly - District 17 - General</t>
  </si>
  <si>
    <t>Egan, Joseph i</t>
  </si>
  <si>
    <t>Danielsen, Joe i</t>
  </si>
  <si>
    <t xml:space="preserve">Badovinac, Patricia </t>
  </si>
  <si>
    <t xml:space="preserve">Conception Powell, Maria </t>
  </si>
  <si>
    <t>State Assembly - District 18 - General</t>
  </si>
  <si>
    <t>Pinkin, Nancy i</t>
  </si>
  <si>
    <t>Karabinchak, Robert i</t>
  </si>
  <si>
    <t xml:space="preserve">Bengivenga, Robert </t>
  </si>
  <si>
    <t xml:space="preserve">Brown, Jeffrey </t>
  </si>
  <si>
    <t>State Assembly - District 19 - General</t>
  </si>
  <si>
    <t>Coughlin, Craig i</t>
  </si>
  <si>
    <t>Lopez, Yvonne i</t>
  </si>
  <si>
    <t xml:space="preserve">Genova, Rocco </t>
  </si>
  <si>
    <t xml:space="preserve">Onuoha, Christian </t>
  </si>
  <si>
    <t xml:space="preserve">Cruz, William </t>
  </si>
  <si>
    <t>State Assembly - District 20 - General</t>
  </si>
  <si>
    <t>93.75 % Precincts Reporting Nov. 06, 2019 12:43 pm</t>
  </si>
  <si>
    <t>Quijano, Annette i</t>
  </si>
  <si>
    <t>Holley, Jamel i</t>
  </si>
  <si>
    <t xml:space="preserve">Donnelly, Charles </t>
  </si>
  <si>
    <t xml:space="preserve">Hanna, Ashraf </t>
  </si>
  <si>
    <t>State Assembly - District 21 - General</t>
  </si>
  <si>
    <t>98.03 % Precincts Reporting Nov. 06, 2019 12:43 pm</t>
  </si>
  <si>
    <t>Bramnick, Jon i</t>
  </si>
  <si>
    <t>Munoz, Nancy i</t>
  </si>
  <si>
    <t xml:space="preserve">Mandelblatt, Lisa </t>
  </si>
  <si>
    <t xml:space="preserve">Gunderman, Stacey </t>
  </si>
  <si>
    <t xml:space="preserve">Marks, Martin </t>
  </si>
  <si>
    <t xml:space="preserve">Pappas, Harris </t>
  </si>
  <si>
    <t>State Assembly - District 22 - General</t>
  </si>
  <si>
    <t>98.86 % Precincts Reporting Nov. 06, 2019 12:43 pm</t>
  </si>
  <si>
    <t>Carter, Linda i</t>
  </si>
  <si>
    <t>Kennedy, James i</t>
  </si>
  <si>
    <t xml:space="preserve">Quattrocchi, Patricia </t>
  </si>
  <si>
    <t>State Assembly - District 23 - General</t>
  </si>
  <si>
    <t>DiMaio, John i</t>
  </si>
  <si>
    <t>Peterson, Erik i</t>
  </si>
  <si>
    <t xml:space="preserve">King, Denise </t>
  </si>
  <si>
    <t xml:space="preserve">Trofimov, Marisa </t>
  </si>
  <si>
    <t>State Assembly - District 24 - General</t>
  </si>
  <si>
    <t>Space, Parker i</t>
  </si>
  <si>
    <t>Wirths, Harold i</t>
  </si>
  <si>
    <t xml:space="preserve">Lykins, Deana </t>
  </si>
  <si>
    <t xml:space="preserve">Smith, Dan </t>
  </si>
  <si>
    <t>State Assembly - District 25 - General</t>
  </si>
  <si>
    <t>Bucco, Anthony i</t>
  </si>
  <si>
    <t xml:space="preserve">Bergen, Brian </t>
  </si>
  <si>
    <t xml:space="preserve">Bhimani, Lisa </t>
  </si>
  <si>
    <t xml:space="preserve">Draeger, Darcy </t>
  </si>
  <si>
    <t>State Assembly - District 26 - General</t>
  </si>
  <si>
    <t>100 % Precincts Reporting Nov. 06, 2019 1:33 pm</t>
  </si>
  <si>
    <t>DeCroce, BettyLou i</t>
  </si>
  <si>
    <t>Webber, Jay i</t>
  </si>
  <si>
    <t xml:space="preserve">Clarke, Christine </t>
  </si>
  <si>
    <t xml:space="preserve">Fortgang, Laura </t>
  </si>
  <si>
    <t>State Assembly - District 27 - General</t>
  </si>
  <si>
    <t>98.9 % Precincts Reporting Nov. 06, 2019 1:33 pm</t>
  </si>
  <si>
    <t>McKeon, John i</t>
  </si>
  <si>
    <t>Jasey, Mila i</t>
  </si>
  <si>
    <t xml:space="preserve">Dailey, Michael </t>
  </si>
  <si>
    <t xml:space="preserve">Tucci, Mauro </t>
  </si>
  <si>
    <t>State Assembly - District 28 - General</t>
  </si>
  <si>
    <t>96.18 % Precincts Reporting Nov. 06, 2019 1:34 pm</t>
  </si>
  <si>
    <t>Caputo, Ralph i</t>
  </si>
  <si>
    <t>Tucker, Cleopatra i</t>
  </si>
  <si>
    <t xml:space="preserve">Bembry-Freeman, Joy </t>
  </si>
  <si>
    <t xml:space="preserve">Pires, Antonio </t>
  </si>
  <si>
    <t xml:space="preserve">Ross, Derrick </t>
  </si>
  <si>
    <t>State Assembly - District 29 - General</t>
  </si>
  <si>
    <t>92.91 % Precincts Reporting Nov. 06, 2019 1:37 pm</t>
  </si>
  <si>
    <t>Pintor Marin, Eliana i</t>
  </si>
  <si>
    <t>Davis-Speight, Shanique i</t>
  </si>
  <si>
    <t xml:space="preserve">Anello, John </t>
  </si>
  <si>
    <t xml:space="preserve">Veras, Jeannette </t>
  </si>
  <si>
    <t xml:space="preserve">Johnson, Yolanda </t>
  </si>
  <si>
    <t xml:space="preserve">Velazquez, Nichelle </t>
  </si>
  <si>
    <t>State Assembly - District 30 - General</t>
  </si>
  <si>
    <t>Kean, Sean i</t>
  </si>
  <si>
    <t>Thomson, Edward i</t>
  </si>
  <si>
    <t xml:space="preserve">Farkas, Steven </t>
  </si>
  <si>
    <t xml:space="preserve">Celik, Yasin </t>
  </si>
  <si>
    <t xml:space="preserve">Schroeder, Hank </t>
  </si>
  <si>
    <t>State Assembly - District 31 - General</t>
  </si>
  <si>
    <t>98.77 % Precincts Reporting Nov. 06, 2019 1:59 pm</t>
  </si>
  <si>
    <t>McKnight, Angela i</t>
  </si>
  <si>
    <t>Chiaravalloti, Nicholas i</t>
  </si>
  <si>
    <t xml:space="preserve">Mushnick, Jason </t>
  </si>
  <si>
    <t xml:space="preserve">Palange, Mary Kay </t>
  </si>
  <si>
    <t>State Assembly - District 32 - General</t>
  </si>
  <si>
    <t>100 % Precincts Reporting Nov. 06, 2019 1:59 pm</t>
  </si>
  <si>
    <t>Jimenez, Angelica i</t>
  </si>
  <si>
    <t>Mejia, Pedro i</t>
  </si>
  <si>
    <t xml:space="preserve">Carletta, Ann </t>
  </si>
  <si>
    <t xml:space="preserve">Curreli, Francesca </t>
  </si>
  <si>
    <t>State Assembly - District 33 - General</t>
  </si>
  <si>
    <t>100 % Precincts Reporting Nov. 06, 2019 2:00 pm</t>
  </si>
  <si>
    <t>Mukherji, Raj i</t>
  </si>
  <si>
    <t>Chaparro, Annette i</t>
  </si>
  <si>
    <t xml:space="preserve">Lucyk, Holly </t>
  </si>
  <si>
    <t xml:space="preserve">Rohena, Fabian </t>
  </si>
  <si>
    <t>State Assembly - District 34 - General</t>
  </si>
  <si>
    <t>96.05 % Precincts Reporting Nov. 06, 2019 1:38 pm</t>
  </si>
  <si>
    <t>Giblin, Thomas i</t>
  </si>
  <si>
    <t>Timberlake, Britnee i</t>
  </si>
  <si>
    <t xml:space="preserve">Rana, Bharat </t>
  </si>
  <si>
    <t xml:space="preserve">DeVita, Irene </t>
  </si>
  <si>
    <t xml:space="preserve">Childress, Clenard </t>
  </si>
  <si>
    <t>State Assembly - District 35 - General</t>
  </si>
  <si>
    <t>Wimberly, Benjie i</t>
  </si>
  <si>
    <t>Sumter, Shavonda i</t>
  </si>
  <si>
    <t xml:space="preserve">Mamkej, Tamer </t>
  </si>
  <si>
    <t>State Assembly - District 36 - General</t>
  </si>
  <si>
    <t>Schaer, Gary i</t>
  </si>
  <si>
    <t>Calabrese, Clinton i</t>
  </si>
  <si>
    <t xml:space="preserve">Lowe, Foster </t>
  </si>
  <si>
    <t xml:space="preserve">Androwis, Khaldoun </t>
  </si>
  <si>
    <t>State Assembly - District 37 - General</t>
  </si>
  <si>
    <t>Johnson, Gordon i</t>
  </si>
  <si>
    <t>Vainieri Huttle, Valerie i</t>
  </si>
  <si>
    <t xml:space="preserve">Hendricks, Angela </t>
  </si>
  <si>
    <t xml:space="preserve">Tessaro, Gino </t>
  </si>
  <si>
    <t xml:space="preserve">Lib </t>
  </si>
  <si>
    <t xml:space="preserve">Belusic, Claudio </t>
  </si>
  <si>
    <t>State Assembly - District 38 - General</t>
  </si>
  <si>
    <t>Swain, Lisa i</t>
  </si>
  <si>
    <t>Tully, Christopher i</t>
  </si>
  <si>
    <t xml:space="preserve">DiPiazza, Christopher </t>
  </si>
  <si>
    <t xml:space="preserve">Kazimir, Michael </t>
  </si>
  <si>
    <t>State Assembly - District 39 - General</t>
  </si>
  <si>
    <t>Schepisi, Holly i</t>
  </si>
  <si>
    <t>Auth, Robert i</t>
  </si>
  <si>
    <t xml:space="preserve">Birkner, John </t>
  </si>
  <si>
    <t xml:space="preserve">Falotico, Gerald </t>
  </si>
  <si>
    <t>State Assembly - District 40 - General</t>
  </si>
  <si>
    <t>Rooney, Kevin i</t>
  </si>
  <si>
    <t>DePhillips, Christopher i</t>
  </si>
  <si>
    <t xml:space="preserve">O'Brien, Julie </t>
  </si>
  <si>
    <t xml:space="preserve">Martini Cordonnier, Maria </t>
  </si>
  <si>
    <t>margin</t>
  </si>
  <si>
    <t>County option to send ballot</t>
  </si>
  <si>
    <t>County option to send applic.</t>
  </si>
  <si>
    <t>Access to Vote by Mail</t>
  </si>
  <si>
    <t>VBM for limited reasons</t>
  </si>
  <si>
    <t>VBM Review: Counted, as % of VBM Received, 2018</t>
  </si>
  <si>
    <t>4Sat+Sun. 8 hrs/day. 7am half the days</t>
  </si>
  <si>
    <t>2Sat+Sun: 14 hours on last Sat+Sun</t>
  </si>
  <si>
    <t>2Sat: last 2</t>
  </si>
  <si>
    <t>1Sat 8:30-6 M-Sa</t>
  </si>
  <si>
    <t>1Sat 10-3, last Sat</t>
  </si>
  <si>
    <t>3Sat. 4+hours each last 3 Sat</t>
  </si>
  <si>
    <t>2Sat: 8hrs each, last 2 Sat</t>
  </si>
  <si>
    <t>4Sat+Sun 5+hrs both weekends</t>
  </si>
  <si>
    <t>5Sat: 8-4 last 4 Sat 8-4. last Sun 1-5</t>
  </si>
  <si>
    <t>3Sat 3 hours each, last 3 Sat</t>
  </si>
  <si>
    <t>2Sat 8-5 last 2 Sat</t>
  </si>
  <si>
    <t>2Sat: 9-5 last 2 Sat</t>
  </si>
  <si>
    <t>2Sat: last 2 Sat</t>
  </si>
  <si>
    <t>2Sat 8-4:30 last 2 Sat</t>
  </si>
  <si>
    <t>N.R.S. §32-808, §32-938, 32-942</t>
  </si>
  <si>
    <t>Access to VBM</t>
  </si>
  <si>
    <t>Access to Early and Absentee Voting or Vote by Mail (VBM)</t>
  </si>
  <si>
    <t>Access to Weekend Voting</t>
  </si>
  <si>
    <t>VBM List Quality</t>
  </si>
  <si>
    <t>Competi-tive State Races</t>
  </si>
  <si>
    <t>dc council</t>
  </si>
  <si>
    <t>2018 lower house, if any</t>
  </si>
  <si>
    <t>seats elected that year</t>
  </si>
  <si>
    <t>Campaign Contrib. Unlim-$135</t>
  </si>
  <si>
    <t>(Some details are in the tabs)</t>
  </si>
  <si>
    <t>AL</t>
  </si>
  <si>
    <t>AK</t>
  </si>
  <si>
    <t>HI</t>
  </si>
  <si>
    <t>AZ</t>
  </si>
  <si>
    <t>CO</t>
  </si>
  <si>
    <t>AR</t>
  </si>
  <si>
    <t>CA</t>
  </si>
  <si>
    <t>FL</t>
  </si>
  <si>
    <t>CT</t>
  </si>
  <si>
    <t>DE</t>
  </si>
  <si>
    <t>DC</t>
  </si>
  <si>
    <t>GA</t>
  </si>
  <si>
    <t>ID</t>
  </si>
  <si>
    <t>NV</t>
  </si>
  <si>
    <t>NE</t>
  </si>
  <si>
    <t>MO</t>
  </si>
  <si>
    <t>ND</t>
  </si>
  <si>
    <t>OH</t>
  </si>
  <si>
    <t>MS</t>
  </si>
  <si>
    <t>MN</t>
  </si>
  <si>
    <t>MI</t>
  </si>
  <si>
    <t>OK</t>
  </si>
  <si>
    <t>OR</t>
  </si>
  <si>
    <t>MA</t>
  </si>
  <si>
    <t>MD</t>
  </si>
  <si>
    <t>ME</t>
  </si>
  <si>
    <t>LA</t>
  </si>
  <si>
    <t>KY</t>
  </si>
  <si>
    <t>KS</t>
  </si>
  <si>
    <t>IA</t>
  </si>
  <si>
    <t>IN</t>
  </si>
  <si>
    <t>IL</t>
  </si>
  <si>
    <t>VT</t>
  </si>
  <si>
    <t>VA</t>
  </si>
  <si>
    <t>WA</t>
  </si>
  <si>
    <t>WV</t>
  </si>
  <si>
    <t>WI</t>
  </si>
  <si>
    <t>WY</t>
  </si>
  <si>
    <t>UT</t>
  </si>
  <si>
    <t>TX</t>
  </si>
  <si>
    <t>TN</t>
  </si>
  <si>
    <t>SD</t>
  </si>
  <si>
    <t>SC</t>
  </si>
  <si>
    <t>RI</t>
  </si>
  <si>
    <t>PA</t>
  </si>
  <si>
    <t>NC</t>
  </si>
  <si>
    <t>NY</t>
  </si>
  <si>
    <t>NM</t>
  </si>
  <si>
    <t>NJ</t>
  </si>
  <si>
    <t>NH</t>
  </si>
  <si>
    <t>MT</t>
  </si>
  <si>
    <t>Ab-brev</t>
  </si>
  <si>
    <t>abbrev</t>
  </si>
  <si>
    <t>% signatures accepted</t>
  </si>
  <si>
    <t>% rejected</t>
  </si>
  <si>
    <t>VBM Review: Rejection Rate, 2018</t>
  </si>
  <si>
    <t>VBM Check: %Rejected</t>
  </si>
  <si>
    <t>1%-2%</t>
  </si>
  <si>
    <t>Hand count &amp; independent tally of 100% images</t>
  </si>
  <si>
    <t>S</t>
  </si>
  <si>
    <t>81%bmd</t>
  </si>
  <si>
    <t>s</t>
  </si>
  <si>
    <t>https://www.theguardian.com/us-news/2020/nov/04/mail-in-ballot-tracker-us-election-2020</t>
  </si>
  <si>
    <t>67%bmd</t>
  </si>
  <si>
    <t>https://www.nbcnews.com/politics/2020-elections/delaware-results</t>
  </si>
  <si>
    <t>https://www.scvotes.gov/fact-sheets</t>
  </si>
  <si>
    <t>82%bmd</t>
  </si>
  <si>
    <t>ratio</t>
  </si>
  <si>
    <t>bmd</t>
  </si>
  <si>
    <t>hmpb+bmd4access</t>
  </si>
  <si>
    <t>hmpb+bmd or dre,noVvpat</t>
  </si>
  <si>
    <t>https://verifiedvoting.org/verifier/#mode/navigate/map/ppEquip/mapType/normal/year/2022</t>
  </si>
  <si>
    <t>bmd16% hmpb84%</t>
  </si>
  <si>
    <t>bmd34% hmpb49%</t>
  </si>
  <si>
    <t>dre20% bmd67%</t>
  </si>
  <si>
    <t>dre59% bmd27%</t>
  </si>
  <si>
    <t>dre34% bmd30%</t>
  </si>
  <si>
    <t>bmd28% hmpb71%</t>
  </si>
  <si>
    <t>dre57% hmpb43%</t>
  </si>
  <si>
    <t>bmd14% hmpb86%</t>
  </si>
  <si>
    <t>dre72% bmd16%</t>
  </si>
  <si>
    <t>5-All hand-marked paper ballots (hmpb), except up to 10% for disabilities and overseas.
4-Computers mark 10% or more of ballots (bmd)
1-Over 10% lack any paper trail (dre,noVvpat)</t>
  </si>
  <si>
    <t>hmpb+vvpat4access</t>
  </si>
  <si>
    <t>bmd31% hmpb69%</t>
  </si>
  <si>
    <t>dre100%,noVvpat</t>
  </si>
  <si>
    <t>vvpat on dre</t>
  </si>
  <si>
    <t>bmd67% vvpat29%</t>
  </si>
  <si>
    <t>hmpb+dre,noVvpat 4access</t>
  </si>
  <si>
    <t>Do Votes Have a Paper Trail? 2022</t>
  </si>
  <si>
    <t>Paper Trail 2018 EAC</t>
  </si>
  <si>
    <t>Good  Paper Trail?</t>
  </si>
  <si>
    <r>
      <t>N.R.S. §32-808</t>
    </r>
    <r>
      <rPr>
        <b/>
        <sz val="8"/>
        <color theme="1"/>
        <rFont val="Arial Narrow"/>
        <family val="2"/>
      </rPr>
      <t xml:space="preserve">, </t>
    </r>
    <r>
      <rPr>
        <sz val="8"/>
        <color theme="1"/>
        <rFont val="Arial Narrow"/>
        <family val="2"/>
      </rPr>
      <t>§32-938, 32-942</t>
    </r>
  </si>
  <si>
    <t xml:space="preserve"> </t>
  </si>
  <si>
    <t>Cure period after election</t>
  </si>
  <si>
    <t>pct of returned+nyt</t>
  </si>
  <si>
    <t>https://www.ncsl.org/research/elections-and-campaigns/post-election-audits635926066.aspx</t>
  </si>
  <si>
    <t>3-4</t>
  </si>
  <si>
    <t>No audit of dre</t>
  </si>
  <si>
    <t>3-10%</t>
  </si>
  <si>
    <t>includes sat+sun</t>
  </si>
  <si>
    <t>https://www.gpb.org/news/2021/03/26/what-does-georgias-new-voting-law-sb-202-do</t>
  </si>
  <si>
    <t>2Sat 9-5</t>
  </si>
  <si>
    <t>No signature, use ID number</t>
  </si>
  <si>
    <t>5-Yes, nonpartisan or bipartisan commissions draw districts.
4-Staff
3-Partisan congressional districts, non-partisan local
2-Nonpartisan rules for partisan officials
1-No, voting districts drawn by partisans</t>
  </si>
  <si>
    <t>Sources: US Elections Project, Census Bureau, Ballotpedia, National Conference of State Legislators, Vote at Home Institute, Election Assistance Commission, Verified Voting, Reporters' Committee for Freedom of the Press, National Council of Secretaries of State</t>
  </si>
  <si>
    <t>1 random</t>
  </si>
  <si>
    <t>3 random</t>
  </si>
  <si>
    <t>5 random</t>
  </si>
  <si>
    <t>4 random</t>
  </si>
  <si>
    <t>5-All hand-marked paper ballots (hmpb), except up to 10% for disabilities+overseas.
4-Computers mark 10% or more of ballots (bmd)
0-3 Lack paper trail on all or some (dre, noVvpat)</t>
  </si>
  <si>
    <t>0-5-Proportional to turnout</t>
  </si>
  <si>
    <t>5-Lowest limit, then proportional up to
1-Highest limit
0-No limit</t>
  </si>
  <si>
    <t>1-5-weekend days required, extra point if at least 1 Sunday required
0-No weekend days required</t>
  </si>
  <si>
    <t>5-No specific reason needed, application sent to all
4-No specific reason needed, ballot sent to all
3-No specific reason needed, voter must ask for VBM
1-No signature checks
0-Needs a specific reason to vote by mail</t>
  </si>
  <si>
    <t>5-Week or more after election day.
2-5-Two to seven days after election day.
1-Cure by election day. 
0-No cure allowed.</t>
  </si>
  <si>
    <t>5-National Vote at Home Inst. finds good data integrity.
0-Poor data integrity on mailing ballots</t>
  </si>
  <si>
    <t>5-State rejects over 1% of VBM, though experts would reject at least 10%.
3-State rejects up to 1% of VBM, far less than expert signature reviewers.
0-No signature checks</t>
  </si>
  <si>
    <t>5-Handcount.
4-Re-run on different machines.
3-Big omissions.
1-Re-run on same machines.
0-No checking.</t>
  </si>
  <si>
    <t>1%-4%</t>
  </si>
  <si>
    <t>1-3</t>
  </si>
  <si>
    <t>5-Statistical sample.
3-Sample, but not enough for small contests
2-Results too late to get recount or correction.
1-Big omissions or sample has only a handful of machines
0-No audit</t>
  </si>
  <si>
    <t>5-All contests checked.
1-3-One to six contests checked, extra point for random
0-No checking</t>
  </si>
  <si>
    <t>Keep images &amp; release</t>
  </si>
  <si>
    <t>Keep+release images &amp; ballots after recount</t>
  </si>
  <si>
    <t>Unknown release policy</t>
  </si>
  <si>
    <t>Yes ballots; most don't keep images</t>
  </si>
  <si>
    <t>Keep images in many counties+release images+ballots</t>
  </si>
  <si>
    <t>5-Keep images, at least in many counties, &amp; release to public.
4-Yes release copies of ballots to public, Unknown if images kept.
3-Unknown release policy. 
2-No ballots, Images unknown.
0-No ballots or images released</t>
  </si>
  <si>
    <t>Contri-bution Limits per 4 Years</t>
  </si>
  <si>
    <t>Turnout, % of Voting-age Citizens, 2020</t>
  </si>
  <si>
    <t>Weekend Early Voting, State Minimum</t>
  </si>
  <si>
    <t>2 have enough sample. Limited info on others</t>
  </si>
  <si>
    <t>Keep images in many counties. Release images &amp; ballots after recount</t>
  </si>
  <si>
    <r>
      <t>Sex, Race, and Hispanic-Origin</t>
    </r>
    <r>
      <rPr>
        <sz val="10"/>
        <color theme="1"/>
        <rFont val="Arial Narrow"/>
        <family val="2"/>
      </rPr>
      <t xml:space="preserve"> https://www2.census.gov/programs-surveys/cps/tables/p20/583/table04b.xlsx</t>
    </r>
  </si>
  <si>
    <t>https://www2.census.gov/programs-surveys/cps/tables/p20/583/table04c.xlsx</t>
  </si>
  <si>
    <t>2018-19</t>
  </si>
  <si>
    <t>Staff goals: competitive + fair</t>
  </si>
  <si>
    <t>ACCESS TO VOTING</t>
  </si>
  <si>
    <t>CHECKING ELECTION RESULTS</t>
  </si>
  <si>
    <t>86% get partial public financing, which doesn't change contrib limits https://cfb.mn.gov/pdf/publications/public_subsidy/historical/2020_public_subsidy_payments.pdf?t=1618442912</t>
  </si>
  <si>
    <t>5-8 reps/ year get public financing, which does not affect contribution limits http://ags.hawaii.gov/campaign/reports/public-funds-disbursed/</t>
  </si>
  <si>
    <t>Law untested. Policy not to release</t>
  </si>
  <si>
    <t>Both</t>
  </si>
  <si>
    <t>Gov+Cabinet</t>
  </si>
  <si>
    <t>Gov+Lt.Gov</t>
  </si>
  <si>
    <t>Statewide</t>
  </si>
  <si>
    <t>Gov</t>
  </si>
  <si>
    <t>Justices</t>
  </si>
  <si>
    <t>$</t>
  </si>
  <si>
    <t>weighted average, incl. limit on state-financed candidates</t>
  </si>
  <si>
    <t>https://ballotpedia.org/Public_financing_of_campaigns</t>
  </si>
  <si>
    <r>
      <t>refund contrib&gt;$270 per election if take state $, which 80% do 9-704(3) and (4) https://www.cga.ct.gov/current/pub/chap_157.htm https://www.norwichbulletin.com/story/news/2020/10/31/public-money-opens-door-connecticut-candidates-fends-off-lobbyist-influence/6088300002/</t>
    </r>
    <r>
      <rPr>
        <b/>
        <sz val="10"/>
        <color theme="1"/>
        <rFont val="Arial Narrow"/>
        <family val="2"/>
      </rPr>
      <t xml:space="preserve"> updated to $270</t>
    </r>
    <r>
      <rPr>
        <sz val="10"/>
        <color theme="1"/>
        <rFont val="Arial Narrow"/>
        <family val="2"/>
      </rPr>
      <t xml:space="preserve"> https://seec.ct.gov/Portal/data/CEP/news/2020CEPOverview.pdf </t>
    </r>
  </si>
  <si>
    <t>63% clean, limited to $100 seed contribs  https://www.maine.gov/ethics/sites/maine.gov.ethics/files/inline-files/2018%20Maine%20Clean%20Eleciton%20Act%20Overview.pdf</t>
  </si>
  <si>
    <t>Public Campaign $ for Gov+Legislature</t>
  </si>
  <si>
    <t>https://www.ncsl.org/research/elections-and-campaigns/public-financing-of-campaigns-overview.aspx</t>
  </si>
  <si>
    <t>Publicly Financed Campaigns</t>
  </si>
  <si>
    <t>5-Both governor+legislature
3-Governor, not legislature
2-Justices or other
0-None</t>
  </si>
  <si>
    <t>TURNOUT</t>
  </si>
  <si>
    <t>ELECTION CAMPAIGNS</t>
  </si>
  <si>
    <t>Nebraska18</t>
  </si>
  <si>
    <t>Margin of error 1</t>
  </si>
  <si>
    <t>avg</t>
  </si>
  <si>
    <t>ratio min/nonmin turnout</t>
  </si>
  <si>
    <t>Ratio minority to nonminority turnout</t>
  </si>
  <si>
    <t>25+</t>
  </si>
  <si>
    <t>18-24 Turnout Ratio</t>
  </si>
  <si>
    <t>Ratio Minority to Nonminority Turnout, 2018</t>
  </si>
  <si>
    <t>Ratio 18-24 Turnout to 25+ Turnout, 2018</t>
  </si>
  <si>
    <t>Turnout</t>
  </si>
  <si>
    <t>Campaigns</t>
  </si>
  <si>
    <r>
      <t>Report Card on State Election Procedures</t>
    </r>
    <r>
      <rPr>
        <sz val="10"/>
        <color rgb="FF000000"/>
        <rFont val="Arial Narrow"/>
        <family val="2"/>
      </rPr>
      <t xml:space="preserve"> - send corrections to ReportCard@ThePeople.org</t>
    </r>
  </si>
  <si>
    <t>CPS overreported turnout http://votewell.net/cps2010turnout.pdf</t>
  </si>
  <si>
    <t>From prev tab: Percent voted
(Citizen)</t>
  </si>
  <si>
    <t>18-24 Turnout, as%of 25+</t>
  </si>
  <si>
    <t>Minority Turnout, %of White</t>
  </si>
  <si>
    <t>Dist.of Columbia</t>
  </si>
  <si>
    <t>Scores + Subscores as Percents</t>
  </si>
  <si>
    <t>updated 4/17/2021</t>
  </si>
  <si>
    <t>All ex.Judge</t>
  </si>
  <si>
    <t>$170 limit for primary $0 for general if take public $ https://www.azcleanelections.gov/run-for-office/how-clean-funding-works  21% take$ https://storageccec.blob.core.usgovcloudapi.net/public/docs/685-2020-Final-Annual-Report-.pdf</t>
  </si>
  <si>
    <t>Turnout: % of Voting-age Citizens: 2020:</t>
  </si>
  <si>
    <t>Nonpartisan or Bipartisan Redistricting to Avoid Gerrymanders:</t>
  </si>
  <si>
    <t>Contrbution Limit per Candidate per 4 Years:</t>
  </si>
  <si>
    <t>Public Campaign $ for Gov+Legislature:</t>
  </si>
  <si>
    <t>Weekend Early Voting: State Minimum:</t>
  </si>
  <si>
    <t>Do Votes Have a Paper Trail? 2022:</t>
  </si>
  <si>
    <t>Total Score:</t>
  </si>
  <si>
    <t>Number of Days when Voters Can Cure Signature Problems after Election Day:</t>
  </si>
  <si>
    <t>Good VBM List Tracks Address Changes &amp; Deaths:</t>
  </si>
  <si>
    <t>VBM Review: Rejection Rate: 2018:</t>
  </si>
  <si>
    <t>Hand Tally Audits to Check Computer Tallies?</t>
  </si>
  <si>
    <t>Good Audit Sample to Check Computer Tallies?</t>
  </si>
  <si>
    <t>Audit All Contests? Number of Contests Checked:</t>
  </si>
  <si>
    <t>Ratio of 18-24 Turnout to 25+ Turnout: 2018:</t>
  </si>
  <si>
    <t>Ratio of Minority to White Non-Hispanic Turnout: 2018:</t>
  </si>
  <si>
    <t>Access to Vote by Mail (VBM):</t>
  </si>
  <si>
    <t>Can Public Recount with Copies of Ballots?</t>
  </si>
  <si>
    <t>Voting Rights Report Card:</t>
  </si>
  <si>
    <t>Grade for Selected Aspects Below:</t>
  </si>
  <si>
    <t>Access</t>
  </si>
  <si>
    <t>Checking</t>
  </si>
  <si>
    <t>Grade</t>
  </si>
  <si>
    <t>Local races only</t>
  </si>
  <si>
    <t>No: 1CD</t>
  </si>
  <si>
    <t>Nonpartisan: named by partisan officials: 1CD</t>
  </si>
  <si>
    <t>Yes: 1 CD</t>
  </si>
  <si>
    <t>1Sat 10-3: last Sat</t>
  </si>
  <si>
    <t>1Sat 8:30-7</t>
  </si>
  <si>
    <t>2Sat+Sun: last weekend</t>
  </si>
  <si>
    <t>3Sat 3 hours each: last 3 Sat</t>
  </si>
  <si>
    <t>3Sat: 4+hours each last 3 Sat</t>
  </si>
  <si>
    <t>Broad VBM: if Voter asks</t>
  </si>
  <si>
    <t>Broad VBM: Applic.sent to all</t>
  </si>
  <si>
    <t>Broad VBM: Ballot sent to all</t>
  </si>
  <si>
    <t>Broad VBM: Ballot to all+ Signature update from all</t>
  </si>
  <si>
    <t>Broad VBM: County option to send applic.</t>
  </si>
  <si>
    <t>Broad VBM: County option to send ballot</t>
  </si>
  <si>
    <t>hmpb. Accessibility by bmd or dre without vvpat</t>
  </si>
  <si>
    <t>hmpb. Accessibility by dre without vvpat</t>
  </si>
  <si>
    <t>Audit by using different machine</t>
  </si>
  <si>
    <t>Audit by using different machine. Exclude VBM+ provisional</t>
  </si>
  <si>
    <t>Hand count. Exclude ballots tallied after election day</t>
  </si>
  <si>
    <t>Hand count. Except.can audit just in-person machines</t>
  </si>
  <si>
    <t>Hand count. Exclude primaries</t>
  </si>
  <si>
    <t xml:space="preserve">Hand count. Exclude primaries+early+VBM+prov. ballots </t>
  </si>
  <si>
    <t>Hand count. Exclude provisionals +counties where a party refuses</t>
  </si>
  <si>
    <t xml:space="preserve">Hand count. Exclude small precincts </t>
  </si>
  <si>
    <t>Machines or hand. Exclude early+VBM+prov.</t>
  </si>
  <si>
    <t>No audit unless recount happens</t>
  </si>
  <si>
    <t>1%-2%. After results are final</t>
  </si>
  <si>
    <t>2 machines per county. 3 districts in Wilmington</t>
  </si>
  <si>
    <t>6 towns. After results are final</t>
  </si>
  <si>
    <t>5%. After results are final</t>
  </si>
  <si>
    <t>Statistical. After results are final</t>
  </si>
  <si>
    <t>6. 1 is random</t>
  </si>
  <si>
    <t>Keep+release images &amp; ballots after 22 months. 20% DRE</t>
  </si>
  <si>
    <t>No ballots. Availability of images unknown</t>
  </si>
  <si>
    <t>Unknown release policy. Not keep images</t>
  </si>
  <si>
    <t>Yes after recount. Unknown if images kept</t>
  </si>
  <si>
    <t>Yes ballots after 3 months. Image keeping+release unknown</t>
  </si>
  <si>
    <t>Yes; but 100% DRE</t>
  </si>
  <si>
    <t>Yes after canvass; but 57% DRE</t>
  </si>
  <si>
    <t>Yes after certification; but 28% DRE</t>
  </si>
  <si>
    <t>Yes. Unknown if images kept</t>
  </si>
  <si>
    <t>group</t>
  </si>
  <si>
    <t>item</t>
  </si>
  <si>
    <t>content</t>
  </si>
  <si>
    <t>column in report tab</t>
  </si>
  <si>
    <t>Row in report tab</t>
  </si>
  <si>
    <t>Initialization: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</si>
</sst>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3" formatCode="_(* #,##0.00_);_(* \(#,##0.00\);_(* &quot;-&quot;??_);_(@_)"/>
    <numFmt numFmtId="164" formatCode="0.0%"/>
    <numFmt numFmtId="165" formatCode="0.0"/>
    <numFmt numFmtId="166" formatCode="_(* #,##0.0_);_(* \(#,##0.0\);_(* &quot;-&quot;??_);_(@_)"/>
    <numFmt numFmtId="167" formatCode="_(* #,##0_);_(* \(#,##0\);_(* &quot;-&quot;??_);_(@_)"/>
    <numFmt numFmtId="168" formatCode="##0.0"/>
    <numFmt numFmtId="169" formatCode="##0"/>
    <numFmt numFmtId="170" formatCode="&quot;$&quot;#,##0.0_);[Red]\(&quot;$&quot;#,##0.0\)"/>
  </numFmts>
  <fonts count="56" x14ac:knownFonts="1">
    <font>
      <sz val="10"/>
      <color theme="1"/>
      <name val="Arial Narrow"/>
      <family val="2"/>
    </font>
    <font>
      <sz val="10"/>
      <color theme="1"/>
      <name val="Arial Narrow"/>
      <family val="2"/>
    </font>
    <font>
      <sz val="8"/>
      <color rgb="FF000000"/>
      <name val="Arial Narrow"/>
      <family val="2"/>
    </font>
    <font>
      <sz val="8"/>
      <color theme="1"/>
      <name val="Arial Narrow"/>
      <family val="2"/>
    </font>
    <font>
      <sz val="10"/>
      <color rgb="FF000000"/>
      <name val="Arial Narrow"/>
      <family val="2"/>
    </font>
    <font>
      <u/>
      <sz val="10"/>
      <color theme="10"/>
      <name val="Arial Narrow"/>
      <family val="2"/>
    </font>
    <font>
      <b/>
      <sz val="8"/>
      <color theme="1"/>
      <name val="Arial Narrow"/>
      <family val="2"/>
    </font>
    <font>
      <u/>
      <sz val="8"/>
      <color theme="10"/>
      <name val="Arial Narrow"/>
      <family val="2"/>
    </font>
    <font>
      <b/>
      <sz val="8"/>
      <name val="Arial Narrow"/>
      <family val="2"/>
    </font>
    <font>
      <sz val="8"/>
      <name val="Arial Narrow"/>
      <family val="2"/>
    </font>
    <font>
      <b/>
      <sz val="14"/>
      <color rgb="FF000000"/>
      <name val="Arial Narrow"/>
      <family val="2"/>
    </font>
    <font>
      <sz val="10"/>
      <name val="Arial Narrow"/>
      <family val="2"/>
    </font>
    <font>
      <b/>
      <sz val="14"/>
      <color theme="1"/>
      <name val="Arial Narrow"/>
      <family val="2"/>
    </font>
    <font>
      <b/>
      <sz val="10"/>
      <color rgb="FF000000"/>
      <name val="Arial Narrow"/>
      <family val="2"/>
    </font>
    <font>
      <b/>
      <sz val="10"/>
      <name val="Arial Narrow"/>
      <family val="2"/>
    </font>
    <font>
      <sz val="10"/>
      <color rgb="FF7030A0"/>
      <name val="Arial Narrow"/>
      <family val="2"/>
    </font>
    <font>
      <b/>
      <sz val="12"/>
      <color theme="5" tint="-0.499984740745262"/>
      <name val="Arial Narrow"/>
      <family val="2"/>
    </font>
    <font>
      <b/>
      <sz val="10"/>
      <color theme="5" tint="-0.499984740745262"/>
      <name val="Arial Narrow"/>
      <family val="2"/>
    </font>
    <font>
      <sz val="10"/>
      <color theme="5" tint="-0.499984740745262"/>
      <name val="Arial Narrow"/>
      <family val="2"/>
    </font>
    <font>
      <b/>
      <sz val="12"/>
      <color theme="9" tint="-0.499984740745262"/>
      <name val="Arial Narrow"/>
      <family val="2"/>
    </font>
    <font>
      <b/>
      <sz val="10"/>
      <color theme="9" tint="-0.499984740745262"/>
      <name val="Arial Narrow"/>
      <family val="2"/>
    </font>
    <font>
      <sz val="10"/>
      <color theme="9" tint="-0.499984740745262"/>
      <name val="Arial Narrow"/>
      <family val="2"/>
    </font>
    <font>
      <b/>
      <sz val="10"/>
      <color rgb="FF7030A0"/>
      <name val="Arial Narrow"/>
      <family val="2"/>
    </font>
    <font>
      <i/>
      <sz val="10"/>
      <color theme="5" tint="-0.249977111117893"/>
      <name val="Arial Narrow"/>
      <family val="2"/>
    </font>
    <font>
      <b/>
      <i/>
      <sz val="8"/>
      <color theme="5" tint="-0.249977111117893"/>
      <name val="Arial Narrow"/>
      <family val="2"/>
    </font>
    <font>
      <sz val="9"/>
      <color theme="1"/>
      <name val="Arial Narrow"/>
      <family val="2"/>
    </font>
    <font>
      <b/>
      <sz val="10"/>
      <color theme="1"/>
      <name val="Arial Narrow"/>
      <family val="2"/>
    </font>
    <font>
      <sz val="9"/>
      <color theme="1"/>
      <name val="Calibri"/>
      <family val="2"/>
      <scheme val="minor"/>
    </font>
    <font>
      <b/>
      <sz val="10"/>
      <color rgb="FFFF0000"/>
      <name val="Arial Narrow"/>
      <family val="2"/>
    </font>
    <font>
      <b/>
      <vertAlign val="superscript"/>
      <sz val="10"/>
      <name val="Arial Narrow"/>
      <family val="2"/>
    </font>
    <font>
      <b/>
      <vertAlign val="superscript"/>
      <sz val="8"/>
      <name val="Calibri"/>
      <family val="2"/>
      <scheme val="minor"/>
    </font>
    <font>
      <sz val="8"/>
      <name val="Calibri"/>
      <family val="2"/>
      <scheme val="minor"/>
    </font>
    <font>
      <b/>
      <sz val="9"/>
      <color theme="1"/>
      <name val="Calibri"/>
      <family val="2"/>
      <scheme val="minor"/>
    </font>
    <font>
      <b/>
      <sz val="9"/>
      <name val="Calibri"/>
      <family val="2"/>
      <scheme val="minor"/>
    </font>
    <font>
      <b/>
      <vertAlign val="superscript"/>
      <sz val="9"/>
      <name val="Calibri"/>
      <family val="2"/>
      <scheme val="minor"/>
    </font>
    <font>
      <sz val="9"/>
      <name val="Calibri"/>
      <family val="2"/>
      <scheme val="minor"/>
    </font>
    <font>
      <b/>
      <sz val="18"/>
      <color theme="1"/>
      <name val="Arial Narrow"/>
      <family val="2"/>
    </font>
    <font>
      <sz val="8"/>
      <color theme="5" tint="-0.499984740745262"/>
      <name val="Arial Narrow"/>
      <family val="2"/>
    </font>
    <font>
      <sz val="8"/>
      <color theme="9" tint="-0.499984740745262"/>
      <name val="Arial Narrow"/>
      <family val="2"/>
    </font>
    <font>
      <b/>
      <sz val="8"/>
      <color theme="9" tint="-0.499984740745262"/>
      <name val="Arial Narrow"/>
      <family val="2"/>
    </font>
    <font>
      <b/>
      <sz val="8"/>
      <color theme="5" tint="-0.499984740745262"/>
      <name val="Arial Narrow"/>
      <family val="2"/>
    </font>
    <font>
      <b/>
      <i/>
      <sz val="12"/>
      <color theme="5" tint="-0.249977111117893"/>
      <name val="Arial Narrow"/>
      <family val="2"/>
    </font>
    <font>
      <b/>
      <sz val="12"/>
      <color theme="1"/>
      <name val="Calibri"/>
      <family val="2"/>
      <scheme val="minor"/>
    </font>
    <font>
      <b/>
      <sz val="10"/>
      <color theme="1"/>
      <name val="Arial"/>
      <family val="2"/>
    </font>
    <font>
      <b/>
      <sz val="10"/>
      <color theme="5" tint="-0.499984740745262"/>
      <name val="Arial"/>
      <family val="2"/>
    </font>
    <font>
      <b/>
      <sz val="10"/>
      <color rgb="FF005000"/>
      <name val="Arial"/>
      <family val="2"/>
    </font>
    <font>
      <b/>
      <sz val="10"/>
      <color rgb="FF7030A0"/>
      <name val="Arial"/>
      <family val="2"/>
    </font>
    <font>
      <b/>
      <sz val="9"/>
      <color theme="1"/>
      <name val="Arial Narrow"/>
      <family val="2"/>
    </font>
    <font>
      <b/>
      <sz val="14"/>
      <color theme="5" tint="-0.499984740745262"/>
      <name val="Arial Narrow"/>
      <family val="2"/>
    </font>
    <font>
      <b/>
      <sz val="14"/>
      <color rgb="FF005000"/>
      <name val="Arial Narrow"/>
      <family val="2"/>
    </font>
    <font>
      <b/>
      <sz val="14"/>
      <color rgb="FF7030A0"/>
      <name val="Arial Narrow"/>
      <family val="2"/>
    </font>
    <font>
      <b/>
      <sz val="10"/>
      <color rgb="FF005000"/>
      <name val="Arial Narrow"/>
      <family val="2"/>
    </font>
    <font>
      <sz val="10"/>
      <color rgb="FF005000"/>
      <name val="Arial Narrow"/>
      <family val="2"/>
    </font>
    <font>
      <b/>
      <sz val="14"/>
      <color theme="1"/>
      <name val="Calibri"/>
      <family val="2"/>
      <scheme val="minor"/>
    </font>
    <font>
      <b/>
      <sz val="10"/>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65"/>
        <bgColor indexed="64"/>
      </patternFill>
    </fill>
    <fill>
      <patternFill patternType="solid">
        <fgColor theme="5" tint="0.79998168889431442"/>
        <bgColor indexed="64"/>
      </patternFill>
    </fill>
    <fill>
      <patternFill patternType="solid">
        <fgColor theme="0"/>
        <bgColor indexed="64"/>
      </patternFill>
    </fill>
    <fill>
      <patternFill patternType="solid">
        <fgColor rgb="FFEDE1FF"/>
        <bgColor indexed="64"/>
      </patternFill>
    </fill>
    <fill>
      <patternFill patternType="solid">
        <fgColor theme="7" tint="0.79998168889431442"/>
        <bgColor indexed="64"/>
      </patternFill>
    </fill>
    <fill>
      <patternFill patternType="solid">
        <fgColor theme="4" tint="0.79998168889431442"/>
        <bgColor indexed="64"/>
      </patternFill>
    </fill>
  </fills>
  <borders count="10">
    <border>
      <left/>
      <right/>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578">
    <xf numFmtId="0" fontId="0" fillId="0" borderId="0" xfId="0"/>
    <xf numFmtId="0" fontId="4" fillId="0" borderId="0" xfId="0" applyFont="1" applyFill="1" applyBorder="1" applyAlignment="1">
      <alignment horizontal="left" vertical="center"/>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1" fontId="2" fillId="0" borderId="1" xfId="1"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2" fillId="0" borderId="0" xfId="0" applyNumberFormat="1" applyFont="1" applyBorder="1" applyAlignment="1">
      <alignment horizontal="left" vertical="top" wrapText="1"/>
    </xf>
    <xf numFmtId="0" fontId="2" fillId="2" borderId="0" xfId="0" applyFont="1" applyFill="1" applyBorder="1" applyAlignment="1">
      <alignment horizontal="left" vertical="top" wrapText="1"/>
    </xf>
    <xf numFmtId="0" fontId="2" fillId="0" borderId="0" xfId="0" applyFont="1" applyBorder="1" applyAlignment="1">
      <alignment horizontal="left" vertical="top" wrapText="1"/>
    </xf>
    <xf numFmtId="0" fontId="2" fillId="4" borderId="0" xfId="0" applyFont="1" applyFill="1" applyBorder="1" applyAlignment="1">
      <alignment horizontal="left" vertical="top" wrapText="1"/>
    </xf>
    <xf numFmtId="1" fontId="4" fillId="0" borderId="1" xfId="1" applyNumberFormat="1" applyFont="1" applyFill="1" applyBorder="1" applyAlignment="1">
      <alignment horizontal="center" vertical="center"/>
    </xf>
    <xf numFmtId="0" fontId="0" fillId="0" borderId="0" xfId="0" applyFont="1" applyFill="1" applyBorder="1" applyAlignment="1">
      <alignment horizontal="center" vertical="center"/>
    </xf>
    <xf numFmtId="9" fontId="2" fillId="0" borderId="0" xfId="2" applyFont="1" applyFill="1" applyBorder="1" applyAlignment="1">
      <alignment vertical="top" wrapText="1"/>
    </xf>
    <xf numFmtId="0" fontId="6" fillId="0" borderId="0" xfId="0" applyFont="1" applyAlignment="1">
      <alignment horizontal="center" vertical="center" wrapText="1"/>
    </xf>
    <xf numFmtId="0" fontId="3" fillId="0" borderId="0" xfId="0" applyFont="1" applyAlignment="1">
      <alignment vertical="center" wrapText="1"/>
    </xf>
    <xf numFmtId="0" fontId="6" fillId="0" borderId="0" xfId="0" applyFont="1" applyAlignment="1">
      <alignment horizontal="center" vertical="center"/>
    </xf>
    <xf numFmtId="0" fontId="3" fillId="0" borderId="0" xfId="0" applyFont="1" applyAlignment="1">
      <alignment vertical="center"/>
    </xf>
    <xf numFmtId="0" fontId="3" fillId="0" borderId="0" xfId="0" applyFont="1" applyBorder="1" applyAlignment="1">
      <alignment horizontal="left" vertical="top"/>
    </xf>
    <xf numFmtId="0" fontId="8" fillId="0" borderId="0" xfId="0" applyFont="1" applyAlignment="1">
      <alignment horizontal="center" vertical="center"/>
    </xf>
    <xf numFmtId="0" fontId="7" fillId="0" borderId="0" xfId="3" applyFont="1" applyAlignment="1">
      <alignment vertical="center"/>
    </xf>
    <xf numFmtId="0" fontId="9" fillId="0" borderId="0" xfId="3" applyFont="1" applyAlignment="1">
      <alignment vertical="center"/>
    </xf>
    <xf numFmtId="0" fontId="9" fillId="0" borderId="0" xfId="0" applyFont="1" applyAlignment="1">
      <alignment vertical="center"/>
    </xf>
    <xf numFmtId="0" fontId="0" fillId="0" borderId="0" xfId="0" applyFont="1" applyFill="1" applyBorder="1" applyAlignment="1"/>
    <xf numFmtId="1" fontId="0" fillId="0" borderId="0" xfId="1" applyNumberFormat="1" applyFont="1" applyFill="1" applyBorder="1" applyAlignment="1">
      <alignment horizontal="center"/>
    </xf>
    <xf numFmtId="9" fontId="0" fillId="0" borderId="0" xfId="2" applyFont="1" applyFill="1" applyBorder="1" applyAlignment="1"/>
    <xf numFmtId="0" fontId="0" fillId="3" borderId="0" xfId="0" applyFont="1" applyFill="1" applyBorder="1" applyAlignment="1"/>
    <xf numFmtId="0" fontId="0" fillId="0" borderId="0" xfId="0" applyFont="1" applyBorder="1" applyAlignment="1"/>
    <xf numFmtId="0" fontId="0" fillId="2" borderId="0" xfId="0" applyFont="1" applyFill="1" applyBorder="1" applyAlignment="1"/>
    <xf numFmtId="0" fontId="0" fillId="4" borderId="0" xfId="0" applyFont="1" applyFill="1" applyBorder="1" applyAlignment="1"/>
    <xf numFmtId="0" fontId="12" fillId="0" borderId="0" xfId="0" applyFont="1" applyFill="1" applyBorder="1" applyAlignment="1">
      <alignment vertical="center"/>
    </xf>
    <xf numFmtId="0" fontId="10" fillId="0" borderId="0" xfId="0" applyFont="1" applyFill="1" applyAlignment="1">
      <alignment horizontal="left" vertical="center" readingOrder="1"/>
    </xf>
    <xf numFmtId="1" fontId="13" fillId="0" borderId="3" xfId="1" applyNumberFormat="1" applyFont="1" applyFill="1" applyBorder="1" applyAlignment="1">
      <alignment horizontal="center" vertical="top" wrapText="1"/>
    </xf>
    <xf numFmtId="0" fontId="13" fillId="0" borderId="0" xfId="0" applyFont="1" applyBorder="1" applyAlignment="1">
      <alignment vertical="top" wrapText="1"/>
    </xf>
    <xf numFmtId="0" fontId="13" fillId="2" borderId="0" xfId="0" applyFont="1" applyFill="1" applyBorder="1" applyAlignment="1">
      <alignment vertical="top" wrapText="1"/>
    </xf>
    <xf numFmtId="0" fontId="4" fillId="0" borderId="0" xfId="0" applyFont="1" applyBorder="1" applyAlignment="1">
      <alignment vertical="top" wrapText="1"/>
    </xf>
    <xf numFmtId="0" fontId="4" fillId="4" borderId="0" xfId="0" applyFont="1" applyFill="1" applyBorder="1" applyAlignment="1">
      <alignment vertical="top" wrapText="1"/>
    </xf>
    <xf numFmtId="0" fontId="13" fillId="4" borderId="0" xfId="0" applyFont="1" applyFill="1" applyBorder="1" applyAlignment="1">
      <alignment vertical="top" wrapText="1"/>
    </xf>
    <xf numFmtId="0" fontId="0" fillId="0" borderId="0" xfId="0" applyFont="1" applyBorder="1" applyAlignment="1">
      <alignment vertical="top" wrapText="1"/>
    </xf>
    <xf numFmtId="0" fontId="13" fillId="0" borderId="4" xfId="0" applyFont="1" applyFill="1" applyBorder="1" applyAlignment="1">
      <alignment horizontal="left" vertical="top" wrapText="1"/>
    </xf>
    <xf numFmtId="1" fontId="4" fillId="0" borderId="5" xfId="1" applyNumberFormat="1" applyFont="1" applyFill="1" applyBorder="1" applyAlignment="1">
      <alignment horizontal="left" vertical="top" wrapText="1"/>
    </xf>
    <xf numFmtId="9" fontId="4" fillId="0" borderId="2" xfId="2" applyFont="1" applyFill="1" applyBorder="1" applyAlignment="1">
      <alignment vertical="top" wrapText="1"/>
    </xf>
    <xf numFmtId="0" fontId="11" fillId="0" borderId="4"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Border="1" applyAlignment="1">
      <alignment horizontal="left" vertical="top" wrapText="1"/>
    </xf>
    <xf numFmtId="0" fontId="4" fillId="2"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0" fillId="0" borderId="2" xfId="0" applyFont="1" applyBorder="1" applyAlignment="1">
      <alignment horizontal="left" vertical="top" wrapText="1"/>
    </xf>
    <xf numFmtId="0" fontId="13" fillId="0" borderId="0" xfId="0" applyFont="1" applyFill="1" applyBorder="1" applyAlignment="1">
      <alignment horizontal="left" vertical="top" wrapText="1"/>
    </xf>
    <xf numFmtId="1" fontId="4" fillId="0" borderId="1" xfId="1" applyNumberFormat="1" applyFont="1" applyFill="1" applyBorder="1" applyAlignment="1">
      <alignment horizontal="left" vertical="top" wrapText="1"/>
    </xf>
    <xf numFmtId="9" fontId="4" fillId="0" borderId="0" xfId="2" applyFont="1" applyFill="1" applyBorder="1" applyAlignment="1">
      <alignment vertical="top" wrapText="1"/>
    </xf>
    <xf numFmtId="0" fontId="11"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4" fillId="2"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0" fillId="0" borderId="0" xfId="0" applyFont="1" applyBorder="1" applyAlignment="1">
      <alignment horizontal="left" vertical="top" wrapText="1"/>
    </xf>
    <xf numFmtId="0" fontId="13" fillId="0" borderId="0" xfId="0" applyFont="1" applyFill="1" applyBorder="1" applyAlignment="1">
      <alignment vertical="center"/>
    </xf>
    <xf numFmtId="3" fontId="4" fillId="0" borderId="0" xfId="0" applyNumberFormat="1" applyFont="1" applyBorder="1" applyAlignment="1">
      <alignment vertical="center"/>
    </xf>
    <xf numFmtId="0" fontId="4" fillId="2" borderId="0" xfId="0" applyFont="1" applyFill="1" applyBorder="1" applyAlignment="1">
      <alignment vertical="center"/>
    </xf>
    <xf numFmtId="0" fontId="4" fillId="0" borderId="0" xfId="0" applyFont="1" applyBorder="1" applyAlignment="1">
      <alignment vertical="center"/>
    </xf>
    <xf numFmtId="0" fontId="13" fillId="0" borderId="0" xfId="0" applyFont="1" applyBorder="1" applyAlignment="1">
      <alignment vertical="center"/>
    </xf>
    <xf numFmtId="0" fontId="4" fillId="4" borderId="0" xfId="0" applyFont="1" applyFill="1" applyBorder="1" applyAlignment="1">
      <alignment vertical="center"/>
    </xf>
    <xf numFmtId="0" fontId="13" fillId="4" borderId="0" xfId="0" applyFont="1" applyFill="1" applyBorder="1" applyAlignment="1">
      <alignment vertical="center"/>
    </xf>
    <xf numFmtId="164" fontId="4" fillId="4" borderId="0" xfId="2" applyNumberFormat="1" applyFont="1" applyFill="1" applyBorder="1" applyAlignment="1">
      <alignment vertical="center"/>
    </xf>
    <xf numFmtId="0" fontId="11" fillId="0" borderId="0" xfId="0" applyFont="1" applyBorder="1" applyAlignment="1">
      <alignment vertical="center"/>
    </xf>
    <xf numFmtId="1" fontId="13" fillId="0" borderId="1" xfId="1" applyNumberFormat="1" applyFont="1" applyFill="1" applyBorder="1" applyAlignment="1">
      <alignment horizontal="center" vertical="center"/>
    </xf>
    <xf numFmtId="9" fontId="13" fillId="0" borderId="0" xfId="2" applyFont="1" applyFill="1" applyBorder="1" applyAlignment="1">
      <alignment vertical="center"/>
    </xf>
    <xf numFmtId="0" fontId="4" fillId="0" borderId="0" xfId="0" applyFont="1" applyFill="1" applyBorder="1" applyAlignment="1">
      <alignment vertical="center"/>
    </xf>
    <xf numFmtId="0" fontId="13" fillId="3" borderId="0" xfId="0" applyFont="1" applyFill="1" applyBorder="1" applyAlignment="1">
      <alignment vertical="center"/>
    </xf>
    <xf numFmtId="0" fontId="10" fillId="5" borderId="0" xfId="0" applyFont="1" applyFill="1" applyBorder="1" applyAlignment="1">
      <alignment horizontal="left" vertical="center" readingOrder="1"/>
    </xf>
    <xf numFmtId="0" fontId="12" fillId="5" borderId="0" xfId="0" applyFont="1" applyFill="1" applyBorder="1" applyAlignment="1">
      <alignment horizontal="center" vertical="center"/>
    </xf>
    <xf numFmtId="0" fontId="12" fillId="5" borderId="0" xfId="0" applyFont="1" applyFill="1" applyBorder="1" applyAlignment="1">
      <alignment vertical="center"/>
    </xf>
    <xf numFmtId="1" fontId="13" fillId="5" borderId="3" xfId="1" applyNumberFormat="1" applyFont="1" applyFill="1" applyBorder="1" applyAlignment="1">
      <alignment horizontal="center" vertical="top" wrapText="1"/>
    </xf>
    <xf numFmtId="1" fontId="13" fillId="5" borderId="6" xfId="1" applyNumberFormat="1" applyFont="1" applyFill="1" applyBorder="1" applyAlignment="1">
      <alignment horizontal="center" vertical="top" wrapText="1"/>
    </xf>
    <xf numFmtId="0" fontId="11" fillId="5" borderId="2" xfId="0" applyFont="1" applyFill="1" applyBorder="1" applyAlignment="1">
      <alignment horizontal="left" vertical="top" wrapText="1"/>
    </xf>
    <xf numFmtId="0" fontId="11" fillId="5" borderId="4" xfId="0" applyFont="1" applyFill="1" applyBorder="1" applyAlignment="1">
      <alignment horizontal="left" vertical="top" wrapText="1"/>
    </xf>
    <xf numFmtId="1" fontId="11" fillId="5" borderId="4" xfId="1" applyNumberFormat="1" applyFont="1" applyFill="1" applyBorder="1" applyAlignment="1">
      <alignment horizontal="left" vertical="top" wrapText="1"/>
    </xf>
    <xf numFmtId="0" fontId="0" fillId="5" borderId="0" xfId="0" applyFont="1" applyFill="1" applyBorder="1" applyAlignment="1">
      <alignment horizontal="center" vertical="center"/>
    </xf>
    <xf numFmtId="1" fontId="4" fillId="5" borderId="0" xfId="1" applyNumberFormat="1" applyFont="1" applyFill="1" applyBorder="1" applyAlignment="1">
      <alignment horizontal="center" vertical="center"/>
    </xf>
    <xf numFmtId="1" fontId="13" fillId="5" borderId="0" xfId="1" applyNumberFormat="1" applyFont="1" applyFill="1" applyBorder="1" applyAlignment="1">
      <alignment horizontal="center" vertical="center" wrapText="1"/>
    </xf>
    <xf numFmtId="9" fontId="13" fillId="3" borderId="0" xfId="2"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9" fontId="17" fillId="0" borderId="0" xfId="2" applyFont="1" applyFill="1" applyBorder="1" applyAlignment="1">
      <alignment vertical="center"/>
    </xf>
    <xf numFmtId="0" fontId="18" fillId="3" borderId="0" xfId="0" applyFont="1" applyFill="1" applyBorder="1" applyAlignment="1"/>
    <xf numFmtId="0" fontId="17" fillId="0" borderId="0" xfId="0" applyFont="1" applyFill="1" applyBorder="1" applyAlignment="1">
      <alignment horizontal="center" vertical="center" wrapText="1"/>
    </xf>
    <xf numFmtId="1" fontId="17" fillId="5" borderId="0" xfId="1" applyNumberFormat="1" applyFont="1" applyFill="1" applyBorder="1" applyAlignment="1">
      <alignment horizontal="center" vertical="center" wrapText="1"/>
    </xf>
    <xf numFmtId="0" fontId="18" fillId="0" borderId="0" xfId="0" applyFont="1" applyBorder="1" applyAlignment="1"/>
    <xf numFmtId="165" fontId="18" fillId="0" borderId="0" xfId="1" applyNumberFormat="1" applyFont="1" applyFill="1" applyBorder="1" applyAlignment="1">
      <alignment horizontal="center" vertical="center"/>
    </xf>
    <xf numFmtId="0" fontId="18" fillId="2" borderId="0" xfId="0" applyFont="1" applyFill="1" applyBorder="1" applyAlignment="1"/>
    <xf numFmtId="0" fontId="18" fillId="4" borderId="0" xfId="0" applyFont="1" applyFill="1" applyBorder="1" applyAlignment="1"/>
    <xf numFmtId="0" fontId="19" fillId="0" borderId="0" xfId="0" applyFont="1" applyFill="1" applyBorder="1" applyAlignment="1">
      <alignment vertical="center"/>
    </xf>
    <xf numFmtId="0" fontId="20" fillId="0" borderId="0" xfId="0" applyFont="1" applyFill="1" applyBorder="1" applyAlignment="1">
      <alignment vertical="center"/>
    </xf>
    <xf numFmtId="0" fontId="20" fillId="0" borderId="0" xfId="0" applyFont="1" applyFill="1" applyBorder="1" applyAlignment="1">
      <alignment horizontal="center" vertical="center"/>
    </xf>
    <xf numFmtId="0" fontId="21" fillId="0" borderId="0" xfId="0" applyFont="1" applyBorder="1" applyAlignment="1"/>
    <xf numFmtId="0" fontId="21" fillId="2" borderId="0" xfId="0" applyFont="1" applyFill="1" applyBorder="1" applyAlignment="1"/>
    <xf numFmtId="0" fontId="21" fillId="4" borderId="0" xfId="0" applyFont="1" applyFill="1" applyBorder="1" applyAlignment="1"/>
    <xf numFmtId="0" fontId="20" fillId="0" borderId="0" xfId="0" applyFont="1" applyBorder="1" applyAlignment="1">
      <alignment horizontal="center"/>
    </xf>
    <xf numFmtId="0" fontId="20" fillId="2" borderId="0" xfId="0" applyFont="1" applyFill="1" applyBorder="1" applyAlignment="1">
      <alignment horizontal="center"/>
    </xf>
    <xf numFmtId="0" fontId="20" fillId="4" borderId="0" xfId="0" applyFont="1" applyFill="1" applyBorder="1" applyAlignment="1">
      <alignment horizontal="center"/>
    </xf>
    <xf numFmtId="0" fontId="22" fillId="0" borderId="0" xfId="0" applyFont="1" applyFill="1" applyBorder="1" applyAlignment="1"/>
    <xf numFmtId="0" fontId="0"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1" fontId="4" fillId="5" borderId="0" xfId="1" applyNumberFormat="1" applyFont="1" applyFill="1" applyBorder="1" applyAlignment="1">
      <alignment horizontal="center" vertical="center" wrapText="1"/>
    </xf>
    <xf numFmtId="0" fontId="4" fillId="3" borderId="0" xfId="0" applyFont="1" applyFill="1" applyBorder="1" applyAlignment="1">
      <alignment horizontal="center" vertical="center" wrapText="1"/>
    </xf>
    <xf numFmtId="1" fontId="13" fillId="3" borderId="0" xfId="1" applyNumberFormat="1"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1" fontId="20" fillId="5" borderId="0" xfId="1" applyNumberFormat="1" applyFont="1" applyFill="1" applyBorder="1" applyAlignment="1">
      <alignment horizontal="center" vertical="center" wrapText="1"/>
    </xf>
    <xf numFmtId="1" fontId="20" fillId="5" borderId="0" xfId="1" quotePrefix="1" applyNumberFormat="1" applyFont="1" applyFill="1" applyBorder="1" applyAlignment="1">
      <alignment horizontal="center" vertical="center" wrapText="1"/>
    </xf>
    <xf numFmtId="1" fontId="21" fillId="5" borderId="0" xfId="1" applyNumberFormat="1" applyFont="1" applyFill="1" applyBorder="1" applyAlignment="1">
      <alignment horizontal="center" vertical="center" wrapText="1"/>
    </xf>
    <xf numFmtId="1" fontId="0" fillId="5" borderId="0" xfId="1" applyNumberFormat="1" applyFont="1" applyFill="1" applyBorder="1" applyAlignment="1">
      <alignment horizontal="center" vertical="center" wrapText="1"/>
    </xf>
    <xf numFmtId="0" fontId="4" fillId="0" borderId="0" xfId="0" applyFont="1" applyFill="1" applyBorder="1" applyAlignment="1">
      <alignment horizontal="left" vertical="top"/>
    </xf>
    <xf numFmtId="0" fontId="0" fillId="0" borderId="0" xfId="0" applyFill="1" applyAlignment="1">
      <alignment horizontal="center" vertical="center" wrapText="1"/>
    </xf>
    <xf numFmtId="0" fontId="4" fillId="0" borderId="0" xfId="0" applyFont="1" applyFill="1" applyBorder="1" applyAlignment="1">
      <alignment horizontal="left" vertical="center" wrapText="1"/>
    </xf>
    <xf numFmtId="0" fontId="11" fillId="5" borderId="0" xfId="0" applyFont="1" applyFill="1" applyBorder="1" applyAlignment="1">
      <alignment horizontal="left" vertical="center" wrapText="1"/>
    </xf>
    <xf numFmtId="1" fontId="11" fillId="5" borderId="0" xfId="1" applyNumberFormat="1" applyFont="1" applyFill="1" applyBorder="1" applyAlignment="1">
      <alignment horizontal="left" vertical="center" wrapText="1"/>
    </xf>
    <xf numFmtId="1" fontId="2" fillId="5" borderId="0" xfId="1" applyNumberFormat="1" applyFont="1" applyFill="1" applyBorder="1" applyAlignment="1">
      <alignment horizontal="left" vertical="center" wrapText="1"/>
    </xf>
    <xf numFmtId="0" fontId="3" fillId="0" borderId="0" xfId="0" applyFont="1" applyFill="1" applyBorder="1" applyAlignment="1">
      <alignment horizontal="left" vertical="center" wrapText="1"/>
    </xf>
    <xf numFmtId="1" fontId="2" fillId="5" borderId="0" xfId="1" applyNumberFormat="1" applyFont="1" applyFill="1" applyBorder="1" applyAlignment="1">
      <alignment horizontal="center" vertical="center" wrapText="1"/>
    </xf>
    <xf numFmtId="0" fontId="3" fillId="5" borderId="0" xfId="0" applyFont="1" applyFill="1" applyBorder="1" applyAlignment="1">
      <alignment horizontal="left" vertical="center" wrapText="1"/>
    </xf>
    <xf numFmtId="1" fontId="4" fillId="3" borderId="0" xfId="1" applyNumberFormat="1" applyFont="1" applyFill="1" applyBorder="1" applyAlignment="1">
      <alignment horizontal="center" vertical="center" wrapText="1"/>
    </xf>
    <xf numFmtId="1" fontId="18" fillId="5" borderId="0" xfId="1" applyNumberFormat="1" applyFont="1" applyFill="1" applyBorder="1" applyAlignment="1">
      <alignment horizontal="center" vertical="center" wrapText="1"/>
    </xf>
    <xf numFmtId="0" fontId="6" fillId="0" borderId="0" xfId="0" applyFont="1" applyAlignment="1">
      <alignment horizontal="center" vertical="top" wrapText="1"/>
    </xf>
    <xf numFmtId="0" fontId="6" fillId="0" borderId="0" xfId="0" applyFont="1" applyAlignment="1">
      <alignment horizontal="center" vertical="top"/>
    </xf>
    <xf numFmtId="0" fontId="8" fillId="0" borderId="0" xfId="0" applyFont="1" applyAlignment="1">
      <alignment horizontal="center" vertical="top"/>
    </xf>
    <xf numFmtId="0" fontId="10" fillId="0" borderId="0" xfId="0" applyFont="1" applyBorder="1" applyAlignment="1">
      <alignment horizontal="left" vertical="center" readingOrder="1"/>
    </xf>
    <xf numFmtId="0" fontId="23" fillId="0" borderId="0" xfId="1" applyNumberFormat="1" applyFont="1" applyFill="1" applyBorder="1" applyAlignment="1">
      <alignment horizontal="center" vertical="top" wrapText="1"/>
    </xf>
    <xf numFmtId="0" fontId="23" fillId="0" borderId="1" xfId="1" applyNumberFormat="1" applyFont="1" applyFill="1" applyBorder="1" applyAlignment="1">
      <alignment horizontal="center" vertical="top" wrapText="1"/>
    </xf>
    <xf numFmtId="0" fontId="23" fillId="5" borderId="0" xfId="1" applyNumberFormat="1" applyFont="1" applyFill="1" applyBorder="1" applyAlignment="1">
      <alignment horizontal="center" vertical="top" wrapText="1"/>
    </xf>
    <xf numFmtId="0" fontId="23" fillId="0" borderId="0" xfId="1" applyNumberFormat="1" applyFont="1" applyBorder="1" applyAlignment="1">
      <alignment horizontal="center" vertical="top" wrapText="1"/>
    </xf>
    <xf numFmtId="0" fontId="23" fillId="2" borderId="0" xfId="1" applyNumberFormat="1" applyFont="1" applyFill="1" applyBorder="1" applyAlignment="1">
      <alignment horizontal="center" vertical="top" wrapText="1"/>
    </xf>
    <xf numFmtId="0" fontId="23" fillId="4" borderId="0" xfId="1" applyNumberFormat="1" applyFont="1" applyFill="1" applyBorder="1" applyAlignment="1">
      <alignment horizontal="center" vertical="top" wrapText="1"/>
    </xf>
    <xf numFmtId="0" fontId="24" fillId="0" borderId="0" xfId="1" applyNumberFormat="1" applyFont="1" applyAlignment="1">
      <alignment horizontal="center" vertical="top" wrapText="1"/>
    </xf>
    <xf numFmtId="0" fontId="24" fillId="0" borderId="0" xfId="1" applyNumberFormat="1" applyFont="1" applyAlignment="1">
      <alignment horizontal="center" vertical="top"/>
    </xf>
    <xf numFmtId="0" fontId="17" fillId="5" borderId="0" xfId="0" applyFont="1" applyFill="1" applyBorder="1" applyAlignment="1">
      <alignment horizontal="center" vertical="center" wrapText="1"/>
    </xf>
    <xf numFmtId="0" fontId="0" fillId="0" borderId="0" xfId="0" applyFill="1" applyAlignment="1">
      <alignment horizontal="center" vertical="center"/>
    </xf>
    <xf numFmtId="9" fontId="4" fillId="0" borderId="0" xfId="2" applyFont="1" applyFill="1" applyBorder="1" applyAlignment="1">
      <alignment vertical="center"/>
    </xf>
    <xf numFmtId="0" fontId="2" fillId="0" borderId="0" xfId="0" applyFont="1" applyFill="1" applyBorder="1" applyAlignment="1">
      <alignment horizontal="left" vertical="top"/>
    </xf>
    <xf numFmtId="0" fontId="3" fillId="5" borderId="0" xfId="0" applyFont="1" applyFill="1" applyBorder="1" applyAlignment="1">
      <alignment horizontal="center" vertical="center" wrapText="1"/>
    </xf>
    <xf numFmtId="0" fontId="8" fillId="0" borderId="0" xfId="0" applyFont="1" applyAlignment="1">
      <alignment horizontal="center" vertical="top" wrapText="1"/>
    </xf>
    <xf numFmtId="165" fontId="0" fillId="0" borderId="0" xfId="0" applyNumberFormat="1" applyFont="1" applyFill="1" applyBorder="1" applyAlignment="1">
      <alignment horizontal="left"/>
    </xf>
    <xf numFmtId="165" fontId="12" fillId="0" borderId="1" xfId="0" applyNumberFormat="1" applyFont="1" applyFill="1" applyBorder="1" applyAlignment="1">
      <alignment horizontal="left" vertical="center"/>
    </xf>
    <xf numFmtId="165" fontId="11" fillId="0" borderId="5" xfId="0" applyNumberFormat="1" applyFont="1" applyFill="1" applyBorder="1" applyAlignment="1">
      <alignment horizontal="left" vertical="top" wrapText="1"/>
    </xf>
    <xf numFmtId="165" fontId="15" fillId="0" borderId="1" xfId="0" applyNumberFormat="1" applyFont="1" applyFill="1" applyBorder="1" applyAlignment="1">
      <alignment horizontal="left" vertical="top" wrapText="1"/>
    </xf>
    <xf numFmtId="165" fontId="4" fillId="0" borderId="1" xfId="0" applyNumberFormat="1" applyFont="1" applyFill="1" applyBorder="1" applyAlignment="1">
      <alignment horizontal="left" vertical="center"/>
    </xf>
    <xf numFmtId="165" fontId="2" fillId="0" borderId="1" xfId="0" applyNumberFormat="1" applyFont="1" applyFill="1" applyBorder="1" applyAlignment="1">
      <alignment horizontal="left" vertical="top" wrapText="1"/>
    </xf>
    <xf numFmtId="165" fontId="4" fillId="3" borderId="1" xfId="0" applyNumberFormat="1" applyFont="1" applyFill="1" applyBorder="1" applyAlignment="1">
      <alignment horizontal="left" vertical="center"/>
    </xf>
    <xf numFmtId="165" fontId="18" fillId="0" borderId="1" xfId="0" applyNumberFormat="1" applyFont="1" applyFill="1" applyBorder="1" applyAlignment="1">
      <alignment horizontal="left" vertical="center"/>
    </xf>
    <xf numFmtId="165" fontId="17" fillId="0" borderId="1" xfId="1" applyNumberFormat="1" applyFont="1" applyFill="1" applyBorder="1" applyAlignment="1">
      <alignment horizontal="left" vertical="center"/>
    </xf>
    <xf numFmtId="165" fontId="20" fillId="0" borderId="1" xfId="1" applyNumberFormat="1" applyFont="1" applyFill="1" applyBorder="1" applyAlignment="1">
      <alignment horizontal="left" vertical="center"/>
    </xf>
    <xf numFmtId="165" fontId="20" fillId="0" borderId="1" xfId="0" applyNumberFormat="1" applyFont="1" applyFill="1" applyBorder="1" applyAlignment="1">
      <alignment horizontal="left"/>
    </xf>
    <xf numFmtId="165" fontId="21" fillId="0" borderId="1" xfId="0" applyNumberFormat="1" applyFont="1" applyFill="1" applyBorder="1" applyAlignment="1">
      <alignment horizontal="left"/>
    </xf>
    <xf numFmtId="165" fontId="0" fillId="0" borderId="1" xfId="0" applyNumberFormat="1" applyFont="1" applyFill="1" applyBorder="1" applyAlignment="1">
      <alignment horizontal="left"/>
    </xf>
    <xf numFmtId="165" fontId="14" fillId="0" borderId="3" xfId="0" applyNumberFormat="1" applyFont="1" applyFill="1" applyBorder="1" applyAlignment="1">
      <alignment horizontal="center" vertical="top" wrapText="1"/>
    </xf>
    <xf numFmtId="165" fontId="4" fillId="0" borderId="0" xfId="1" applyNumberFormat="1" applyFont="1" applyFill="1" applyBorder="1" applyAlignment="1">
      <alignment horizontal="center" vertical="center"/>
    </xf>
    <xf numFmtId="0" fontId="11" fillId="0" borderId="0" xfId="0" applyFont="1" applyAlignment="1">
      <alignment horizontal="left" vertical="top" wrapText="1"/>
    </xf>
    <xf numFmtId="6" fontId="0" fillId="0" borderId="0" xfId="0" applyNumberFormat="1"/>
    <xf numFmtId="0" fontId="4" fillId="3" borderId="0" xfId="0" applyFont="1" applyFill="1" applyAlignment="1">
      <alignment horizontal="center" vertical="center"/>
    </xf>
    <xf numFmtId="0" fontId="4" fillId="0" borderId="0" xfId="0" applyFont="1" applyAlignment="1">
      <alignment horizontal="center" vertical="center"/>
    </xf>
    <xf numFmtId="0" fontId="26" fillId="0" borderId="0" xfId="0" applyFont="1" applyAlignment="1">
      <alignment horizontal="center" vertical="center" wrapText="1"/>
    </xf>
    <xf numFmtId="9" fontId="1" fillId="0" borderId="0" xfId="2" applyFont="1" applyFill="1" applyBorder="1" applyAlignment="1"/>
    <xf numFmtId="0" fontId="1" fillId="0" borderId="0" xfId="0" applyFont="1" applyAlignment="1">
      <alignment horizontal="center"/>
    </xf>
    <xf numFmtId="6" fontId="1" fillId="0" borderId="0" xfId="0" applyNumberFormat="1" applyFont="1"/>
    <xf numFmtId="0" fontId="1" fillId="0" borderId="0" xfId="0" applyFont="1" applyAlignment="1">
      <alignment horizontal="center" vertical="center"/>
    </xf>
    <xf numFmtId="0" fontId="26" fillId="0" borderId="0" xfId="0" applyFont="1" applyAlignment="1">
      <alignment horizontal="center" vertical="center"/>
    </xf>
    <xf numFmtId="0" fontId="1" fillId="0" borderId="0" xfId="0" applyFont="1" applyAlignment="1">
      <alignment horizontal="left" vertical="top" wrapText="1"/>
    </xf>
    <xf numFmtId="1" fontId="2" fillId="5" borderId="0" xfId="1" applyNumberFormat="1" applyFont="1" applyFill="1" applyBorder="1" applyAlignment="1">
      <alignment horizontal="center" vertical="top" wrapText="1"/>
    </xf>
    <xf numFmtId="0" fontId="3" fillId="5" borderId="0" xfId="0" applyFont="1" applyFill="1" applyBorder="1" applyAlignment="1">
      <alignment horizontal="left" vertical="top" wrapText="1"/>
    </xf>
    <xf numFmtId="1" fontId="2" fillId="5" borderId="0" xfId="1" applyNumberFormat="1" applyFont="1" applyFill="1" applyBorder="1" applyAlignment="1">
      <alignment horizontal="left" vertical="top" wrapText="1"/>
    </xf>
    <xf numFmtId="0" fontId="3" fillId="0" borderId="1" xfId="0" applyFont="1" applyFill="1" applyBorder="1" applyAlignment="1">
      <alignment horizontal="left" vertical="top" wrapText="1"/>
    </xf>
    <xf numFmtId="0" fontId="26"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6" fontId="0" fillId="0" borderId="0" xfId="0" applyNumberFormat="1" applyAlignment="1">
      <alignment vertical="center" wrapText="1"/>
    </xf>
    <xf numFmtId="167" fontId="0" fillId="0" borderId="0" xfId="1" applyNumberFormat="1" applyFont="1" applyFill="1" applyAlignment="1">
      <alignment vertical="center" wrapText="1"/>
    </xf>
    <xf numFmtId="8" fontId="0" fillId="0" borderId="0" xfId="0" applyNumberFormat="1" applyAlignment="1">
      <alignment vertical="center" wrapText="1"/>
    </xf>
    <xf numFmtId="3" fontId="26" fillId="0" borderId="3" xfId="0" applyNumberFormat="1" applyFont="1" applyBorder="1" applyAlignment="1">
      <alignment horizontal="center" wrapText="1"/>
    </xf>
    <xf numFmtId="3" fontId="26" fillId="2" borderId="3" xfId="0" applyNumberFormat="1" applyFont="1" applyFill="1" applyBorder="1" applyAlignment="1">
      <alignment horizontal="center" wrapText="1"/>
    </xf>
    <xf numFmtId="168" fontId="26" fillId="0" borderId="3" xfId="0" applyNumberFormat="1" applyFont="1" applyBorder="1" applyAlignment="1">
      <alignment horizontal="center" wrapText="1"/>
    </xf>
    <xf numFmtId="168" fontId="14" fillId="0" borderId="3" xfId="0" applyNumberFormat="1" applyFont="1" applyBorder="1" applyAlignment="1">
      <alignment horizontal="center" wrapText="1"/>
    </xf>
    <xf numFmtId="0" fontId="26" fillId="3" borderId="3" xfId="0" applyFont="1" applyFill="1" applyBorder="1" applyAlignment="1">
      <alignment horizontal="center" wrapText="1"/>
    </xf>
    <xf numFmtId="168" fontId="26" fillId="2" borderId="3" xfId="0" applyNumberFormat="1" applyFont="1" applyFill="1" applyBorder="1" applyAlignment="1">
      <alignment horizontal="center" wrapText="1"/>
    </xf>
    <xf numFmtId="3" fontId="26" fillId="6" borderId="0" xfId="0" applyNumberFormat="1" applyFont="1" applyFill="1" applyAlignment="1">
      <alignment wrapText="1"/>
    </xf>
    <xf numFmtId="0" fontId="26" fillId="6" borderId="0" xfId="0" applyFont="1" applyFill="1" applyAlignment="1">
      <alignment wrapText="1"/>
    </xf>
    <xf numFmtId="164" fontId="26" fillId="6" borderId="0" xfId="2" applyNumberFormat="1" applyFont="1" applyFill="1" applyAlignment="1">
      <alignment wrapText="1"/>
    </xf>
    <xf numFmtId="3" fontId="3" fillId="0" borderId="7" xfId="0" applyNumberFormat="1" applyFont="1" applyBorder="1" applyAlignment="1">
      <alignment horizontal="left"/>
    </xf>
    <xf numFmtId="3" fontId="3" fillId="0" borderId="7" xfId="0" applyNumberFormat="1" applyFont="1" applyBorder="1" applyAlignment="1">
      <alignment horizontal="right"/>
    </xf>
    <xf numFmtId="3" fontId="3" fillId="2" borderId="7" xfId="0" applyNumberFormat="1" applyFont="1" applyFill="1" applyBorder="1" applyAlignment="1">
      <alignment horizontal="right"/>
    </xf>
    <xf numFmtId="168" fontId="3" fillId="0" borderId="7" xfId="0" applyNumberFormat="1" applyFont="1" applyBorder="1" applyAlignment="1">
      <alignment horizontal="right"/>
    </xf>
    <xf numFmtId="3" fontId="3" fillId="3" borderId="7" xfId="0" applyNumberFormat="1" applyFont="1" applyFill="1" applyBorder="1" applyAlignment="1">
      <alignment horizontal="right"/>
    </xf>
    <xf numFmtId="168" fontId="3" fillId="2" borderId="7" xfId="0" applyNumberFormat="1" applyFont="1" applyFill="1" applyBorder="1" applyAlignment="1">
      <alignment horizontal="right"/>
    </xf>
    <xf numFmtId="168" fontId="3" fillId="6" borderId="0" xfId="0" applyNumberFormat="1" applyFont="1" applyFill="1"/>
    <xf numFmtId="164" fontId="3" fillId="6" borderId="0" xfId="2" applyNumberFormat="1" applyFont="1" applyFill="1"/>
    <xf numFmtId="0" fontId="3" fillId="6" borderId="0" xfId="0" applyFont="1" applyFill="1"/>
    <xf numFmtId="3" fontId="3" fillId="0" borderId="3" xfId="0" applyNumberFormat="1" applyFont="1" applyBorder="1" applyAlignment="1">
      <alignment horizontal="left"/>
    </xf>
    <xf numFmtId="3" fontId="3" fillId="0" borderId="3" xfId="0" applyNumberFormat="1" applyFont="1" applyBorder="1" applyAlignment="1">
      <alignment horizontal="right"/>
    </xf>
    <xf numFmtId="3" fontId="3" fillId="2" borderId="3" xfId="0" applyNumberFormat="1" applyFont="1" applyFill="1" applyBorder="1" applyAlignment="1">
      <alignment horizontal="right"/>
    </xf>
    <xf numFmtId="168" fontId="3" fillId="0" borderId="3" xfId="0" applyNumberFormat="1" applyFont="1" applyBorder="1" applyAlignment="1">
      <alignment horizontal="right"/>
    </xf>
    <xf numFmtId="3" fontId="3" fillId="3" borderId="3" xfId="0" applyNumberFormat="1" applyFont="1" applyFill="1" applyBorder="1" applyAlignment="1">
      <alignment horizontal="right"/>
    </xf>
    <xf numFmtId="168" fontId="3" fillId="2" borderId="3" xfId="0" applyNumberFormat="1" applyFont="1" applyFill="1" applyBorder="1" applyAlignment="1">
      <alignment horizontal="right"/>
    </xf>
    <xf numFmtId="0" fontId="3" fillId="3" borderId="0" xfId="0" applyFont="1" applyFill="1"/>
    <xf numFmtId="3" fontId="3" fillId="3" borderId="3" xfId="0" applyNumberFormat="1" applyFont="1" applyFill="1" applyBorder="1" applyAlignment="1">
      <alignment horizontal="left"/>
    </xf>
    <xf numFmtId="168" fontId="3" fillId="3" borderId="3" xfId="0" applyNumberFormat="1" applyFont="1" applyFill="1" applyBorder="1" applyAlignment="1">
      <alignment horizontal="right"/>
    </xf>
    <xf numFmtId="3" fontId="3" fillId="7" borderId="3" xfId="0" applyNumberFormat="1" applyFont="1" applyFill="1" applyBorder="1" applyAlignment="1">
      <alignment horizontal="left"/>
    </xf>
    <xf numFmtId="3" fontId="3" fillId="7" borderId="3" xfId="0" applyNumberFormat="1" applyFont="1" applyFill="1" applyBorder="1" applyAlignment="1">
      <alignment horizontal="right"/>
    </xf>
    <xf numFmtId="168" fontId="3" fillId="7" borderId="3" xfId="0" applyNumberFormat="1" applyFont="1" applyFill="1" applyBorder="1" applyAlignment="1">
      <alignment horizontal="right"/>
    </xf>
    <xf numFmtId="168" fontId="3" fillId="7" borderId="0" xfId="0" applyNumberFormat="1" applyFont="1" applyFill="1"/>
    <xf numFmtId="0" fontId="3" fillId="7" borderId="0" xfId="0" applyFont="1" applyFill="1"/>
    <xf numFmtId="0" fontId="30" fillId="8" borderId="0" xfId="0" applyFont="1" applyFill="1"/>
    <xf numFmtId="0" fontId="3" fillId="6" borderId="0" xfId="0" applyFont="1" applyFill="1" applyAlignment="1">
      <alignment horizontal="left"/>
    </xf>
    <xf numFmtId="0" fontId="3" fillId="8" borderId="0" xfId="0" applyFont="1" applyFill="1" applyAlignment="1">
      <alignment horizontal="left"/>
    </xf>
    <xf numFmtId="0" fontId="3" fillId="2" borderId="0" xfId="0" applyFont="1" applyFill="1" applyAlignment="1">
      <alignment horizontal="left"/>
    </xf>
    <xf numFmtId="0" fontId="3" fillId="3" borderId="0" xfId="0" applyFont="1" applyFill="1" applyAlignment="1">
      <alignment horizontal="left"/>
    </xf>
    <xf numFmtId="0" fontId="3" fillId="0" borderId="0" xfId="0" applyFont="1" applyAlignment="1">
      <alignment horizontal="left"/>
    </xf>
    <xf numFmtId="0" fontId="3" fillId="2" borderId="0" xfId="0" applyFont="1" applyFill="1"/>
    <xf numFmtId="0" fontId="27" fillId="6" borderId="0" xfId="0" applyFont="1" applyFill="1"/>
    <xf numFmtId="0" fontId="27" fillId="2" borderId="0" xfId="0" applyFont="1" applyFill="1"/>
    <xf numFmtId="164" fontId="27" fillId="6" borderId="0" xfId="2" applyNumberFormat="1" applyFont="1" applyFill="1"/>
    <xf numFmtId="0" fontId="27" fillId="6" borderId="0" xfId="0" applyFont="1" applyFill="1" applyAlignment="1">
      <alignment horizontal="left"/>
    </xf>
    <xf numFmtId="0" fontId="27" fillId="2" borderId="0" xfId="0" applyFont="1" applyFill="1" applyAlignment="1">
      <alignment horizontal="left"/>
    </xf>
    <xf numFmtId="164" fontId="27" fillId="6" borderId="0" xfId="2" applyNumberFormat="1" applyFont="1" applyFill="1" applyAlignment="1">
      <alignment horizontal="left"/>
    </xf>
    <xf numFmtId="3" fontId="27" fillId="0" borderId="3" xfId="0" applyNumberFormat="1" applyFont="1" applyBorder="1" applyAlignment="1">
      <alignment horizontal="center"/>
    </xf>
    <xf numFmtId="3" fontId="27" fillId="2" borderId="3" xfId="0" applyNumberFormat="1" applyFont="1" applyFill="1" applyBorder="1" applyAlignment="1">
      <alignment horizontal="center"/>
    </xf>
    <xf numFmtId="0" fontId="27" fillId="6" borderId="8" xfId="0" applyFont="1" applyFill="1" applyBorder="1" applyAlignment="1">
      <alignment horizontal="center"/>
    </xf>
    <xf numFmtId="0" fontId="27" fillId="6" borderId="2" xfId="0" applyFont="1" applyFill="1" applyBorder="1" applyAlignment="1">
      <alignment horizontal="center"/>
    </xf>
    <xf numFmtId="0" fontId="27" fillId="6" borderId="9" xfId="0" applyFont="1" applyFill="1" applyBorder="1" applyAlignment="1">
      <alignment horizontal="center"/>
    </xf>
    <xf numFmtId="0" fontId="27" fillId="2" borderId="8" xfId="0" applyFont="1" applyFill="1" applyBorder="1" applyAlignment="1">
      <alignment horizontal="center"/>
    </xf>
    <xf numFmtId="3" fontId="27" fillId="0" borderId="3" xfId="0" applyNumberFormat="1" applyFont="1" applyBorder="1" applyAlignment="1">
      <alignment horizontal="center" wrapText="1"/>
    </xf>
    <xf numFmtId="3" fontId="27" fillId="2" borderId="3" xfId="0" applyNumberFormat="1" applyFont="1" applyFill="1" applyBorder="1" applyAlignment="1">
      <alignment horizontal="center" wrapText="1"/>
    </xf>
    <xf numFmtId="3" fontId="32" fillId="0" borderId="3" xfId="0" applyNumberFormat="1" applyFont="1" applyBorder="1" applyAlignment="1">
      <alignment horizontal="center" wrapText="1"/>
    </xf>
    <xf numFmtId="168" fontId="32" fillId="0" borderId="3" xfId="0" applyNumberFormat="1" applyFont="1" applyBorder="1" applyAlignment="1">
      <alignment horizontal="center" wrapText="1"/>
    </xf>
    <xf numFmtId="168" fontId="33" fillId="0" borderId="3" xfId="0" applyNumberFormat="1" applyFont="1" applyBorder="1" applyAlignment="1">
      <alignment horizontal="center" wrapText="1"/>
    </xf>
    <xf numFmtId="3" fontId="32" fillId="2" borderId="3" xfId="0" applyNumberFormat="1" applyFont="1" applyFill="1" applyBorder="1" applyAlignment="1">
      <alignment horizontal="center" wrapText="1"/>
    </xf>
    <xf numFmtId="168" fontId="32" fillId="2" borderId="3" xfId="0" applyNumberFormat="1" applyFont="1" applyFill="1" applyBorder="1" applyAlignment="1">
      <alignment horizontal="center" wrapText="1"/>
    </xf>
    <xf numFmtId="3" fontId="32" fillId="6" borderId="0" xfId="0" applyNumberFormat="1" applyFont="1" applyFill="1" applyAlignment="1">
      <alignment horizontal="center" wrapText="1"/>
    </xf>
    <xf numFmtId="164" fontId="32" fillId="6" borderId="0" xfId="2" applyNumberFormat="1" applyFont="1" applyFill="1" applyAlignment="1">
      <alignment horizontal="center" wrapText="1"/>
    </xf>
    <xf numFmtId="0" fontId="32" fillId="6" borderId="0" xfId="0" applyFont="1" applyFill="1" applyAlignment="1">
      <alignment wrapText="1"/>
    </xf>
    <xf numFmtId="3" fontId="27" fillId="0" borderId="7" xfId="0" applyNumberFormat="1" applyFont="1" applyBorder="1" applyAlignment="1">
      <alignment horizontal="left"/>
    </xf>
    <xf numFmtId="3" fontId="27" fillId="0" borderId="7" xfId="0" applyNumberFormat="1" applyFont="1" applyBorder="1" applyAlignment="1">
      <alignment horizontal="right"/>
    </xf>
    <xf numFmtId="3" fontId="27" fillId="2" borderId="7" xfId="0" applyNumberFormat="1" applyFont="1" applyFill="1" applyBorder="1" applyAlignment="1">
      <alignment horizontal="right"/>
    </xf>
    <xf numFmtId="168" fontId="27" fillId="0" borderId="7" xfId="0" applyNumberFormat="1" applyFont="1" applyBorder="1" applyAlignment="1">
      <alignment horizontal="right"/>
    </xf>
    <xf numFmtId="168" fontId="27" fillId="2" borderId="7" xfId="0" applyNumberFormat="1" applyFont="1" applyFill="1" applyBorder="1" applyAlignment="1">
      <alignment horizontal="right"/>
    </xf>
    <xf numFmtId="3" fontId="27" fillId="6" borderId="0" xfId="0" applyNumberFormat="1" applyFont="1" applyFill="1"/>
    <xf numFmtId="3" fontId="27" fillId="0" borderId="3" xfId="0" applyNumberFormat="1" applyFont="1" applyBorder="1" applyAlignment="1">
      <alignment horizontal="left"/>
    </xf>
    <xf numFmtId="3" fontId="27" fillId="0" borderId="3" xfId="0" applyNumberFormat="1" applyFont="1" applyBorder="1" applyAlignment="1">
      <alignment horizontal="right"/>
    </xf>
    <xf numFmtId="3" fontId="27" fillId="2" borderId="3" xfId="0" applyNumberFormat="1" applyFont="1" applyFill="1" applyBorder="1" applyAlignment="1">
      <alignment horizontal="right"/>
    </xf>
    <xf numFmtId="168" fontId="27" fillId="0" borderId="3" xfId="0" applyNumberFormat="1" applyFont="1" applyBorder="1" applyAlignment="1">
      <alignment horizontal="right"/>
    </xf>
    <xf numFmtId="168" fontId="27" fillId="2" borderId="3" xfId="0" applyNumberFormat="1" applyFont="1" applyFill="1" applyBorder="1" applyAlignment="1">
      <alignment horizontal="right"/>
    </xf>
    <xf numFmtId="0" fontId="34" fillId="8" borderId="0" xfId="0" applyFont="1" applyFill="1"/>
    <xf numFmtId="0" fontId="27" fillId="8" borderId="0" xfId="0" applyFont="1" applyFill="1" applyAlignment="1">
      <alignment horizontal="left"/>
    </xf>
    <xf numFmtId="1" fontId="2" fillId="9" borderId="1" xfId="1" applyNumberFormat="1" applyFont="1" applyFill="1" applyBorder="1" applyAlignment="1">
      <alignment horizontal="left" vertical="top" wrapText="1"/>
    </xf>
    <xf numFmtId="0" fontId="2" fillId="9" borderId="0" xfId="0" applyFont="1" applyFill="1" applyBorder="1" applyAlignment="1">
      <alignment horizontal="left" vertical="top" wrapText="1"/>
    </xf>
    <xf numFmtId="1" fontId="2" fillId="7" borderId="1" xfId="1" applyNumberFormat="1" applyFont="1" applyFill="1" applyBorder="1" applyAlignment="1">
      <alignment horizontal="left" vertical="top" wrapText="1"/>
    </xf>
    <xf numFmtId="3" fontId="2" fillId="7" borderId="0" xfId="0" applyNumberFormat="1" applyFont="1" applyFill="1" applyBorder="1" applyAlignment="1">
      <alignment horizontal="left" vertical="top" wrapText="1"/>
    </xf>
    <xf numFmtId="0" fontId="2" fillId="7" borderId="0" xfId="0" applyFont="1" applyFill="1" applyBorder="1" applyAlignment="1">
      <alignment horizontal="left" vertical="top" wrapText="1"/>
    </xf>
    <xf numFmtId="0" fontId="0" fillId="8" borderId="0" xfId="0" applyFill="1"/>
    <xf numFmtId="0" fontId="11" fillId="0" borderId="0" xfId="0" applyFont="1" applyFill="1" applyBorder="1" applyAlignment="1">
      <alignment vertical="center"/>
    </xf>
    <xf numFmtId="0" fontId="0" fillId="0" borderId="0" xfId="0" applyFont="1" applyAlignment="1">
      <alignment horizontal="center" vertical="center"/>
    </xf>
    <xf numFmtId="0" fontId="26" fillId="0" borderId="0" xfId="0" applyFont="1" applyAlignment="1">
      <alignment vertical="center" wrapText="1"/>
    </xf>
    <xf numFmtId="0" fontId="0" fillId="0" borderId="0" xfId="0" applyAlignment="1"/>
    <xf numFmtId="0" fontId="26" fillId="0" borderId="0" xfId="0" applyFont="1" applyAlignment="1">
      <alignment vertical="center"/>
    </xf>
    <xf numFmtId="6" fontId="1" fillId="0" borderId="0" xfId="0" applyNumberFormat="1" applyFont="1" applyBorder="1"/>
    <xf numFmtId="0" fontId="0" fillId="0" borderId="0" xfId="0" applyFill="1" applyBorder="1" applyAlignment="1">
      <alignment horizontal="center" vertical="center"/>
    </xf>
    <xf numFmtId="1" fontId="1" fillId="5" borderId="0" xfId="1" applyNumberFormat="1" applyFont="1" applyFill="1" applyBorder="1" applyAlignment="1">
      <alignment horizontal="center" vertical="center" wrapText="1"/>
    </xf>
    <xf numFmtId="0" fontId="0" fillId="5" borderId="0" xfId="0" applyFont="1" applyFill="1" applyAlignment="1">
      <alignment vertical="center"/>
    </xf>
    <xf numFmtId="0" fontId="0" fillId="5" borderId="0" xfId="0" applyFont="1" applyFill="1" applyAlignment="1"/>
    <xf numFmtId="10" fontId="3" fillId="6" borderId="0" xfId="2" applyNumberFormat="1" applyFont="1" applyFill="1"/>
    <xf numFmtId="0" fontId="5" fillId="0" borderId="0" xfId="3" applyAlignment="1">
      <alignment horizontal="left" vertical="center"/>
    </xf>
    <xf numFmtId="0" fontId="0" fillId="0" borderId="0" xfId="0" applyAlignment="1">
      <alignment horizontal="left"/>
    </xf>
    <xf numFmtId="0" fontId="36" fillId="0" borderId="0" xfId="0" applyFont="1" applyAlignment="1">
      <alignment horizontal="left" vertical="center"/>
    </xf>
    <xf numFmtId="0" fontId="11" fillId="0" borderId="0" xfId="3" applyFont="1" applyAlignment="1">
      <alignment horizontal="left" vertical="center"/>
    </xf>
    <xf numFmtId="9" fontId="0" fillId="0" borderId="0" xfId="0" applyNumberFormat="1" applyAlignment="1">
      <alignment vertical="center"/>
    </xf>
    <xf numFmtId="164" fontId="5" fillId="0" borderId="0" xfId="2" applyNumberFormat="1" applyFont="1" applyAlignment="1">
      <alignment horizontal="left" vertical="center"/>
    </xf>
    <xf numFmtId="0" fontId="0" fillId="0" borderId="0" xfId="0" applyAlignment="1">
      <alignment horizontal="right" vertical="center"/>
    </xf>
    <xf numFmtId="10" fontId="0" fillId="0" borderId="0" xfId="0" applyNumberFormat="1" applyAlignment="1">
      <alignment horizontal="right" vertical="center"/>
    </xf>
    <xf numFmtId="164" fontId="0" fillId="0" borderId="0" xfId="2" applyNumberFormat="1" applyFont="1" applyAlignment="1">
      <alignment horizontal="right"/>
    </xf>
    <xf numFmtId="0" fontId="0" fillId="0" borderId="0" xfId="0" applyAlignment="1">
      <alignment horizontal="right"/>
    </xf>
    <xf numFmtId="166" fontId="0" fillId="0" borderId="0" xfId="1" applyNumberFormat="1" applyFont="1" applyAlignment="1">
      <alignment horizontal="right"/>
    </xf>
    <xf numFmtId="10" fontId="0" fillId="0" borderId="0" xfId="2" applyNumberFormat="1" applyFont="1" applyAlignment="1">
      <alignment horizontal="right"/>
    </xf>
    <xf numFmtId="0" fontId="26" fillId="0" borderId="0" xfId="0" applyFont="1" applyAlignment="1">
      <alignment horizontal="right" vertical="center"/>
    </xf>
    <xf numFmtId="0" fontId="26" fillId="0" borderId="0" xfId="0" applyFont="1" applyAlignment="1">
      <alignment horizontal="right" vertical="center" wrapText="1"/>
    </xf>
    <xf numFmtId="166" fontId="0" fillId="0" borderId="0" xfId="1" applyNumberFormat="1" applyFont="1" applyAlignment="1">
      <alignment horizontal="right" vertical="center"/>
    </xf>
    <xf numFmtId="0" fontId="0" fillId="0" borderId="0" xfId="0" applyAlignment="1">
      <alignment horizontal="right" vertical="center" wrapText="1"/>
    </xf>
    <xf numFmtId="164" fontId="0" fillId="0" borderId="0" xfId="2" applyNumberFormat="1" applyFont="1" applyAlignment="1">
      <alignment horizontal="right" vertical="center"/>
    </xf>
    <xf numFmtId="0" fontId="26" fillId="0" borderId="0" xfId="0" applyFont="1" applyAlignment="1">
      <alignment horizontal="right" wrapText="1"/>
    </xf>
    <xf numFmtId="3" fontId="0" fillId="0" borderId="0" xfId="0" applyNumberFormat="1" applyAlignment="1">
      <alignment vertical="center"/>
    </xf>
    <xf numFmtId="10" fontId="0" fillId="0" borderId="0" xfId="0" applyNumberFormat="1" applyAlignment="1">
      <alignment vertical="center"/>
    </xf>
    <xf numFmtId="0" fontId="0" fillId="0" borderId="0" xfId="0" applyAlignment="1">
      <alignment horizontal="left" vertical="center"/>
    </xf>
    <xf numFmtId="0" fontId="5" fillId="0" borderId="0" xfId="3" applyAlignment="1"/>
    <xf numFmtId="164" fontId="0" fillId="0" borderId="0" xfId="2" applyNumberFormat="1" applyFont="1" applyAlignment="1">
      <alignment horizontal="left"/>
    </xf>
    <xf numFmtId="3" fontId="0" fillId="0" borderId="0" xfId="0" applyNumberFormat="1" applyAlignment="1">
      <alignment horizontal="left" vertical="center"/>
    </xf>
    <xf numFmtId="10" fontId="0" fillId="0" borderId="0" xfId="0" applyNumberFormat="1" applyAlignment="1">
      <alignment horizontal="left" vertical="center"/>
    </xf>
    <xf numFmtId="0" fontId="5" fillId="0" borderId="0" xfId="3" applyAlignment="1">
      <alignment horizontal="left"/>
    </xf>
    <xf numFmtId="164" fontId="0" fillId="0" borderId="0" xfId="0" applyNumberFormat="1" applyAlignment="1">
      <alignment horizontal="left"/>
    </xf>
    <xf numFmtId="0" fontId="0" fillId="0" borderId="0" xfId="0" applyNumberFormat="1"/>
    <xf numFmtId="0" fontId="3" fillId="0" borderId="0" xfId="0" applyFont="1" applyAlignment="1">
      <alignment horizontal="center" vertical="center" wrapText="1"/>
    </xf>
    <xf numFmtId="0" fontId="6" fillId="0" borderId="0" xfId="0" applyFont="1" applyAlignment="1">
      <alignment horizontal="right" vertical="center"/>
    </xf>
    <xf numFmtId="0" fontId="3" fillId="0" borderId="0" xfId="0" applyFont="1" applyAlignment="1">
      <alignment horizontal="right" vertical="center" wrapText="1"/>
    </xf>
    <xf numFmtId="0" fontId="3" fillId="0" borderId="0" xfId="0" applyFont="1" applyAlignment="1">
      <alignment horizontal="left" wrapText="1"/>
    </xf>
    <xf numFmtId="0" fontId="13" fillId="0" borderId="0" xfId="0" applyFont="1" applyFill="1" applyBorder="1" applyAlignment="1">
      <alignment horizontal="left" vertical="center"/>
    </xf>
    <xf numFmtId="10" fontId="0" fillId="0" borderId="0" xfId="2" applyNumberFormat="1" applyFont="1" applyAlignment="1">
      <alignment horizontal="left" vertical="center"/>
    </xf>
    <xf numFmtId="164" fontId="0" fillId="0" borderId="0" xfId="2" applyNumberFormat="1" applyFont="1" applyAlignment="1">
      <alignment horizontal="left" vertical="center"/>
    </xf>
    <xf numFmtId="0" fontId="13" fillId="10" borderId="0" xfId="0" applyFont="1" applyFill="1" applyBorder="1" applyAlignment="1">
      <alignment horizontal="left" vertical="center"/>
    </xf>
    <xf numFmtId="9" fontId="0" fillId="0" borderId="0" xfId="2" applyFont="1" applyAlignment="1">
      <alignment horizontal="left" vertical="center"/>
    </xf>
    <xf numFmtId="0" fontId="26" fillId="0" borderId="0" xfId="0" applyFont="1" applyAlignment="1">
      <alignment horizontal="left" wrapText="1"/>
    </xf>
    <xf numFmtId="166" fontId="26" fillId="0" borderId="0" xfId="1" applyNumberFormat="1" applyFont="1" applyAlignment="1">
      <alignment horizontal="right" wrapText="1"/>
    </xf>
    <xf numFmtId="166" fontId="26" fillId="0" borderId="0" xfId="1" applyNumberFormat="1" applyFont="1" applyAlignment="1">
      <alignment horizontal="right" vertical="center" wrapText="1"/>
    </xf>
    <xf numFmtId="9" fontId="4" fillId="5" borderId="0" xfId="2" applyFont="1" applyFill="1" applyBorder="1" applyAlignment="1">
      <alignment vertical="center"/>
    </xf>
    <xf numFmtId="0" fontId="13" fillId="0" borderId="0" xfId="0" applyFont="1" applyFill="1" applyBorder="1" applyAlignment="1">
      <alignment vertical="center" wrapText="1"/>
    </xf>
    <xf numFmtId="6" fontId="1" fillId="0" borderId="0" xfId="0" applyNumberFormat="1" applyFont="1" applyFill="1"/>
    <xf numFmtId="0" fontId="0" fillId="0" borderId="0" xfId="0" applyFont="1" applyFill="1" applyAlignment="1">
      <alignment horizontal="center" vertical="center" wrapText="1"/>
    </xf>
    <xf numFmtId="6" fontId="1" fillId="0" borderId="0" xfId="0" applyNumberFormat="1" applyFont="1" applyAlignment="1"/>
    <xf numFmtId="165" fontId="13" fillId="3" borderId="1" xfId="1" applyNumberFormat="1" applyFont="1" applyFill="1" applyBorder="1" applyAlignment="1">
      <alignment horizontal="left" vertical="center"/>
    </xf>
    <xf numFmtId="0" fontId="26" fillId="6" borderId="0" xfId="0" applyFont="1" applyFill="1" applyAlignment="1">
      <alignment horizontal="left" wrapText="1"/>
    </xf>
    <xf numFmtId="9" fontId="22" fillId="0" borderId="0" xfId="2" applyFont="1" applyFill="1" applyBorder="1" applyAlignment="1"/>
    <xf numFmtId="9" fontId="13" fillId="0" borderId="0" xfId="2" applyFont="1" applyFill="1" applyBorder="1" applyAlignment="1">
      <alignment vertical="top" wrapText="1"/>
    </xf>
    <xf numFmtId="0" fontId="26" fillId="5" borderId="0" xfId="0" applyFont="1" applyFill="1" applyBorder="1" applyAlignment="1">
      <alignment vertical="center" wrapText="1"/>
    </xf>
    <xf numFmtId="10" fontId="0" fillId="0" borderId="0" xfId="2" applyNumberFormat="1" applyFont="1" applyBorder="1" applyAlignment="1"/>
    <xf numFmtId="164" fontId="0" fillId="5" borderId="0" xfId="2" applyNumberFormat="1" applyFont="1" applyFill="1" applyBorder="1" applyAlignment="1">
      <alignment horizontal="center" vertical="center" wrapText="1"/>
    </xf>
    <xf numFmtId="164" fontId="12" fillId="5" borderId="0" xfId="2" applyNumberFormat="1" applyFont="1" applyFill="1" applyBorder="1" applyAlignment="1">
      <alignment vertical="center"/>
    </xf>
    <xf numFmtId="164" fontId="13" fillId="5" borderId="3" xfId="2" applyNumberFormat="1" applyFont="1" applyFill="1" applyBorder="1" applyAlignment="1">
      <alignment horizontal="center" vertical="top" wrapText="1"/>
    </xf>
    <xf numFmtId="164" fontId="11" fillId="5" borderId="4" xfId="2" applyNumberFormat="1" applyFont="1" applyFill="1" applyBorder="1" applyAlignment="1">
      <alignment horizontal="left" vertical="top" wrapText="1"/>
    </xf>
    <xf numFmtId="164" fontId="11" fillId="5" borderId="0" xfId="2" applyNumberFormat="1" applyFont="1" applyFill="1" applyBorder="1" applyAlignment="1">
      <alignment horizontal="left" vertical="center" wrapText="1"/>
    </xf>
    <xf numFmtId="164" fontId="0" fillId="5" borderId="0" xfId="2" applyNumberFormat="1" applyFont="1" applyFill="1" applyBorder="1" applyAlignment="1">
      <alignment horizontal="center"/>
    </xf>
    <xf numFmtId="164" fontId="13" fillId="5" borderId="0" xfId="2" applyNumberFormat="1" applyFont="1" applyFill="1" applyBorder="1" applyAlignment="1">
      <alignment horizontal="center" vertical="center" wrapText="1"/>
    </xf>
    <xf numFmtId="164" fontId="2" fillId="5" borderId="0" xfId="2" applyNumberFormat="1" applyFont="1" applyFill="1" applyBorder="1" applyAlignment="1">
      <alignment horizontal="left" vertical="top" wrapText="1"/>
    </xf>
    <xf numFmtId="164" fontId="2" fillId="5" borderId="0" xfId="2" applyNumberFormat="1" applyFont="1" applyFill="1" applyBorder="1" applyAlignment="1">
      <alignment horizontal="left" vertical="center" wrapText="1"/>
    </xf>
    <xf numFmtId="164" fontId="13" fillId="3" borderId="0" xfId="2" applyNumberFormat="1" applyFont="1" applyFill="1" applyBorder="1" applyAlignment="1">
      <alignment horizontal="center" vertical="center" wrapText="1"/>
    </xf>
    <xf numFmtId="164" fontId="17" fillId="5" borderId="0" xfId="2" applyNumberFormat="1" applyFont="1" applyFill="1" applyBorder="1" applyAlignment="1">
      <alignment horizontal="center" vertical="center" wrapText="1"/>
    </xf>
    <xf numFmtId="0" fontId="0" fillId="5" borderId="0" xfId="2" applyNumberFormat="1" applyFont="1" applyFill="1" applyBorder="1" applyAlignment="1">
      <alignment horizontal="center" vertical="center" wrapText="1"/>
    </xf>
    <xf numFmtId="169" fontId="3" fillId="6" borderId="0" xfId="0" applyNumberFormat="1" applyFont="1" applyFill="1"/>
    <xf numFmtId="3" fontId="26" fillId="11" borderId="0" xfId="0" applyNumberFormat="1" applyFont="1" applyFill="1" applyAlignment="1">
      <alignment wrapText="1"/>
    </xf>
    <xf numFmtId="169" fontId="3" fillId="11" borderId="0" xfId="0" applyNumberFormat="1" applyFont="1" applyFill="1"/>
    <xf numFmtId="168" fontId="3" fillId="11" borderId="0" xfId="0" applyNumberFormat="1" applyFont="1" applyFill="1"/>
    <xf numFmtId="0" fontId="3" fillId="11" borderId="0" xfId="0" applyFont="1" applyFill="1"/>
    <xf numFmtId="0" fontId="22" fillId="0" borderId="0" xfId="0" applyFont="1" applyBorder="1" applyAlignment="1"/>
    <xf numFmtId="9" fontId="4" fillId="4" borderId="0" xfId="2" applyFont="1" applyFill="1" applyBorder="1" applyAlignment="1">
      <alignment vertical="center"/>
    </xf>
    <xf numFmtId="0" fontId="18" fillId="4" borderId="0" xfId="0" applyFont="1" applyFill="1" applyBorder="1" applyAlignment="1">
      <alignment wrapText="1"/>
    </xf>
    <xf numFmtId="165" fontId="13" fillId="4" borderId="0" xfId="0" applyNumberFormat="1" applyFont="1" applyFill="1" applyBorder="1" applyAlignment="1">
      <alignment vertical="top" wrapText="1"/>
    </xf>
    <xf numFmtId="165" fontId="4" fillId="4" borderId="2" xfId="0" applyNumberFormat="1" applyFont="1" applyFill="1" applyBorder="1" applyAlignment="1">
      <alignment horizontal="left" vertical="top" wrapText="1"/>
    </xf>
    <xf numFmtId="165" fontId="23" fillId="4" borderId="0" xfId="1" applyNumberFormat="1" applyFont="1" applyFill="1" applyBorder="1" applyAlignment="1">
      <alignment horizontal="center" vertical="top" wrapText="1"/>
    </xf>
    <xf numFmtId="165" fontId="4" fillId="4" borderId="0" xfId="0" applyNumberFormat="1" applyFont="1" applyFill="1" applyBorder="1" applyAlignment="1">
      <alignment horizontal="left" vertical="top" wrapText="1"/>
    </xf>
    <xf numFmtId="165" fontId="13" fillId="4" borderId="0" xfId="2" applyNumberFormat="1" applyFont="1" applyFill="1" applyBorder="1" applyAlignment="1">
      <alignment vertical="center"/>
    </xf>
    <xf numFmtId="165" fontId="13" fillId="4" borderId="0" xfId="0" applyNumberFormat="1" applyFont="1" applyFill="1" applyBorder="1" applyAlignment="1">
      <alignment vertical="center"/>
    </xf>
    <xf numFmtId="165" fontId="2" fillId="4" borderId="0" xfId="0" applyNumberFormat="1" applyFont="1" applyFill="1" applyBorder="1" applyAlignment="1">
      <alignment horizontal="left" vertical="top" wrapText="1"/>
    </xf>
    <xf numFmtId="165" fontId="18" fillId="4" borderId="0" xfId="0" applyNumberFormat="1" applyFont="1" applyFill="1" applyBorder="1" applyAlignment="1"/>
    <xf numFmtId="165" fontId="0" fillId="4" borderId="0" xfId="0" applyNumberFormat="1" applyFont="1" applyFill="1" applyBorder="1" applyAlignment="1"/>
    <xf numFmtId="165" fontId="21" fillId="4" borderId="0" xfId="0" applyNumberFormat="1" applyFont="1" applyFill="1" applyBorder="1" applyAlignment="1"/>
    <xf numFmtId="165" fontId="20" fillId="4" borderId="0" xfId="0" applyNumberFormat="1" applyFont="1" applyFill="1" applyBorder="1" applyAlignment="1">
      <alignment horizontal="center"/>
    </xf>
    <xf numFmtId="165" fontId="0" fillId="0" borderId="0" xfId="0" applyNumberFormat="1"/>
    <xf numFmtId="1" fontId="4" fillId="0" borderId="0" xfId="1" applyNumberFormat="1" applyFont="1" applyFill="1" applyBorder="1" applyAlignment="1">
      <alignment horizontal="left" vertical="top" wrapText="1"/>
    </xf>
    <xf numFmtId="1" fontId="4" fillId="0" borderId="0" xfId="1" applyNumberFormat="1" applyFont="1" applyFill="1" applyBorder="1" applyAlignment="1">
      <alignment horizontal="center" vertical="center"/>
    </xf>
    <xf numFmtId="1" fontId="13" fillId="0" borderId="0" xfId="1" applyNumberFormat="1" applyFont="1" applyFill="1" applyBorder="1" applyAlignment="1">
      <alignment horizontal="center" vertical="center"/>
    </xf>
    <xf numFmtId="1" fontId="2" fillId="0" borderId="0" xfId="1" applyNumberFormat="1" applyFont="1" applyFill="1" applyBorder="1" applyAlignment="1">
      <alignment horizontal="left" vertical="top" wrapText="1"/>
    </xf>
    <xf numFmtId="9" fontId="4" fillId="0" borderId="0" xfId="2" applyNumberFormat="1" applyFont="1" applyFill="1" applyBorder="1" applyAlignment="1">
      <alignment vertical="center"/>
    </xf>
    <xf numFmtId="9" fontId="4" fillId="0" borderId="0" xfId="2" applyNumberFormat="1" applyFont="1" applyFill="1" applyBorder="1" applyAlignment="1">
      <alignment vertical="center" wrapText="1"/>
    </xf>
    <xf numFmtId="0" fontId="0" fillId="2" borderId="0" xfId="0" applyFill="1"/>
    <xf numFmtId="0" fontId="13" fillId="0" borderId="0" xfId="0" applyFont="1" applyFill="1" applyBorder="1" applyAlignment="1">
      <alignment vertical="top" wrapText="1"/>
    </xf>
    <xf numFmtId="0" fontId="4" fillId="0" borderId="2" xfId="0" applyFont="1" applyFill="1" applyBorder="1" applyAlignment="1">
      <alignment horizontal="left" vertical="top" wrapText="1"/>
    </xf>
    <xf numFmtId="0" fontId="4" fillId="0" borderId="0" xfId="0" applyFont="1" applyFill="1" applyBorder="1" applyAlignment="1">
      <alignment horizontal="left" vertical="top" wrapText="1"/>
    </xf>
    <xf numFmtId="0" fontId="18" fillId="0" borderId="0" xfId="0" applyFont="1" applyFill="1" applyBorder="1" applyAlignment="1"/>
    <xf numFmtId="0" fontId="21" fillId="0" borderId="0" xfId="0" applyFont="1" applyFill="1" applyBorder="1" applyAlignment="1"/>
    <xf numFmtId="0" fontId="20" fillId="0" borderId="0" xfId="0" applyFont="1" applyFill="1" applyBorder="1" applyAlignment="1">
      <alignment horizontal="center"/>
    </xf>
    <xf numFmtId="0" fontId="0" fillId="0" borderId="0" xfId="0" applyFill="1"/>
    <xf numFmtId="0" fontId="6" fillId="5" borderId="0" xfId="0" applyFont="1" applyFill="1" applyAlignment="1">
      <alignment horizontal="center" vertical="center" wrapText="1"/>
    </xf>
    <xf numFmtId="0" fontId="6" fillId="5" borderId="3" xfId="0" applyFont="1" applyFill="1" applyBorder="1" applyAlignment="1">
      <alignment horizontal="center" vertical="center" wrapText="1"/>
    </xf>
    <xf numFmtId="0" fontId="3" fillId="0" borderId="0" xfId="0" applyFont="1" applyAlignment="1"/>
    <xf numFmtId="0" fontId="6" fillId="5" borderId="0" xfId="0" applyFont="1" applyFill="1" applyAlignment="1">
      <alignment horizontal="right" vertical="center"/>
    </xf>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6" fillId="5" borderId="0" xfId="0" applyFont="1" applyFill="1" applyAlignment="1">
      <alignment vertical="center"/>
    </xf>
    <xf numFmtId="0" fontId="3" fillId="0" borderId="0" xfId="0" applyFont="1" applyFill="1" applyAlignment="1">
      <alignment horizontal="right" vertical="center"/>
    </xf>
    <xf numFmtId="0" fontId="3" fillId="0" borderId="0" xfId="0" applyFont="1" applyFill="1" applyAlignment="1">
      <alignment vertical="center"/>
    </xf>
    <xf numFmtId="0" fontId="3" fillId="5" borderId="0" xfId="0" applyFont="1" applyFill="1" applyAlignment="1">
      <alignment horizontal="right" vertical="center"/>
    </xf>
    <xf numFmtId="0" fontId="3" fillId="5" borderId="0" xfId="0" applyFont="1" applyFill="1" applyAlignment="1">
      <alignment vertical="center"/>
    </xf>
    <xf numFmtId="0" fontId="3" fillId="5" borderId="0" xfId="0" applyFont="1" applyFill="1" applyAlignment="1">
      <alignment horizontal="right"/>
    </xf>
    <xf numFmtId="0" fontId="3" fillId="5" borderId="0" xfId="0" applyFont="1" applyFill="1" applyAlignment="1"/>
    <xf numFmtId="0" fontId="6" fillId="0" borderId="0" xfId="0" applyFont="1" applyFill="1" applyAlignment="1">
      <alignment horizontal="right" vertical="center"/>
    </xf>
    <xf numFmtId="0" fontId="6" fillId="0" borderId="0" xfId="0" applyFont="1" applyFill="1" applyAlignment="1">
      <alignment vertical="center"/>
    </xf>
    <xf numFmtId="0" fontId="6"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Border="1" applyAlignment="1"/>
    <xf numFmtId="0" fontId="9" fillId="0" borderId="0" xfId="0" applyFont="1" applyBorder="1" applyAlignment="1"/>
    <xf numFmtId="0" fontId="3" fillId="0" borderId="0" xfId="0" applyFont="1" applyBorder="1" applyAlignment="1">
      <alignment vertical="top"/>
    </xf>
    <xf numFmtId="0" fontId="37" fillId="0" borderId="0" xfId="0" applyFont="1" applyBorder="1" applyAlignment="1"/>
    <xf numFmtId="0" fontId="38" fillId="0" borderId="0" xfId="0" applyFont="1" applyBorder="1" applyAlignment="1"/>
    <xf numFmtId="0" fontId="39" fillId="0" borderId="0" xfId="0" applyFont="1" applyBorder="1" applyAlignment="1">
      <alignment horizontal="center"/>
    </xf>
    <xf numFmtId="0" fontId="3" fillId="0" borderId="0" xfId="0" applyFont="1" applyAlignment="1">
      <alignment wrapText="1"/>
    </xf>
    <xf numFmtId="0" fontId="3" fillId="0" borderId="0" xfId="0" applyFont="1" applyAlignment="1">
      <alignment horizontal="center" vertical="center"/>
    </xf>
    <xf numFmtId="0" fontId="3" fillId="0" borderId="0" xfId="0" applyFont="1" applyFill="1" applyAlignment="1">
      <alignment horizontal="right"/>
    </xf>
    <xf numFmtId="0" fontId="3" fillId="0" borderId="0" xfId="0" applyFont="1" applyFill="1" applyAlignment="1"/>
    <xf numFmtId="0" fontId="3" fillId="3" borderId="0" xfId="0" applyFont="1" applyFill="1" applyAlignment="1"/>
    <xf numFmtId="0" fontId="38" fillId="0" borderId="0" xfId="0" applyFont="1" applyBorder="1" applyAlignment="1">
      <alignment horizontal="center"/>
    </xf>
    <xf numFmtId="0" fontId="6" fillId="0" borderId="0" xfId="0" applyFont="1" applyBorder="1" applyAlignment="1"/>
    <xf numFmtId="0" fontId="6" fillId="0" borderId="0" xfId="0" applyFont="1" applyBorder="1" applyAlignment="1">
      <alignment vertical="top" wrapText="1"/>
    </xf>
    <xf numFmtId="0" fontId="40" fillId="0" borderId="0" xfId="0" applyFont="1" applyBorder="1" applyAlignment="1"/>
    <xf numFmtId="0" fontId="39" fillId="0" borderId="0" xfId="0" applyFont="1" applyBorder="1" applyAlignment="1"/>
    <xf numFmtId="0" fontId="6" fillId="0" borderId="0" xfId="0" applyFont="1"/>
    <xf numFmtId="0" fontId="3" fillId="0" borderId="0" xfId="0" applyFont="1" applyBorder="1" applyAlignment="1">
      <alignment horizontal="center"/>
    </xf>
    <xf numFmtId="0" fontId="3" fillId="0" borderId="0" xfId="0" applyFont="1" applyBorder="1" applyAlignment="1">
      <alignment horizontal="center" vertical="top"/>
    </xf>
    <xf numFmtId="0" fontId="37" fillId="0" borderId="0" xfId="0" applyFont="1" applyBorder="1" applyAlignment="1">
      <alignment horizontal="center"/>
    </xf>
    <xf numFmtId="0" fontId="3" fillId="0" borderId="0" xfId="0" applyFont="1" applyAlignment="1">
      <alignment horizontal="center"/>
    </xf>
    <xf numFmtId="164" fontId="26" fillId="2" borderId="0" xfId="2" applyNumberFormat="1" applyFont="1" applyFill="1" applyAlignment="1">
      <alignment horizontal="right" wrapText="1"/>
    </xf>
    <xf numFmtId="164" fontId="0" fillId="2" borderId="0" xfId="2" applyNumberFormat="1" applyFont="1" applyFill="1" applyAlignment="1">
      <alignment horizontal="right"/>
    </xf>
    <xf numFmtId="3" fontId="26" fillId="2" borderId="0" xfId="0" applyNumberFormat="1" applyFont="1" applyFill="1" applyAlignment="1">
      <alignment wrapText="1"/>
    </xf>
    <xf numFmtId="9" fontId="3" fillId="2" borderId="0" xfId="2" applyFont="1" applyFill="1"/>
    <xf numFmtId="164" fontId="3" fillId="2" borderId="0" xfId="2" applyNumberFormat="1" applyFont="1" applyFill="1"/>
    <xf numFmtId="3" fontId="32" fillId="2" borderId="0" xfId="0" applyNumberFormat="1" applyFont="1" applyFill="1" applyAlignment="1">
      <alignment horizontal="center" wrapText="1"/>
    </xf>
    <xf numFmtId="164" fontId="27" fillId="2" borderId="0" xfId="2" applyNumberFormat="1" applyFont="1" applyFill="1"/>
    <xf numFmtId="164" fontId="13" fillId="0" borderId="3" xfId="2" applyNumberFormat="1" applyFont="1" applyFill="1" applyBorder="1" applyAlignment="1">
      <alignment horizontal="center" vertical="top" wrapText="1"/>
    </xf>
    <xf numFmtId="165" fontId="21" fillId="0" borderId="0" xfId="1" applyNumberFormat="1" applyFont="1" applyFill="1" applyBorder="1" applyAlignment="1">
      <alignment vertical="center"/>
    </xf>
    <xf numFmtId="165" fontId="13" fillId="3" borderId="0" xfId="2" applyNumberFormat="1" applyFont="1" applyFill="1" applyBorder="1" applyAlignment="1">
      <alignment vertical="center"/>
    </xf>
    <xf numFmtId="165" fontId="4" fillId="3" borderId="0" xfId="0" applyNumberFormat="1" applyFont="1" applyFill="1" applyAlignment="1">
      <alignment horizontal="center" vertical="center"/>
    </xf>
    <xf numFmtId="165" fontId="20" fillId="0" borderId="0" xfId="2" applyNumberFormat="1" applyFont="1" applyFill="1" applyBorder="1" applyAlignment="1">
      <alignment vertical="center"/>
    </xf>
    <xf numFmtId="165" fontId="28" fillId="0" borderId="0" xfId="2" applyNumberFormat="1" applyFont="1" applyFill="1" applyBorder="1" applyAlignment="1">
      <alignment horizontal="center" vertical="center"/>
    </xf>
    <xf numFmtId="165" fontId="28" fillId="0" borderId="0" xfId="0" applyNumberFormat="1" applyFont="1" applyAlignment="1">
      <alignment horizontal="center"/>
    </xf>
    <xf numFmtId="165" fontId="20" fillId="0" borderId="0" xfId="2" applyNumberFormat="1" applyFont="1" applyFill="1" applyBorder="1" applyAlignment="1">
      <alignment horizontal="center" vertical="center"/>
    </xf>
    <xf numFmtId="165" fontId="26" fillId="0" borderId="0" xfId="2" applyNumberFormat="1" applyFont="1" applyFill="1" applyBorder="1" applyAlignment="1">
      <alignment horizontal="center" vertical="center"/>
    </xf>
    <xf numFmtId="165" fontId="26" fillId="0" borderId="0" xfId="1" applyNumberFormat="1" applyFont="1" applyFill="1" applyBorder="1" applyAlignment="1">
      <alignment horizontal="center" vertical="center"/>
    </xf>
    <xf numFmtId="165" fontId="18" fillId="0" borderId="0" xfId="0" applyNumberFormat="1" applyFont="1" applyFill="1" applyBorder="1" applyAlignment="1">
      <alignment horizontal="center" vertical="center" wrapText="1"/>
    </xf>
    <xf numFmtId="165" fontId="18" fillId="5" borderId="0" xfId="1" applyNumberFormat="1" applyFont="1" applyFill="1" applyBorder="1" applyAlignment="1">
      <alignment horizontal="center" vertical="center" wrapText="1"/>
    </xf>
    <xf numFmtId="165" fontId="18" fillId="5" borderId="0" xfId="0" applyNumberFormat="1" applyFont="1" applyFill="1" applyBorder="1" applyAlignment="1">
      <alignment horizontal="center" vertical="center" wrapText="1"/>
    </xf>
    <xf numFmtId="165" fontId="17" fillId="5" borderId="0" xfId="2" applyNumberFormat="1" applyFont="1" applyFill="1" applyBorder="1" applyAlignment="1">
      <alignment horizontal="center" vertical="center" wrapText="1"/>
    </xf>
    <xf numFmtId="165" fontId="17" fillId="0" borderId="1" xfId="0" applyNumberFormat="1" applyFont="1" applyFill="1" applyBorder="1" applyAlignment="1">
      <alignment horizontal="center" vertical="center" wrapText="1"/>
    </xf>
    <xf numFmtId="165" fontId="17" fillId="0" borderId="0" xfId="0" applyNumberFormat="1" applyFont="1" applyFill="1" applyBorder="1" applyAlignment="1">
      <alignment horizontal="center" vertical="center" wrapText="1"/>
    </xf>
    <xf numFmtId="165" fontId="4" fillId="3" borderId="0" xfId="0" applyNumberFormat="1" applyFont="1" applyFill="1" applyBorder="1" applyAlignment="1">
      <alignment horizontal="center" vertical="center" wrapText="1"/>
    </xf>
    <xf numFmtId="165" fontId="4" fillId="3" borderId="0" xfId="1" applyNumberFormat="1" applyFont="1" applyFill="1" applyBorder="1" applyAlignment="1">
      <alignment horizontal="center" vertical="center" wrapText="1"/>
    </xf>
    <xf numFmtId="165" fontId="13" fillId="3" borderId="0" xfId="2" applyNumberFormat="1" applyFont="1" applyFill="1" applyBorder="1" applyAlignment="1">
      <alignment horizontal="center" vertical="center" wrapText="1"/>
    </xf>
    <xf numFmtId="165" fontId="13" fillId="3" borderId="0" xfId="0" applyNumberFormat="1" applyFont="1" applyFill="1" applyBorder="1" applyAlignment="1">
      <alignment horizontal="center" vertical="center" wrapText="1"/>
    </xf>
    <xf numFmtId="165" fontId="21" fillId="0" borderId="0" xfId="0" applyNumberFormat="1" applyFont="1" applyFill="1" applyBorder="1" applyAlignment="1">
      <alignment horizontal="center" vertical="center" wrapText="1"/>
    </xf>
    <xf numFmtId="165" fontId="21" fillId="5" borderId="0" xfId="1" applyNumberFormat="1" applyFont="1" applyFill="1" applyBorder="1" applyAlignment="1">
      <alignment horizontal="center" vertical="center" wrapText="1"/>
    </xf>
    <xf numFmtId="165" fontId="21" fillId="5" borderId="0" xfId="0" applyNumberFormat="1" applyFont="1" applyFill="1" applyBorder="1" applyAlignment="1">
      <alignment horizontal="center" vertical="center" wrapText="1"/>
    </xf>
    <xf numFmtId="165" fontId="20" fillId="5" borderId="0" xfId="2" applyNumberFormat="1" applyFont="1" applyFill="1" applyBorder="1" applyAlignment="1">
      <alignment horizontal="center" vertical="center" wrapText="1"/>
    </xf>
    <xf numFmtId="165" fontId="20" fillId="0" borderId="0" xfId="0" applyNumberFormat="1" applyFont="1" applyFill="1" applyBorder="1" applyAlignment="1">
      <alignment horizontal="center" vertical="center" wrapText="1"/>
    </xf>
    <xf numFmtId="165" fontId="20" fillId="5" borderId="0" xfId="1" quotePrefix="1" applyNumberFormat="1" applyFont="1" applyFill="1" applyBorder="1" applyAlignment="1">
      <alignment horizontal="center" vertical="center" wrapText="1"/>
    </xf>
    <xf numFmtId="165" fontId="20" fillId="5" borderId="0" xfId="0" quotePrefix="1" applyNumberFormat="1" applyFont="1" applyFill="1" applyBorder="1" applyAlignment="1">
      <alignment horizontal="center" vertical="center" wrapText="1"/>
    </xf>
    <xf numFmtId="165" fontId="20" fillId="5" borderId="0" xfId="2" quotePrefix="1" applyNumberFormat="1" applyFont="1" applyFill="1" applyBorder="1" applyAlignment="1">
      <alignment horizontal="center" vertical="center" wrapText="1"/>
    </xf>
    <xf numFmtId="165" fontId="21" fillId="0" borderId="1" xfId="1" applyNumberFormat="1" applyFont="1" applyFill="1" applyBorder="1" applyAlignment="1">
      <alignment horizontal="center" vertical="center" wrapText="1"/>
    </xf>
    <xf numFmtId="165" fontId="21" fillId="0" borderId="0" xfId="1" applyNumberFormat="1" applyFont="1" applyFill="1" applyBorder="1" applyAlignment="1">
      <alignment horizontal="center" vertical="center"/>
    </xf>
    <xf numFmtId="0" fontId="41" fillId="0" borderId="0" xfId="1" applyNumberFormat="1" applyFont="1" applyBorder="1" applyAlignment="1">
      <alignment horizontal="center" vertical="top" wrapText="1"/>
    </xf>
    <xf numFmtId="0" fontId="41" fillId="0" borderId="0" xfId="1" applyNumberFormat="1" applyFont="1" applyFill="1" applyBorder="1" applyAlignment="1">
      <alignment horizontal="center" vertical="top"/>
    </xf>
    <xf numFmtId="0" fontId="41" fillId="0" borderId="0" xfId="1" applyNumberFormat="1" applyFont="1" applyFill="1" applyBorder="1" applyAlignment="1">
      <alignment horizontal="right" vertical="top" wrapText="1"/>
    </xf>
    <xf numFmtId="0" fontId="41" fillId="0" borderId="0" xfId="1" applyNumberFormat="1" applyFont="1" applyFill="1" applyBorder="1" applyAlignment="1">
      <alignment horizontal="center" vertical="top" wrapText="1"/>
    </xf>
    <xf numFmtId="0" fontId="41" fillId="5" borderId="0" xfId="1" applyNumberFormat="1" applyFont="1" applyFill="1" applyBorder="1" applyAlignment="1">
      <alignment horizontal="center" vertical="center" wrapText="1"/>
    </xf>
    <xf numFmtId="0" fontId="41" fillId="5" borderId="0" xfId="1" applyNumberFormat="1" applyFont="1" applyFill="1" applyBorder="1" applyAlignment="1">
      <alignment horizontal="center" vertical="top" wrapText="1"/>
    </xf>
    <xf numFmtId="0" fontId="41" fillId="5" borderId="0" xfId="2" applyNumberFormat="1" applyFont="1" applyFill="1" applyBorder="1" applyAlignment="1">
      <alignment horizontal="center" vertical="top" wrapText="1"/>
    </xf>
    <xf numFmtId="165" fontId="41" fillId="0" borderId="1" xfId="1" applyNumberFormat="1" applyFont="1" applyFill="1" applyBorder="1" applyAlignment="1">
      <alignment horizontal="left" vertical="top" wrapText="1"/>
    </xf>
    <xf numFmtId="0" fontId="42" fillId="0" borderId="0" xfId="0" applyFont="1" applyBorder="1" applyAlignment="1"/>
    <xf numFmtId="1" fontId="17" fillId="0" borderId="0" xfId="1" applyNumberFormat="1" applyFont="1" applyFill="1" applyBorder="1" applyAlignment="1">
      <alignment horizontal="center" vertical="center" wrapText="1"/>
    </xf>
    <xf numFmtId="1" fontId="4" fillId="0" borderId="0" xfId="1" applyNumberFormat="1" applyFont="1" applyFill="1" applyBorder="1" applyAlignment="1">
      <alignment horizontal="center" vertical="center" wrapText="1"/>
    </xf>
    <xf numFmtId="0" fontId="0" fillId="0" borderId="0" xfId="0" applyFont="1" applyFill="1" applyAlignment="1">
      <alignment horizontal="center" vertical="center"/>
    </xf>
    <xf numFmtId="1" fontId="2" fillId="0" borderId="0" xfId="1" applyNumberFormat="1" applyFont="1" applyFill="1" applyBorder="1" applyAlignment="1">
      <alignment horizontal="center" vertical="top" wrapText="1"/>
    </xf>
    <xf numFmtId="1" fontId="4" fillId="0" borderId="0" xfId="1" applyNumberFormat="1" applyFont="1" applyFill="1" applyBorder="1" applyAlignment="1">
      <alignment horizontal="left" vertical="center" wrapText="1"/>
    </xf>
    <xf numFmtId="1" fontId="18" fillId="0" borderId="0" xfId="1" applyNumberFormat="1" applyFont="1" applyFill="1" applyBorder="1" applyAlignment="1">
      <alignment horizontal="center" vertical="center" wrapText="1"/>
    </xf>
    <xf numFmtId="165" fontId="4" fillId="0" borderId="0" xfId="0" applyNumberFormat="1" applyFont="1" applyFill="1" applyBorder="1" applyAlignment="1">
      <alignment horizontal="center" vertical="center" wrapText="1"/>
    </xf>
    <xf numFmtId="1" fontId="0" fillId="0" borderId="0" xfId="1" applyNumberFormat="1" applyFont="1" applyFill="1" applyBorder="1" applyAlignment="1">
      <alignment horizontal="center" vertical="center" wrapText="1"/>
    </xf>
    <xf numFmtId="1" fontId="40" fillId="0" borderId="0" xfId="1" applyNumberFormat="1" applyFont="1" applyFill="1" applyBorder="1" applyAlignment="1">
      <alignment horizontal="center" vertical="center" wrapText="1"/>
    </xf>
    <xf numFmtId="0" fontId="0" fillId="0" borderId="0" xfId="0" applyFont="1" applyFill="1" applyBorder="1" applyAlignment="1">
      <alignment vertical="center" wrapText="1"/>
    </xf>
    <xf numFmtId="0" fontId="11" fillId="0" borderId="0" xfId="0" applyFont="1" applyFill="1" applyBorder="1" applyAlignment="1">
      <alignment horizontal="left" vertical="center" wrapText="1"/>
    </xf>
    <xf numFmtId="0" fontId="25"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3" borderId="0" xfId="0" applyFont="1" applyFill="1" applyBorder="1" applyAlignment="1">
      <alignment vertical="center" wrapText="1"/>
    </xf>
    <xf numFmtId="0" fontId="18" fillId="0" borderId="0" xfId="0" applyFont="1" applyFill="1" applyBorder="1" applyAlignment="1">
      <alignment vertical="center" wrapText="1"/>
    </xf>
    <xf numFmtId="0" fontId="0" fillId="0" borderId="0" xfId="0" applyFont="1" applyBorder="1" applyAlignment="1">
      <alignment horizontal="center" vertical="center"/>
    </xf>
    <xf numFmtId="0" fontId="0" fillId="0" borderId="0" xfId="2" applyNumberFormat="1" applyFont="1" applyBorder="1" applyAlignment="1">
      <alignment horizontal="center" vertical="center"/>
    </xf>
    <xf numFmtId="1" fontId="13" fillId="3" borderId="0" xfId="1" applyNumberFormat="1" applyFont="1" applyFill="1" applyBorder="1" applyAlignment="1">
      <alignment horizontal="center" vertical="center"/>
    </xf>
    <xf numFmtId="1" fontId="17" fillId="0" borderId="0" xfId="1" applyNumberFormat="1" applyFont="1" applyFill="1" applyBorder="1" applyAlignment="1">
      <alignment horizontal="center" vertical="center"/>
    </xf>
    <xf numFmtId="165" fontId="0" fillId="3" borderId="0" xfId="1" applyNumberFormat="1" applyFont="1" applyFill="1" applyBorder="1" applyAlignment="1">
      <alignment horizontal="center" vertical="center"/>
    </xf>
    <xf numFmtId="165" fontId="20" fillId="0" borderId="0" xfId="1" applyNumberFormat="1" applyFont="1" applyFill="1" applyBorder="1" applyAlignment="1">
      <alignment horizontal="center"/>
    </xf>
    <xf numFmtId="0" fontId="26" fillId="5" borderId="0" xfId="0" applyFont="1" applyFill="1" applyBorder="1" applyAlignment="1">
      <alignment horizontal="center" vertical="center" wrapText="1"/>
    </xf>
    <xf numFmtId="1" fontId="4" fillId="0" borderId="4" xfId="1" applyNumberFormat="1" applyFont="1" applyFill="1" applyBorder="1" applyAlignment="1">
      <alignment horizontal="left" vertical="top" wrapText="1"/>
    </xf>
    <xf numFmtId="0" fontId="0" fillId="0" borderId="4" xfId="0" applyFont="1" applyBorder="1" applyAlignment="1">
      <alignment horizontal="left" vertical="top" wrapText="1"/>
    </xf>
    <xf numFmtId="0" fontId="4" fillId="0" borderId="4" xfId="0" applyFont="1" applyFill="1" applyBorder="1" applyAlignment="1">
      <alignment horizontal="left" vertical="top"/>
    </xf>
    <xf numFmtId="9" fontId="4" fillId="0" borderId="4" xfId="2" applyFont="1" applyFill="1" applyBorder="1" applyAlignment="1">
      <alignment vertical="top" wrapText="1"/>
    </xf>
    <xf numFmtId="0" fontId="0" fillId="0" borderId="4" xfId="0" applyFill="1" applyBorder="1" applyAlignment="1">
      <alignment horizontal="left" vertical="top" wrapText="1"/>
    </xf>
    <xf numFmtId="0" fontId="0" fillId="0" borderId="3" xfId="0" applyFont="1" applyBorder="1" applyAlignment="1">
      <alignment vertical="top" wrapText="1"/>
    </xf>
    <xf numFmtId="0" fontId="13" fillId="0" borderId="3" xfId="0" applyFont="1" applyFill="1" applyBorder="1" applyAlignment="1">
      <alignment vertical="top"/>
    </xf>
    <xf numFmtId="0" fontId="13" fillId="0" borderId="3" xfId="0" applyFont="1" applyFill="1" applyBorder="1" applyAlignment="1">
      <alignment vertical="top" wrapText="1"/>
    </xf>
    <xf numFmtId="1" fontId="13" fillId="0" borderId="6" xfId="1" applyNumberFormat="1" applyFont="1" applyFill="1" applyBorder="1" applyAlignment="1">
      <alignment horizontal="center" vertical="top" wrapText="1"/>
    </xf>
    <xf numFmtId="0" fontId="11" fillId="0" borderId="4" xfId="0" applyFont="1" applyBorder="1" applyAlignment="1">
      <alignment horizontal="left" vertical="top" wrapText="1"/>
    </xf>
    <xf numFmtId="9" fontId="13" fillId="0" borderId="3" xfId="2" applyFont="1" applyFill="1" applyBorder="1" applyAlignment="1">
      <alignment horizontal="center" vertical="top" wrapText="1"/>
    </xf>
    <xf numFmtId="0" fontId="18" fillId="0" borderId="0" xfId="0" applyFont="1" applyBorder="1" applyAlignment="1">
      <alignment horizontal="center" wrapText="1"/>
    </xf>
    <xf numFmtId="0" fontId="17" fillId="0" borderId="0" xfId="0" applyFont="1" applyFill="1" applyBorder="1" applyAlignment="1">
      <alignment horizontal="center" vertical="center"/>
    </xf>
    <xf numFmtId="9" fontId="17" fillId="0" borderId="0" xfId="2" applyFont="1" applyFill="1" applyBorder="1" applyAlignment="1">
      <alignment horizontal="center" vertical="center" wrapText="1"/>
    </xf>
    <xf numFmtId="0" fontId="0"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1" fontId="13" fillId="0" borderId="3" xfId="1" applyNumberFormat="1" applyFont="1" applyFill="1" applyBorder="1" applyAlignment="1">
      <alignment horizontal="left" vertical="top" wrapText="1"/>
    </xf>
    <xf numFmtId="0" fontId="41" fillId="0" borderId="0" xfId="1" applyNumberFormat="1" applyFont="1" applyFill="1" applyBorder="1" applyAlignment="1">
      <alignment horizontal="left" vertical="top" wrapText="1"/>
    </xf>
    <xf numFmtId="0" fontId="0" fillId="0" borderId="0" xfId="0" applyFont="1" applyFill="1" applyBorder="1" applyAlignment="1">
      <alignment horizontal="left" vertical="center"/>
    </xf>
    <xf numFmtId="0" fontId="0" fillId="0" borderId="0" xfId="0" applyFont="1" applyAlignment="1">
      <alignment horizontal="left" vertical="center"/>
    </xf>
    <xf numFmtId="0" fontId="0" fillId="3"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165" fontId="17" fillId="0" borderId="0" xfId="0" applyNumberFormat="1" applyFont="1" applyFill="1" applyBorder="1" applyAlignment="1">
      <alignment horizontal="left" vertical="center" wrapText="1"/>
    </xf>
    <xf numFmtId="165" fontId="13" fillId="3" borderId="0" xfId="0" applyNumberFormat="1" applyFont="1" applyFill="1" applyBorder="1" applyAlignment="1">
      <alignment horizontal="left" vertical="center" wrapText="1"/>
    </xf>
    <xf numFmtId="165" fontId="20" fillId="0" borderId="0" xfId="0" applyNumberFormat="1" applyFont="1" applyFill="1" applyBorder="1" applyAlignment="1">
      <alignment horizontal="left" vertical="center" wrapText="1"/>
    </xf>
    <xf numFmtId="0" fontId="0" fillId="0" borderId="0" xfId="0" applyFont="1" applyFill="1" applyBorder="1" applyAlignment="1">
      <alignment horizontal="left"/>
    </xf>
    <xf numFmtId="16" fontId="4" fillId="0" borderId="0" xfId="0" quotePrefix="1" applyNumberFormat="1" applyFont="1" applyFill="1" applyBorder="1" applyAlignment="1">
      <alignment horizontal="left" vertical="center"/>
    </xf>
    <xf numFmtId="0" fontId="4" fillId="3" borderId="0" xfId="0" applyFont="1" applyFill="1" applyBorder="1" applyAlignment="1">
      <alignment horizontal="left" vertical="center"/>
    </xf>
    <xf numFmtId="0" fontId="18" fillId="0" borderId="0" xfId="0" applyFont="1" applyFill="1" applyBorder="1" applyAlignment="1">
      <alignment horizontal="left" vertical="center"/>
    </xf>
    <xf numFmtId="165" fontId="18" fillId="0" borderId="0" xfId="1" applyNumberFormat="1" applyFont="1" applyFill="1" applyBorder="1" applyAlignment="1">
      <alignment horizontal="left" vertical="center"/>
    </xf>
    <xf numFmtId="165" fontId="0" fillId="3" borderId="0" xfId="0" applyNumberFormat="1" applyFont="1" applyFill="1" applyBorder="1" applyAlignment="1">
      <alignment horizontal="left" vertical="center"/>
    </xf>
    <xf numFmtId="165" fontId="21" fillId="0" borderId="0" xfId="0" applyNumberFormat="1" applyFont="1" applyFill="1" applyBorder="1" applyAlignment="1">
      <alignment horizontal="left" vertical="center"/>
    </xf>
    <xf numFmtId="165" fontId="20" fillId="0" borderId="0" xfId="0" quotePrefix="1" applyNumberFormat="1" applyFont="1" applyFill="1" applyBorder="1" applyAlignment="1">
      <alignment horizontal="left"/>
    </xf>
    <xf numFmtId="0" fontId="10" fillId="0" borderId="0" xfId="0" applyFont="1" applyFill="1" applyAlignment="1">
      <alignment horizontal="left" vertical="top" readingOrder="1"/>
    </xf>
    <xf numFmtId="9" fontId="4" fillId="0" borderId="0" xfId="0" applyNumberFormat="1" applyFont="1" applyFill="1" applyBorder="1" applyAlignment="1">
      <alignment horizontal="left" vertical="center"/>
    </xf>
    <xf numFmtId="9" fontId="0" fillId="0" borderId="0" xfId="0" applyNumberFormat="1" applyFont="1" applyFill="1" applyBorder="1" applyAlignment="1">
      <alignment horizontal="left" vertical="center"/>
    </xf>
    <xf numFmtId="0" fontId="0" fillId="3" borderId="0" xfId="0" applyFont="1" applyFill="1" applyBorder="1" applyAlignment="1">
      <alignment horizontal="left" vertical="center"/>
    </xf>
    <xf numFmtId="1" fontId="17" fillId="0" borderId="1" xfId="1" applyNumberFormat="1" applyFont="1" applyFill="1" applyBorder="1" applyAlignment="1">
      <alignment horizontal="left" vertical="top" wrapText="1"/>
    </xf>
    <xf numFmtId="165" fontId="17" fillId="0" borderId="0" xfId="0" applyNumberFormat="1" applyFont="1" applyFill="1" applyBorder="1" applyAlignment="1">
      <alignment horizontal="left" vertical="center"/>
    </xf>
    <xf numFmtId="165" fontId="13" fillId="3" borderId="0" xfId="0" applyNumberFormat="1" applyFont="1" applyFill="1" applyBorder="1" applyAlignment="1">
      <alignment horizontal="left" vertical="center"/>
    </xf>
    <xf numFmtId="165" fontId="20" fillId="0" borderId="0" xfId="0" applyNumberFormat="1" applyFont="1" applyFill="1" applyBorder="1" applyAlignment="1">
      <alignment horizontal="left" vertical="center"/>
    </xf>
    <xf numFmtId="164" fontId="5" fillId="5" borderId="0" xfId="3" applyNumberFormat="1" applyFill="1" applyBorder="1" applyAlignment="1">
      <alignment horizontal="center"/>
    </xf>
    <xf numFmtId="9" fontId="4" fillId="0" borderId="0" xfId="2" applyFont="1" applyFill="1" applyBorder="1" applyAlignment="1">
      <alignment vertical="top"/>
    </xf>
    <xf numFmtId="0" fontId="26" fillId="8" borderId="0" xfId="0" applyFont="1" applyFill="1" applyAlignment="1"/>
    <xf numFmtId="0" fontId="0" fillId="8" borderId="0" xfId="0" applyFont="1" applyFill="1" applyAlignment="1">
      <alignment horizontal="left"/>
    </xf>
    <xf numFmtId="6" fontId="0" fillId="2" borderId="0" xfId="0" applyNumberFormat="1" applyFill="1" applyAlignment="1">
      <alignment vertical="center" wrapText="1"/>
    </xf>
    <xf numFmtId="0" fontId="0" fillId="2" borderId="0" xfId="0" applyFill="1" applyAlignment="1">
      <alignment vertical="center"/>
    </xf>
    <xf numFmtId="0" fontId="0" fillId="2" borderId="0" xfId="0" applyFill="1" applyAlignment="1">
      <alignment vertical="center" wrapText="1"/>
    </xf>
    <xf numFmtId="167" fontId="0" fillId="2" borderId="0" xfId="1" applyNumberFormat="1" applyFont="1" applyFill="1" applyAlignment="1">
      <alignment vertical="center" wrapText="1"/>
    </xf>
    <xf numFmtId="6" fontId="0" fillId="2" borderId="0" xfId="0" applyNumberFormat="1" applyFill="1"/>
    <xf numFmtId="0" fontId="43" fillId="8" borderId="0" xfId="0" applyFont="1" applyFill="1"/>
    <xf numFmtId="0" fontId="44" fillId="8" borderId="0" xfId="0" applyFont="1" applyFill="1"/>
    <xf numFmtId="0" fontId="45" fillId="8" borderId="0" xfId="0" applyFont="1" applyFill="1"/>
    <xf numFmtId="0" fontId="46" fillId="8" borderId="0" xfId="0" applyFont="1" applyFill="1"/>
    <xf numFmtId="170" fontId="0" fillId="2" borderId="0" xfId="0" applyNumberFormat="1" applyFill="1"/>
    <xf numFmtId="0" fontId="47" fillId="0" borderId="0" xfId="0" applyFont="1" applyAlignment="1">
      <alignment wrapText="1"/>
    </xf>
    <xf numFmtId="8" fontId="0" fillId="2" borderId="0" xfId="0" applyNumberFormat="1" applyFill="1"/>
    <xf numFmtId="6" fontId="0" fillId="0" borderId="0" xfId="0" applyNumberFormat="1" applyFill="1"/>
    <xf numFmtId="0" fontId="11" fillId="0" borderId="0" xfId="0" applyFont="1" applyAlignment="1">
      <alignment horizontal="center" vertical="top" wrapText="1"/>
    </xf>
    <xf numFmtId="0" fontId="1" fillId="0" borderId="0" xfId="0" applyFont="1" applyAlignment="1">
      <alignment horizontal="center" vertical="top" wrapText="1"/>
    </xf>
    <xf numFmtId="1" fontId="48" fillId="0" borderId="1" xfId="1" applyNumberFormat="1" applyFont="1" applyFill="1" applyBorder="1" applyAlignment="1">
      <alignment horizontal="left" vertical="center"/>
    </xf>
    <xf numFmtId="0" fontId="49" fillId="5" borderId="1" xfId="0" applyFont="1" applyFill="1" applyBorder="1" applyAlignment="1">
      <alignment horizontal="left" vertical="center" readingOrder="1"/>
    </xf>
    <xf numFmtId="0" fontId="50" fillId="0" borderId="0" xfId="0" applyFont="1" applyBorder="1" applyAlignment="1">
      <alignment vertical="center"/>
    </xf>
    <xf numFmtId="0" fontId="17" fillId="8" borderId="0" xfId="0" applyFont="1" applyFill="1" applyAlignment="1">
      <alignment wrapText="1"/>
    </xf>
    <xf numFmtId="0" fontId="18" fillId="8" borderId="0" xfId="0" applyFont="1" applyFill="1" applyAlignment="1">
      <alignment horizontal="left"/>
    </xf>
    <xf numFmtId="0" fontId="51" fillId="8" borderId="0" xfId="0" applyFont="1" applyFill="1" applyAlignment="1">
      <alignment wrapText="1"/>
    </xf>
    <xf numFmtId="0" fontId="52" fillId="8" borderId="0" xfId="0" applyFont="1" applyFill="1" applyAlignment="1">
      <alignment horizontal="left"/>
    </xf>
    <xf numFmtId="0" fontId="22" fillId="8" borderId="0" xfId="0" applyFont="1" applyFill="1" applyAlignment="1">
      <alignment wrapText="1"/>
    </xf>
    <xf numFmtId="0" fontId="15" fillId="8" borderId="0" xfId="0" applyFont="1" applyFill="1" applyAlignment="1">
      <alignment horizontal="left"/>
    </xf>
    <xf numFmtId="0" fontId="26" fillId="8" borderId="0" xfId="0" applyFont="1" applyFill="1" applyAlignment="1">
      <alignment wrapText="1"/>
    </xf>
    <xf numFmtId="9" fontId="0" fillId="0" borderId="0" xfId="2" applyFont="1"/>
    <xf numFmtId="0" fontId="26" fillId="0" borderId="0" xfId="0" applyFont="1"/>
    <xf numFmtId="0" fontId="26" fillId="0" borderId="0" xfId="2" applyNumberFormat="1" applyFont="1"/>
    <xf numFmtId="43" fontId="3" fillId="6" borderId="0" xfId="1" applyFont="1" applyFill="1"/>
    <xf numFmtId="43" fontId="4" fillId="0" borderId="0" xfId="1" applyFont="1" applyFill="1" applyBorder="1" applyAlignment="1">
      <alignment wrapText="1"/>
    </xf>
    <xf numFmtId="43" fontId="26" fillId="6" borderId="0" xfId="1" applyFont="1" applyFill="1" applyAlignment="1">
      <alignment wrapText="1"/>
    </xf>
    <xf numFmtId="43" fontId="0" fillId="0" borderId="0" xfId="1" applyFont="1"/>
    <xf numFmtId="0" fontId="26" fillId="2" borderId="0" xfId="0" applyFont="1" applyFill="1"/>
    <xf numFmtId="9" fontId="0" fillId="2" borderId="0" xfId="0" applyNumberFormat="1" applyFill="1"/>
    <xf numFmtId="43" fontId="4" fillId="2" borderId="0" xfId="1" applyFont="1" applyFill="1" applyBorder="1" applyAlignment="1">
      <alignment wrapText="1"/>
    </xf>
    <xf numFmtId="43" fontId="3" fillId="2" borderId="0" xfId="1" applyFont="1" applyFill="1"/>
    <xf numFmtId="9" fontId="26" fillId="2" borderId="0" xfId="2" applyFont="1" applyFill="1" applyAlignment="1">
      <alignment wrapText="1"/>
    </xf>
    <xf numFmtId="9" fontId="0" fillId="2" borderId="0" xfId="2" applyFont="1" applyFill="1"/>
    <xf numFmtId="3" fontId="3" fillId="2" borderId="3" xfId="0" applyNumberFormat="1" applyFont="1" applyFill="1" applyBorder="1" applyAlignment="1">
      <alignment horizontal="left"/>
    </xf>
    <xf numFmtId="168" fontId="3" fillId="2" borderId="0" xfId="0" applyNumberFormat="1" applyFont="1" applyFill="1"/>
    <xf numFmtId="10" fontId="3" fillId="2" borderId="0" xfId="2" applyNumberFormat="1" applyFont="1" applyFill="1"/>
    <xf numFmtId="0" fontId="26" fillId="3" borderId="0" xfId="0" applyFont="1" applyFill="1" applyAlignment="1">
      <alignment wrapText="1"/>
    </xf>
    <xf numFmtId="0" fontId="27" fillId="3" borderId="0" xfId="0" applyFont="1" applyFill="1"/>
    <xf numFmtId="0" fontId="27" fillId="3" borderId="0" xfId="0" applyFont="1" applyFill="1" applyAlignment="1">
      <alignment horizontal="left"/>
    </xf>
    <xf numFmtId="0" fontId="32" fillId="3" borderId="0" xfId="0" applyFont="1" applyFill="1" applyAlignment="1">
      <alignment wrapText="1"/>
    </xf>
    <xf numFmtId="168" fontId="27" fillId="2" borderId="0" xfId="0" applyNumberFormat="1" applyFont="1" applyFill="1" applyBorder="1" applyAlignment="1">
      <alignment horizontal="right"/>
    </xf>
    <xf numFmtId="168" fontId="27" fillId="0" borderId="0" xfId="0" applyNumberFormat="1" applyFont="1" applyBorder="1" applyAlignment="1">
      <alignment horizontal="right"/>
    </xf>
    <xf numFmtId="164" fontId="26" fillId="6" borderId="0" xfId="2" applyNumberFormat="1" applyFont="1" applyFill="1" applyAlignment="1">
      <alignment horizontal="center" wrapText="1"/>
    </xf>
    <xf numFmtId="9" fontId="12" fillId="0" borderId="0" xfId="2" applyFont="1" applyFill="1" applyBorder="1" applyAlignment="1">
      <alignment vertical="center"/>
    </xf>
    <xf numFmtId="0" fontId="12" fillId="0" borderId="0" xfId="0" applyFont="1" applyAlignment="1">
      <alignment horizontal="center" vertical="center"/>
    </xf>
    <xf numFmtId="0" fontId="53" fillId="0" borderId="0" xfId="0" applyFont="1" applyFill="1" applyBorder="1" applyAlignment="1">
      <alignment vertical="center"/>
    </xf>
    <xf numFmtId="0" fontId="0" fillId="0" borderId="4" xfId="0" applyBorder="1" applyAlignment="1">
      <alignment horizontal="left" vertical="top" wrapText="1"/>
    </xf>
    <xf numFmtId="0" fontId="26" fillId="8" borderId="0" xfId="0" applyFont="1" applyFill="1" applyBorder="1" applyAlignment="1">
      <alignment wrapText="1"/>
    </xf>
    <xf numFmtId="0" fontId="26" fillId="0" borderId="3" xfId="0" applyFont="1" applyBorder="1" applyAlignment="1">
      <alignment vertical="top" wrapText="1"/>
    </xf>
    <xf numFmtId="165" fontId="0" fillId="0" borderId="1" xfId="1" applyNumberFormat="1" applyFont="1" applyFill="1" applyBorder="1" applyAlignment="1">
      <alignment horizontal="left" vertical="center"/>
    </xf>
    <xf numFmtId="0" fontId="0" fillId="5" borderId="0" xfId="0" applyFont="1" applyFill="1" applyAlignment="1">
      <alignment horizontal="left" vertical="center"/>
    </xf>
    <xf numFmtId="0" fontId="54" fillId="0" borderId="0" xfId="0" applyFont="1" applyAlignment="1">
      <alignment vertical="top" wrapText="1"/>
    </xf>
    <xf numFmtId="0" fontId="0" fillId="0" borderId="0" xfId="0" applyNumberFormat="1" applyAlignment="1">
      <alignment horizontal="left"/>
    </xf>
    <xf numFmtId="0" fontId="26" fillId="0" borderId="0" xfId="0" applyFont="1" applyAlignment="1">
      <alignment horizontal="left"/>
    </xf>
    <xf numFmtId="0" fontId="0" fillId="0" borderId="0" xfId="0" applyFont="1"/>
    <xf numFmtId="0" fontId="55" fillId="0" borderId="0" xfId="0" applyFo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005000"/>
      <color rgb="FF96FFC8"/>
      <color rgb="FFFF8200"/>
      <color rgb="FFEDE1FF"/>
      <color rgb="FFCBA7FF"/>
      <color rgb="FFFF5000"/>
      <color rgb="FFC8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ysClr val="windowText" lastClr="000000"/>
                </a:solidFill>
              </a:rPr>
              <a:t>Dry Run of Report Card on State Elections</a:t>
            </a:r>
          </a:p>
        </c:rich>
      </c:tx>
      <c:layout>
        <c:manualLayout>
          <c:xMode val="edge"/>
          <c:yMode val="edge"/>
          <c:x val="0.30999818455364164"/>
          <c:y val="3.667672633788912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48437942926131"/>
          <c:y val="0.12038567944079755"/>
          <c:w val="0.84784040689552498"/>
          <c:h val="0.78051822264420689"/>
        </c:manualLayout>
      </c:layout>
      <c:barChart>
        <c:barDir val="bar"/>
        <c:grouping val="stacked"/>
        <c:varyColors val="0"/>
        <c:ser>
          <c:idx val="17"/>
          <c:order val="0"/>
          <c:tx>
            <c:strRef>
              <c:f>Report!$D$66</c:f>
              <c:strCache>
                <c:ptCount val="1"/>
                <c:pt idx="0">
                  <c:v>Nonpartisan or Bipartisan Redistricting, to Avoid Gerrymanders</c:v>
                </c:pt>
              </c:strCache>
            </c:strRef>
          </c:tx>
          <c:spPr>
            <a:solidFill>
              <a:schemeClr val="accent2">
                <a:lumMod val="50000"/>
              </a:schemeClr>
            </a:solidFill>
            <a:ln>
              <a:noFill/>
            </a:ln>
            <a:effectLst/>
          </c:spPr>
          <c:invertIfNegative val="0"/>
          <c:val>
            <c:numRef>
              <c:f>Report!$D$67:$D$117</c:f>
              <c:numCache>
                <c:formatCode>0.0</c:formatCode>
                <c:ptCount val="51"/>
                <c:pt idx="0">
                  <c:v>2</c:v>
                </c:pt>
                <c:pt idx="1">
                  <c:v>0.2</c:v>
                </c:pt>
                <c:pt idx="2">
                  <c:v>0.2</c:v>
                </c:pt>
                <c:pt idx="3">
                  <c:v>5</c:v>
                </c:pt>
                <c:pt idx="4">
                  <c:v>5</c:v>
                </c:pt>
                <c:pt idx="5">
                  <c:v>5</c:v>
                </c:pt>
                <c:pt idx="6">
                  <c:v>0.2</c:v>
                </c:pt>
                <c:pt idx="7">
                  <c:v>0.2</c:v>
                </c:pt>
                <c:pt idx="8">
                  <c:v>0.2</c:v>
                </c:pt>
                <c:pt idx="9">
                  <c:v>0.2</c:v>
                </c:pt>
                <c:pt idx="10">
                  <c:v>0.2</c:v>
                </c:pt>
                <c:pt idx="11">
                  <c:v>5</c:v>
                </c:pt>
                <c:pt idx="12">
                  <c:v>5</c:v>
                </c:pt>
                <c:pt idx="13">
                  <c:v>5</c:v>
                </c:pt>
                <c:pt idx="14">
                  <c:v>0.2</c:v>
                </c:pt>
                <c:pt idx="15">
                  <c:v>0.2</c:v>
                </c:pt>
                <c:pt idx="16">
                  <c:v>0.2</c:v>
                </c:pt>
                <c:pt idx="17">
                  <c:v>0.2</c:v>
                </c:pt>
                <c:pt idx="18">
                  <c:v>0.2</c:v>
                </c:pt>
                <c:pt idx="19">
                  <c:v>0.2</c:v>
                </c:pt>
                <c:pt idx="20">
                  <c:v>0.2</c:v>
                </c:pt>
                <c:pt idx="21">
                  <c:v>0.2</c:v>
                </c:pt>
                <c:pt idx="22">
                  <c:v>5</c:v>
                </c:pt>
                <c:pt idx="23">
                  <c:v>0.2</c:v>
                </c:pt>
                <c:pt idx="24">
                  <c:v>4</c:v>
                </c:pt>
                <c:pt idx="25">
                  <c:v>0.2</c:v>
                </c:pt>
                <c:pt idx="26">
                  <c:v>5</c:v>
                </c:pt>
                <c:pt idx="27">
                  <c:v>0.2</c:v>
                </c:pt>
                <c:pt idx="28">
                  <c:v>0.2</c:v>
                </c:pt>
                <c:pt idx="29">
                  <c:v>0.2</c:v>
                </c:pt>
                <c:pt idx="30">
                  <c:v>0.2</c:v>
                </c:pt>
                <c:pt idx="31">
                  <c:v>5</c:v>
                </c:pt>
                <c:pt idx="32">
                  <c:v>0.2</c:v>
                </c:pt>
                <c:pt idx="33">
                  <c:v>0.2</c:v>
                </c:pt>
                <c:pt idx="34">
                  <c:v>0.2</c:v>
                </c:pt>
                <c:pt idx="35">
                  <c:v>0.2</c:v>
                </c:pt>
                <c:pt idx="36">
                  <c:v>0.2</c:v>
                </c:pt>
                <c:pt idx="37">
                  <c:v>0.2</c:v>
                </c:pt>
                <c:pt idx="38">
                  <c:v>3</c:v>
                </c:pt>
                <c:pt idx="39">
                  <c:v>0.2</c:v>
                </c:pt>
                <c:pt idx="40">
                  <c:v>0.2</c:v>
                </c:pt>
                <c:pt idx="41">
                  <c:v>0.2</c:v>
                </c:pt>
                <c:pt idx="42">
                  <c:v>0.2</c:v>
                </c:pt>
                <c:pt idx="43">
                  <c:v>0.2</c:v>
                </c:pt>
                <c:pt idx="44">
                  <c:v>0.2</c:v>
                </c:pt>
                <c:pt idx="45">
                  <c:v>0.2</c:v>
                </c:pt>
                <c:pt idx="46">
                  <c:v>0.2</c:v>
                </c:pt>
                <c:pt idx="47">
                  <c:v>5</c:v>
                </c:pt>
                <c:pt idx="48">
                  <c:v>0.2</c:v>
                </c:pt>
                <c:pt idx="49">
                  <c:v>0.2</c:v>
                </c:pt>
                <c:pt idx="50">
                  <c:v>0.2</c:v>
                </c:pt>
              </c:numCache>
            </c:numRef>
          </c:val>
          <c:extLst>
            <c:ext xmlns:c16="http://schemas.microsoft.com/office/drawing/2014/chart" uri="{C3380CC4-5D6E-409C-BE32-E72D297353CC}">
              <c16:uniqueId val="{00000004-5A85-4BA5-B042-2247E6AA844D}"/>
            </c:ext>
          </c:extLst>
        </c:ser>
        <c:ser>
          <c:idx val="16"/>
          <c:order val="1"/>
          <c:tx>
            <c:strRef>
              <c:f>Report!$D$120</c:f>
              <c:strCache>
                <c:ptCount val="1"/>
                <c:pt idx="0">
                  <c:v>no</c:v>
                </c:pt>
              </c:strCache>
            </c:strRef>
          </c:tx>
          <c:spPr>
            <a:noFill/>
            <a:ln>
              <a:noFill/>
            </a:ln>
            <a:effectLst/>
          </c:spPr>
          <c:invertIfNegative val="0"/>
          <c:val>
            <c:numRef>
              <c:f>Report!$D$121:$D$171</c:f>
              <c:numCache>
                <c:formatCode>0.0</c:formatCode>
                <c:ptCount val="51"/>
                <c:pt idx="0">
                  <c:v>3.4</c:v>
                </c:pt>
                <c:pt idx="1">
                  <c:v>5.2</c:v>
                </c:pt>
                <c:pt idx="2">
                  <c:v>5.2</c:v>
                </c:pt>
                <c:pt idx="3">
                  <c:v>0.4</c:v>
                </c:pt>
                <c:pt idx="4">
                  <c:v>0.4</c:v>
                </c:pt>
                <c:pt idx="5">
                  <c:v>0.4</c:v>
                </c:pt>
                <c:pt idx="6">
                  <c:v>5.2</c:v>
                </c:pt>
                <c:pt idx="7">
                  <c:v>5.2</c:v>
                </c:pt>
                <c:pt idx="8">
                  <c:v>5.2</c:v>
                </c:pt>
                <c:pt idx="9">
                  <c:v>5.2</c:v>
                </c:pt>
                <c:pt idx="10">
                  <c:v>5.2</c:v>
                </c:pt>
                <c:pt idx="11">
                  <c:v>0.4</c:v>
                </c:pt>
                <c:pt idx="12">
                  <c:v>0.4</c:v>
                </c:pt>
                <c:pt idx="13">
                  <c:v>0.4</c:v>
                </c:pt>
                <c:pt idx="14">
                  <c:v>5.2</c:v>
                </c:pt>
                <c:pt idx="15">
                  <c:v>5.2</c:v>
                </c:pt>
                <c:pt idx="16">
                  <c:v>5.2</c:v>
                </c:pt>
                <c:pt idx="17">
                  <c:v>5.2</c:v>
                </c:pt>
                <c:pt idx="18">
                  <c:v>5.2</c:v>
                </c:pt>
                <c:pt idx="19">
                  <c:v>5.2</c:v>
                </c:pt>
                <c:pt idx="20">
                  <c:v>5.2</c:v>
                </c:pt>
                <c:pt idx="21">
                  <c:v>5.2</c:v>
                </c:pt>
                <c:pt idx="22">
                  <c:v>0.4</c:v>
                </c:pt>
                <c:pt idx="23">
                  <c:v>5.2</c:v>
                </c:pt>
                <c:pt idx="24">
                  <c:v>1.4</c:v>
                </c:pt>
                <c:pt idx="25">
                  <c:v>5.2</c:v>
                </c:pt>
                <c:pt idx="26">
                  <c:v>0.4</c:v>
                </c:pt>
                <c:pt idx="27">
                  <c:v>5.2</c:v>
                </c:pt>
                <c:pt idx="28">
                  <c:v>5.2</c:v>
                </c:pt>
                <c:pt idx="29">
                  <c:v>5.2</c:v>
                </c:pt>
                <c:pt idx="30">
                  <c:v>5.2</c:v>
                </c:pt>
                <c:pt idx="31">
                  <c:v>0.4</c:v>
                </c:pt>
                <c:pt idx="32">
                  <c:v>5.2</c:v>
                </c:pt>
                <c:pt idx="33">
                  <c:v>5.2</c:v>
                </c:pt>
                <c:pt idx="34">
                  <c:v>5.2</c:v>
                </c:pt>
                <c:pt idx="35">
                  <c:v>5.2</c:v>
                </c:pt>
                <c:pt idx="36">
                  <c:v>5.2</c:v>
                </c:pt>
                <c:pt idx="37">
                  <c:v>5.2</c:v>
                </c:pt>
                <c:pt idx="38">
                  <c:v>2.4</c:v>
                </c:pt>
                <c:pt idx="39">
                  <c:v>5.2</c:v>
                </c:pt>
                <c:pt idx="40">
                  <c:v>5.2</c:v>
                </c:pt>
                <c:pt idx="41">
                  <c:v>5.2</c:v>
                </c:pt>
                <c:pt idx="42">
                  <c:v>5.2</c:v>
                </c:pt>
                <c:pt idx="43">
                  <c:v>5.2</c:v>
                </c:pt>
                <c:pt idx="44">
                  <c:v>5.2</c:v>
                </c:pt>
                <c:pt idx="45">
                  <c:v>5.2</c:v>
                </c:pt>
                <c:pt idx="46">
                  <c:v>5.2</c:v>
                </c:pt>
                <c:pt idx="47">
                  <c:v>0.4</c:v>
                </c:pt>
                <c:pt idx="48">
                  <c:v>5.2</c:v>
                </c:pt>
                <c:pt idx="49">
                  <c:v>5.2</c:v>
                </c:pt>
                <c:pt idx="50">
                  <c:v>5.2</c:v>
                </c:pt>
              </c:numCache>
            </c:numRef>
          </c:val>
          <c:extLst>
            <c:ext xmlns:c16="http://schemas.microsoft.com/office/drawing/2014/chart" uri="{C3380CC4-5D6E-409C-BE32-E72D297353CC}">
              <c16:uniqueId val="{00000005-5A85-4BA5-B042-2247E6AA844D}"/>
            </c:ext>
          </c:extLst>
        </c:ser>
        <c:ser>
          <c:idx val="31"/>
          <c:order val="2"/>
          <c:tx>
            <c:strRef>
              <c:f>Report!$E$66</c:f>
              <c:strCache>
                <c:ptCount val="1"/>
                <c:pt idx="0">
                  <c:v>Contri-bution Limits per 4 Years</c:v>
                </c:pt>
              </c:strCache>
            </c:strRef>
          </c:tx>
          <c:spPr>
            <a:solidFill>
              <a:schemeClr val="accent2"/>
            </a:solidFill>
            <a:ln>
              <a:noFill/>
            </a:ln>
            <a:effectLst/>
          </c:spPr>
          <c:invertIfNegative val="0"/>
          <c:val>
            <c:numRef>
              <c:f>Report!$E$67:$E$117</c:f>
              <c:numCache>
                <c:formatCode>0.0</c:formatCode>
                <c:ptCount val="51"/>
                <c:pt idx="0">
                  <c:v>4</c:v>
                </c:pt>
                <c:pt idx="1">
                  <c:v>0.2</c:v>
                </c:pt>
                <c:pt idx="2">
                  <c:v>1</c:v>
                </c:pt>
                <c:pt idx="3">
                  <c:v>1</c:v>
                </c:pt>
                <c:pt idx="4">
                  <c:v>1</c:v>
                </c:pt>
                <c:pt idx="5">
                  <c:v>4.7</c:v>
                </c:pt>
                <c:pt idx="6">
                  <c:v>4.55</c:v>
                </c:pt>
                <c:pt idx="7">
                  <c:v>0.2</c:v>
                </c:pt>
                <c:pt idx="8">
                  <c:v>4.55</c:v>
                </c:pt>
                <c:pt idx="9">
                  <c:v>3.5</c:v>
                </c:pt>
                <c:pt idx="10">
                  <c:v>1</c:v>
                </c:pt>
                <c:pt idx="11">
                  <c:v>1</c:v>
                </c:pt>
                <c:pt idx="12">
                  <c:v>0.2</c:v>
                </c:pt>
                <c:pt idx="13">
                  <c:v>3.5</c:v>
                </c:pt>
                <c:pt idx="14">
                  <c:v>1</c:v>
                </c:pt>
                <c:pt idx="15">
                  <c:v>0.2</c:v>
                </c:pt>
                <c:pt idx="16">
                  <c:v>4</c:v>
                </c:pt>
                <c:pt idx="17">
                  <c:v>2</c:v>
                </c:pt>
                <c:pt idx="18">
                  <c:v>1.25</c:v>
                </c:pt>
                <c:pt idx="19">
                  <c:v>3</c:v>
                </c:pt>
                <c:pt idx="20">
                  <c:v>2</c:v>
                </c:pt>
                <c:pt idx="21">
                  <c:v>4.7517499999999995</c:v>
                </c:pt>
                <c:pt idx="22">
                  <c:v>3.95</c:v>
                </c:pt>
                <c:pt idx="23">
                  <c:v>4</c:v>
                </c:pt>
                <c:pt idx="24">
                  <c:v>1.75</c:v>
                </c:pt>
                <c:pt idx="25">
                  <c:v>0.2</c:v>
                </c:pt>
                <c:pt idx="26">
                  <c:v>4.7300000000000004</c:v>
                </c:pt>
                <c:pt idx="27">
                  <c:v>1</c:v>
                </c:pt>
                <c:pt idx="28">
                  <c:v>0.2</c:v>
                </c:pt>
                <c:pt idx="29">
                  <c:v>0.2</c:v>
                </c:pt>
                <c:pt idx="30">
                  <c:v>1</c:v>
                </c:pt>
                <c:pt idx="31">
                  <c:v>1.1000000000000001</c:v>
                </c:pt>
                <c:pt idx="32">
                  <c:v>1</c:v>
                </c:pt>
                <c:pt idx="33">
                  <c:v>1</c:v>
                </c:pt>
                <c:pt idx="34">
                  <c:v>1</c:v>
                </c:pt>
                <c:pt idx="35">
                  <c:v>1</c:v>
                </c:pt>
                <c:pt idx="36">
                  <c:v>3.65</c:v>
                </c:pt>
                <c:pt idx="37">
                  <c:v>0.2</c:v>
                </c:pt>
                <c:pt idx="38">
                  <c:v>0.2</c:v>
                </c:pt>
                <c:pt idx="39">
                  <c:v>3</c:v>
                </c:pt>
                <c:pt idx="40">
                  <c:v>3.5</c:v>
                </c:pt>
                <c:pt idx="41">
                  <c:v>3</c:v>
                </c:pt>
                <c:pt idx="42">
                  <c:v>2.6</c:v>
                </c:pt>
                <c:pt idx="43">
                  <c:v>0.2</c:v>
                </c:pt>
                <c:pt idx="44">
                  <c:v>0.2</c:v>
                </c:pt>
                <c:pt idx="45">
                  <c:v>0.2</c:v>
                </c:pt>
                <c:pt idx="46">
                  <c:v>4.09</c:v>
                </c:pt>
                <c:pt idx="47">
                  <c:v>3.5</c:v>
                </c:pt>
                <c:pt idx="48">
                  <c:v>4</c:v>
                </c:pt>
                <c:pt idx="49">
                  <c:v>1</c:v>
                </c:pt>
                <c:pt idx="50">
                  <c:v>2.75</c:v>
                </c:pt>
              </c:numCache>
            </c:numRef>
          </c:val>
          <c:extLst>
            <c:ext xmlns:c16="http://schemas.microsoft.com/office/drawing/2014/chart" uri="{C3380CC4-5D6E-409C-BE32-E72D297353CC}">
              <c16:uniqueId val="{00000005-34B5-4458-B125-F2412DD28DF7}"/>
            </c:ext>
          </c:extLst>
        </c:ser>
        <c:ser>
          <c:idx val="32"/>
          <c:order val="3"/>
          <c:tx>
            <c:strRef>
              <c:f>Report!$E$120</c:f>
              <c:strCache>
                <c:ptCount val="1"/>
                <c:pt idx="0">
                  <c:v>cl</c:v>
                </c:pt>
              </c:strCache>
            </c:strRef>
          </c:tx>
          <c:spPr>
            <a:noFill/>
            <a:ln>
              <a:noFill/>
            </a:ln>
            <a:effectLst/>
          </c:spPr>
          <c:invertIfNegative val="0"/>
          <c:val>
            <c:numRef>
              <c:f>Report!$E$121:$E$171</c:f>
              <c:numCache>
                <c:formatCode>0.0</c:formatCode>
                <c:ptCount val="51"/>
                <c:pt idx="0">
                  <c:v>1.4</c:v>
                </c:pt>
                <c:pt idx="1">
                  <c:v>5.2</c:v>
                </c:pt>
                <c:pt idx="2">
                  <c:v>4.4000000000000004</c:v>
                </c:pt>
                <c:pt idx="3">
                  <c:v>4.4000000000000004</c:v>
                </c:pt>
                <c:pt idx="4">
                  <c:v>4.4000000000000004</c:v>
                </c:pt>
                <c:pt idx="5">
                  <c:v>0.69999999999999984</c:v>
                </c:pt>
                <c:pt idx="6">
                  <c:v>0.8500000000000002</c:v>
                </c:pt>
                <c:pt idx="7">
                  <c:v>5.2</c:v>
                </c:pt>
                <c:pt idx="8">
                  <c:v>0.8500000000000002</c:v>
                </c:pt>
                <c:pt idx="9">
                  <c:v>1.9</c:v>
                </c:pt>
                <c:pt idx="10">
                  <c:v>4.4000000000000004</c:v>
                </c:pt>
                <c:pt idx="11">
                  <c:v>4.4000000000000004</c:v>
                </c:pt>
                <c:pt idx="12">
                  <c:v>5.2</c:v>
                </c:pt>
                <c:pt idx="13">
                  <c:v>1.9</c:v>
                </c:pt>
                <c:pt idx="14">
                  <c:v>4.4000000000000004</c:v>
                </c:pt>
                <c:pt idx="15">
                  <c:v>5.2</c:v>
                </c:pt>
                <c:pt idx="16">
                  <c:v>1.4</c:v>
                </c:pt>
                <c:pt idx="17">
                  <c:v>3.4</c:v>
                </c:pt>
                <c:pt idx="18">
                  <c:v>4.1500000000000004</c:v>
                </c:pt>
                <c:pt idx="19">
                  <c:v>2.4</c:v>
                </c:pt>
                <c:pt idx="20">
                  <c:v>3.4</c:v>
                </c:pt>
                <c:pt idx="21">
                  <c:v>0.64825000000000055</c:v>
                </c:pt>
                <c:pt idx="22">
                  <c:v>1.4499999999999997</c:v>
                </c:pt>
                <c:pt idx="23">
                  <c:v>1.4</c:v>
                </c:pt>
                <c:pt idx="24">
                  <c:v>3.65</c:v>
                </c:pt>
                <c:pt idx="25">
                  <c:v>5.2</c:v>
                </c:pt>
                <c:pt idx="26">
                  <c:v>0.6699999999999996</c:v>
                </c:pt>
                <c:pt idx="27">
                  <c:v>4.4000000000000004</c:v>
                </c:pt>
                <c:pt idx="28">
                  <c:v>5.2</c:v>
                </c:pt>
                <c:pt idx="29">
                  <c:v>5.2</c:v>
                </c:pt>
                <c:pt idx="30">
                  <c:v>4.4000000000000004</c:v>
                </c:pt>
                <c:pt idx="31">
                  <c:v>4.3</c:v>
                </c:pt>
                <c:pt idx="32">
                  <c:v>4.4000000000000004</c:v>
                </c:pt>
                <c:pt idx="33">
                  <c:v>4.4000000000000004</c:v>
                </c:pt>
                <c:pt idx="34">
                  <c:v>4.4000000000000004</c:v>
                </c:pt>
                <c:pt idx="35">
                  <c:v>4.4000000000000004</c:v>
                </c:pt>
                <c:pt idx="36">
                  <c:v>1.75</c:v>
                </c:pt>
                <c:pt idx="37">
                  <c:v>5.2</c:v>
                </c:pt>
                <c:pt idx="38">
                  <c:v>5.2</c:v>
                </c:pt>
                <c:pt idx="39">
                  <c:v>2.4</c:v>
                </c:pt>
                <c:pt idx="40">
                  <c:v>1.9</c:v>
                </c:pt>
                <c:pt idx="41">
                  <c:v>2.4</c:v>
                </c:pt>
                <c:pt idx="42">
                  <c:v>2.8</c:v>
                </c:pt>
                <c:pt idx="43">
                  <c:v>5.2</c:v>
                </c:pt>
                <c:pt idx="44">
                  <c:v>5.2</c:v>
                </c:pt>
                <c:pt idx="45">
                  <c:v>5.2</c:v>
                </c:pt>
                <c:pt idx="46">
                  <c:v>1.31</c:v>
                </c:pt>
                <c:pt idx="47">
                  <c:v>1.9</c:v>
                </c:pt>
                <c:pt idx="48">
                  <c:v>1.4</c:v>
                </c:pt>
                <c:pt idx="49">
                  <c:v>4.4000000000000004</c:v>
                </c:pt>
                <c:pt idx="50">
                  <c:v>2.65</c:v>
                </c:pt>
              </c:numCache>
            </c:numRef>
          </c:val>
          <c:extLst>
            <c:ext xmlns:c16="http://schemas.microsoft.com/office/drawing/2014/chart" uri="{C3380CC4-5D6E-409C-BE32-E72D297353CC}">
              <c16:uniqueId val="{00000006-34B5-4458-B125-F2412DD28DF7}"/>
            </c:ext>
          </c:extLst>
        </c:ser>
        <c:ser>
          <c:idx val="26"/>
          <c:order val="4"/>
          <c:tx>
            <c:strRef>
              <c:f>Report!$F$3</c:f>
              <c:strCache>
                <c:ptCount val="1"/>
                <c:pt idx="0">
                  <c:v>Public Campaign $ for Gov+Legislature</c:v>
                </c:pt>
              </c:strCache>
            </c:strRef>
          </c:tx>
          <c:spPr>
            <a:solidFill>
              <a:schemeClr val="accent2">
                <a:lumMod val="50000"/>
              </a:schemeClr>
            </a:solidFill>
            <a:ln>
              <a:noFill/>
            </a:ln>
            <a:effectLst/>
          </c:spPr>
          <c:invertIfNegative val="0"/>
          <c:val>
            <c:numRef>
              <c:f>Report!$F$67:$F$117</c:f>
              <c:numCache>
                <c:formatCode>0.0</c:formatCode>
                <c:ptCount val="51"/>
                <c:pt idx="0">
                  <c:v>0.2</c:v>
                </c:pt>
                <c:pt idx="1">
                  <c:v>0.2</c:v>
                </c:pt>
                <c:pt idx="2">
                  <c:v>0.2</c:v>
                </c:pt>
                <c:pt idx="3">
                  <c:v>5</c:v>
                </c:pt>
                <c:pt idx="4">
                  <c:v>0.2</c:v>
                </c:pt>
                <c:pt idx="5">
                  <c:v>0.2</c:v>
                </c:pt>
                <c:pt idx="6">
                  <c:v>5</c:v>
                </c:pt>
                <c:pt idx="7">
                  <c:v>0.2</c:v>
                </c:pt>
                <c:pt idx="8">
                  <c:v>0.2</c:v>
                </c:pt>
                <c:pt idx="9">
                  <c:v>3</c:v>
                </c:pt>
                <c:pt idx="10">
                  <c:v>0.2</c:v>
                </c:pt>
                <c:pt idx="11">
                  <c:v>5</c:v>
                </c:pt>
                <c:pt idx="12">
                  <c:v>0.2</c:v>
                </c:pt>
                <c:pt idx="13">
                  <c:v>0.2</c:v>
                </c:pt>
                <c:pt idx="14">
                  <c:v>0.2</c:v>
                </c:pt>
                <c:pt idx="15">
                  <c:v>0.2</c:v>
                </c:pt>
                <c:pt idx="16">
                  <c:v>0.2</c:v>
                </c:pt>
                <c:pt idx="17">
                  <c:v>0.2</c:v>
                </c:pt>
                <c:pt idx="18">
                  <c:v>0.2</c:v>
                </c:pt>
                <c:pt idx="19">
                  <c:v>3</c:v>
                </c:pt>
                <c:pt idx="20">
                  <c:v>3</c:v>
                </c:pt>
                <c:pt idx="21">
                  <c:v>5</c:v>
                </c:pt>
                <c:pt idx="22">
                  <c:v>3</c:v>
                </c:pt>
                <c:pt idx="23">
                  <c:v>5</c:v>
                </c:pt>
                <c:pt idx="24">
                  <c:v>0.2</c:v>
                </c:pt>
                <c:pt idx="25">
                  <c:v>0.2</c:v>
                </c:pt>
                <c:pt idx="26">
                  <c:v>0.2</c:v>
                </c:pt>
                <c:pt idx="27">
                  <c:v>0.2</c:v>
                </c:pt>
                <c:pt idx="28">
                  <c:v>0.2</c:v>
                </c:pt>
                <c:pt idx="29">
                  <c:v>0.2</c:v>
                </c:pt>
                <c:pt idx="30">
                  <c:v>0.2</c:v>
                </c:pt>
                <c:pt idx="31">
                  <c:v>3</c:v>
                </c:pt>
                <c:pt idx="32">
                  <c:v>2</c:v>
                </c:pt>
                <c:pt idx="33">
                  <c:v>0.2</c:v>
                </c:pt>
                <c:pt idx="34">
                  <c:v>0.2</c:v>
                </c:pt>
                <c:pt idx="35">
                  <c:v>0.2</c:v>
                </c:pt>
                <c:pt idx="36">
                  <c:v>0.2</c:v>
                </c:pt>
                <c:pt idx="37">
                  <c:v>0.2</c:v>
                </c:pt>
                <c:pt idx="38">
                  <c:v>0.2</c:v>
                </c:pt>
                <c:pt idx="39">
                  <c:v>3</c:v>
                </c:pt>
                <c:pt idx="40">
                  <c:v>0.2</c:v>
                </c:pt>
                <c:pt idx="41">
                  <c:v>0.2</c:v>
                </c:pt>
                <c:pt idx="42">
                  <c:v>0.2</c:v>
                </c:pt>
                <c:pt idx="43">
                  <c:v>0.2</c:v>
                </c:pt>
                <c:pt idx="44">
                  <c:v>0.2</c:v>
                </c:pt>
                <c:pt idx="45">
                  <c:v>0.2</c:v>
                </c:pt>
                <c:pt idx="46">
                  <c:v>3</c:v>
                </c:pt>
                <c:pt idx="47">
                  <c:v>0.2</c:v>
                </c:pt>
                <c:pt idx="48">
                  <c:v>0.2</c:v>
                </c:pt>
                <c:pt idx="49">
                  <c:v>2</c:v>
                </c:pt>
                <c:pt idx="50">
                  <c:v>0.2</c:v>
                </c:pt>
              </c:numCache>
            </c:numRef>
          </c:val>
          <c:extLst>
            <c:ext xmlns:c16="http://schemas.microsoft.com/office/drawing/2014/chart" uri="{C3380CC4-5D6E-409C-BE32-E72D297353CC}">
              <c16:uniqueId val="{00000001-15B6-46D5-9433-7403ED9A0F0A}"/>
            </c:ext>
          </c:extLst>
        </c:ser>
        <c:ser>
          <c:idx val="33"/>
          <c:order val="5"/>
          <c:tx>
            <c:strRef>
              <c:f>Report!$F$120</c:f>
              <c:strCache>
                <c:ptCount val="1"/>
                <c:pt idx="0">
                  <c:v>$</c:v>
                </c:pt>
              </c:strCache>
            </c:strRef>
          </c:tx>
          <c:spPr>
            <a:noFill/>
            <a:ln>
              <a:noFill/>
            </a:ln>
            <a:effectLst/>
          </c:spPr>
          <c:invertIfNegative val="0"/>
          <c:val>
            <c:numRef>
              <c:f>Report!$F$121:$F$171</c:f>
              <c:numCache>
                <c:formatCode>0.0</c:formatCode>
                <c:ptCount val="51"/>
                <c:pt idx="0">
                  <c:v>5.2</c:v>
                </c:pt>
                <c:pt idx="1">
                  <c:v>5.2</c:v>
                </c:pt>
                <c:pt idx="2">
                  <c:v>5.2</c:v>
                </c:pt>
                <c:pt idx="3">
                  <c:v>0.4</c:v>
                </c:pt>
                <c:pt idx="4">
                  <c:v>5.2</c:v>
                </c:pt>
                <c:pt idx="5">
                  <c:v>5.2</c:v>
                </c:pt>
                <c:pt idx="6">
                  <c:v>0.4</c:v>
                </c:pt>
                <c:pt idx="7">
                  <c:v>5.2</c:v>
                </c:pt>
                <c:pt idx="8">
                  <c:v>5.2</c:v>
                </c:pt>
                <c:pt idx="9">
                  <c:v>2.4</c:v>
                </c:pt>
                <c:pt idx="10">
                  <c:v>5.2</c:v>
                </c:pt>
                <c:pt idx="11">
                  <c:v>0.4</c:v>
                </c:pt>
                <c:pt idx="12">
                  <c:v>5.2</c:v>
                </c:pt>
                <c:pt idx="13">
                  <c:v>5.2</c:v>
                </c:pt>
                <c:pt idx="14">
                  <c:v>5.2</c:v>
                </c:pt>
                <c:pt idx="15">
                  <c:v>5.2</c:v>
                </c:pt>
                <c:pt idx="16">
                  <c:v>5.2</c:v>
                </c:pt>
                <c:pt idx="17">
                  <c:v>5.2</c:v>
                </c:pt>
                <c:pt idx="18">
                  <c:v>5.2</c:v>
                </c:pt>
                <c:pt idx="19">
                  <c:v>2.4</c:v>
                </c:pt>
                <c:pt idx="20">
                  <c:v>2.4</c:v>
                </c:pt>
                <c:pt idx="21">
                  <c:v>0.4</c:v>
                </c:pt>
                <c:pt idx="22">
                  <c:v>2.4</c:v>
                </c:pt>
                <c:pt idx="23">
                  <c:v>0.4</c:v>
                </c:pt>
                <c:pt idx="24">
                  <c:v>5.2</c:v>
                </c:pt>
                <c:pt idx="25">
                  <c:v>5.2</c:v>
                </c:pt>
                <c:pt idx="26">
                  <c:v>5.2</c:v>
                </c:pt>
                <c:pt idx="27">
                  <c:v>5.2</c:v>
                </c:pt>
                <c:pt idx="28">
                  <c:v>5.2</c:v>
                </c:pt>
                <c:pt idx="29">
                  <c:v>5.2</c:v>
                </c:pt>
                <c:pt idx="30">
                  <c:v>5.2</c:v>
                </c:pt>
                <c:pt idx="31">
                  <c:v>2.4</c:v>
                </c:pt>
                <c:pt idx="32">
                  <c:v>3.4</c:v>
                </c:pt>
                <c:pt idx="33">
                  <c:v>5.2</c:v>
                </c:pt>
                <c:pt idx="34">
                  <c:v>5.2</c:v>
                </c:pt>
                <c:pt idx="35">
                  <c:v>5.2</c:v>
                </c:pt>
                <c:pt idx="36">
                  <c:v>5.2</c:v>
                </c:pt>
                <c:pt idx="37">
                  <c:v>5.2</c:v>
                </c:pt>
                <c:pt idx="38">
                  <c:v>5.2</c:v>
                </c:pt>
                <c:pt idx="39">
                  <c:v>2.4</c:v>
                </c:pt>
                <c:pt idx="40">
                  <c:v>5.2</c:v>
                </c:pt>
                <c:pt idx="41">
                  <c:v>5.2</c:v>
                </c:pt>
                <c:pt idx="42">
                  <c:v>5.2</c:v>
                </c:pt>
                <c:pt idx="43">
                  <c:v>5.2</c:v>
                </c:pt>
                <c:pt idx="44">
                  <c:v>5.2</c:v>
                </c:pt>
                <c:pt idx="45">
                  <c:v>5.2</c:v>
                </c:pt>
                <c:pt idx="46">
                  <c:v>2.4</c:v>
                </c:pt>
                <c:pt idx="47">
                  <c:v>5.2</c:v>
                </c:pt>
                <c:pt idx="48">
                  <c:v>5.2</c:v>
                </c:pt>
                <c:pt idx="49">
                  <c:v>3.4</c:v>
                </c:pt>
                <c:pt idx="50">
                  <c:v>5.2</c:v>
                </c:pt>
              </c:numCache>
            </c:numRef>
          </c:val>
          <c:extLst>
            <c:ext xmlns:c16="http://schemas.microsoft.com/office/drawing/2014/chart" uri="{C3380CC4-5D6E-409C-BE32-E72D297353CC}">
              <c16:uniqueId val="{00000002-15B6-46D5-9433-7403ED9A0F0A}"/>
            </c:ext>
          </c:extLst>
        </c:ser>
        <c:ser>
          <c:idx val="24"/>
          <c:order val="6"/>
          <c:tx>
            <c:strRef>
              <c:f>Report!#REF!</c:f>
              <c:strCache>
                <c:ptCount val="1"/>
                <c:pt idx="0">
                  <c:v>#REF!</c:v>
                </c:pt>
              </c:strCache>
            </c:strRef>
          </c:tx>
          <c:spPr>
            <a:solidFill>
              <a:schemeClr val="accent1">
                <a:lumMod val="60000"/>
                <a:lumOff val="40000"/>
              </a:schemeClr>
            </a:solidFill>
            <a:ln>
              <a:noFill/>
            </a:ln>
            <a:effectLst/>
          </c:spPr>
          <c:invertIfNegative val="0"/>
          <c:val>
            <c:numRef>
              <c:f>Report!#REF!</c:f>
              <c:numCache>
                <c:formatCode>General</c:formatCode>
                <c:ptCount val="1"/>
                <c:pt idx="0">
                  <c:v>1</c:v>
                </c:pt>
              </c:numCache>
            </c:numRef>
          </c:val>
          <c:extLst>
            <c:ext xmlns:c16="http://schemas.microsoft.com/office/drawing/2014/chart" uri="{C3380CC4-5D6E-409C-BE32-E72D297353CC}">
              <c16:uniqueId val="{00000019-5A85-4BA5-B042-2247E6AA844D}"/>
            </c:ext>
          </c:extLst>
        </c:ser>
        <c:ser>
          <c:idx val="25"/>
          <c:order val="7"/>
          <c:tx>
            <c:strRef>
              <c:f>Report!#REF!</c:f>
              <c:strCache>
                <c:ptCount val="1"/>
                <c:pt idx="0">
                  <c:v>#REF!</c:v>
                </c:pt>
              </c:strCache>
            </c:strRef>
          </c:tx>
          <c:spPr>
            <a:solidFill>
              <a:schemeClr val="accent2">
                <a:lumMod val="60000"/>
                <a:lumOff val="40000"/>
              </a:schemeClr>
            </a:solidFill>
            <a:ln>
              <a:noFill/>
            </a:ln>
            <a:effectLst/>
          </c:spPr>
          <c:invertIfNegative val="0"/>
          <c:val>
            <c:numRef>
              <c:f>Report!#REF!</c:f>
              <c:numCache>
                <c:formatCode>General</c:formatCode>
                <c:ptCount val="1"/>
                <c:pt idx="0">
                  <c:v>1</c:v>
                </c:pt>
              </c:numCache>
            </c:numRef>
          </c:val>
          <c:extLst>
            <c:ext xmlns:c16="http://schemas.microsoft.com/office/drawing/2014/chart" uri="{C3380CC4-5D6E-409C-BE32-E72D297353CC}">
              <c16:uniqueId val="{0000001A-5A85-4BA5-B042-2247E6AA844D}"/>
            </c:ext>
          </c:extLst>
        </c:ser>
        <c:ser>
          <c:idx val="0"/>
          <c:order val="8"/>
          <c:tx>
            <c:strRef>
              <c:f>Report!$G$66</c:f>
              <c:strCache>
                <c:ptCount val="1"/>
                <c:pt idx="0">
                  <c:v>Turnout, % of Voting-age Citizens, 2020</c:v>
                </c:pt>
              </c:strCache>
            </c:strRef>
          </c:tx>
          <c:spPr>
            <a:solidFill>
              <a:schemeClr val="tx1"/>
            </a:solidFill>
            <a:ln>
              <a:noFill/>
            </a:ln>
            <a:effectLst/>
          </c:spPr>
          <c:invertIfNegative val="0"/>
          <c:cat>
            <c:strRef>
              <c:f>Report!$B$67:$B$117</c:f>
              <c:strCache>
                <c:ptCount val="51"/>
                <c:pt idx="0">
                  <c:v>Alaska 34 B</c:v>
                </c:pt>
                <c:pt idx="1">
                  <c:v>Alabama 23 C</c:v>
                </c:pt>
                <c:pt idx="2">
                  <c:v>Arkansas 29 C</c:v>
                </c:pt>
                <c:pt idx="3">
                  <c:v>Arizona 46 A</c:v>
                </c:pt>
                <c:pt idx="4">
                  <c:v>California 49 A</c:v>
                </c:pt>
                <c:pt idx="5">
                  <c:v>Colorado 59 A</c:v>
                </c:pt>
                <c:pt idx="6">
                  <c:v>Connecticut 35 B</c:v>
                </c:pt>
                <c:pt idx="7">
                  <c:v>Dist.of Columbia 44 A</c:v>
                </c:pt>
                <c:pt idx="8">
                  <c:v>Delaware 42 B</c:v>
                </c:pt>
                <c:pt idx="9">
                  <c:v>Florida 49 A</c:v>
                </c:pt>
                <c:pt idx="10">
                  <c:v>Georgia 41 B</c:v>
                </c:pt>
                <c:pt idx="11">
                  <c:v>Hawaii 53 A</c:v>
                </c:pt>
                <c:pt idx="12">
                  <c:v>Iowa 37 B</c:v>
                </c:pt>
                <c:pt idx="13">
                  <c:v>Idaho 31 C</c:v>
                </c:pt>
                <c:pt idx="14">
                  <c:v>Illinois 47 A</c:v>
                </c:pt>
                <c:pt idx="15">
                  <c:v>Indiana 17 C</c:v>
                </c:pt>
                <c:pt idx="16">
                  <c:v>Kansas 42 A</c:v>
                </c:pt>
                <c:pt idx="17">
                  <c:v>Kentucky 33 C</c:v>
                </c:pt>
                <c:pt idx="18">
                  <c:v>Louisiana 21 C</c:v>
                </c:pt>
                <c:pt idx="19">
                  <c:v>Massachusetts 48 A</c:v>
                </c:pt>
                <c:pt idx="20">
                  <c:v>Maryland 37 B</c:v>
                </c:pt>
                <c:pt idx="21">
                  <c:v>Maine 35 B</c:v>
                </c:pt>
                <c:pt idx="22">
                  <c:v>Michigan 53 A</c:v>
                </c:pt>
                <c:pt idx="23">
                  <c:v>Minnesota 40 B</c:v>
                </c:pt>
                <c:pt idx="24">
                  <c:v>Missouri 39 B</c:v>
                </c:pt>
                <c:pt idx="25">
                  <c:v>Mississippi 20 C</c:v>
                </c:pt>
                <c:pt idx="26">
                  <c:v>Montana 50 A</c:v>
                </c:pt>
                <c:pt idx="27">
                  <c:v>North Carolina 31 C</c:v>
                </c:pt>
                <c:pt idx="28">
                  <c:v>North Dakota 20 C</c:v>
                </c:pt>
                <c:pt idx="29">
                  <c:v>Nebraska 22 C</c:v>
                </c:pt>
                <c:pt idx="30">
                  <c:v>New Hampshire 18 C</c:v>
                </c:pt>
                <c:pt idx="31">
                  <c:v>New Jersey 41 B</c:v>
                </c:pt>
                <c:pt idx="32">
                  <c:v>New Mexico 35 B</c:v>
                </c:pt>
                <c:pt idx="33">
                  <c:v>Nevada 44 A</c:v>
                </c:pt>
                <c:pt idx="34">
                  <c:v>New York 40 B</c:v>
                </c:pt>
                <c:pt idx="35">
                  <c:v>Ohio 52 A</c:v>
                </c:pt>
                <c:pt idx="36">
                  <c:v>Oklahoma 17 C</c:v>
                </c:pt>
                <c:pt idx="37">
                  <c:v>Oregon 42 B</c:v>
                </c:pt>
                <c:pt idx="38">
                  <c:v>Pennsylvania 31 C</c:v>
                </c:pt>
                <c:pt idx="39">
                  <c:v>Rhode Island 54 A</c:v>
                </c:pt>
                <c:pt idx="40">
                  <c:v>South Carolina 26 C</c:v>
                </c:pt>
                <c:pt idx="41">
                  <c:v>South Dakota 24 C</c:v>
                </c:pt>
                <c:pt idx="42">
                  <c:v>Tennessee 22 C</c:v>
                </c:pt>
                <c:pt idx="43">
                  <c:v>Texas 36 B</c:v>
                </c:pt>
                <c:pt idx="44">
                  <c:v>Utah 43 A</c:v>
                </c:pt>
                <c:pt idx="45">
                  <c:v>Virginia 33 B</c:v>
                </c:pt>
                <c:pt idx="46">
                  <c:v>Vermont 43 A</c:v>
                </c:pt>
                <c:pt idx="47">
                  <c:v>Washington 46 A</c:v>
                </c:pt>
                <c:pt idx="48">
                  <c:v>Wisconsin 35 B</c:v>
                </c:pt>
                <c:pt idx="49">
                  <c:v>West Virginia 40 B</c:v>
                </c:pt>
                <c:pt idx="50">
                  <c:v>Wyoming 16 C</c:v>
                </c:pt>
              </c:strCache>
            </c:strRef>
          </c:cat>
          <c:val>
            <c:numRef>
              <c:f>Report!$G$67:$G$117</c:f>
              <c:numCache>
                <c:formatCode>0.0</c:formatCode>
                <c:ptCount val="51"/>
                <c:pt idx="0">
                  <c:v>2.8478296733715669</c:v>
                </c:pt>
                <c:pt idx="1">
                  <c:v>1.7640171405519867</c:v>
                </c:pt>
                <c:pt idx="2">
                  <c:v>0.40730091771387511</c:v>
                </c:pt>
                <c:pt idx="3">
                  <c:v>2.3009633469394504</c:v>
                </c:pt>
                <c:pt idx="4">
                  <c:v>2.7966522721313387</c:v>
                </c:pt>
                <c:pt idx="5">
                  <c:v>4.3182831684352241</c:v>
                </c:pt>
                <c:pt idx="6">
                  <c:v>3.3717776958795249</c:v>
                </c:pt>
                <c:pt idx="7">
                  <c:v>1.9479682883778087</c:v>
                </c:pt>
                <c:pt idx="8">
                  <c:v>3.2154654395052518</c:v>
                </c:pt>
                <c:pt idx="9">
                  <c:v>3.4052978267029839</c:v>
                </c:pt>
                <c:pt idx="10">
                  <c:v>2.6480899527469863</c:v>
                </c:pt>
                <c:pt idx="11">
                  <c:v>0.68648271071084599</c:v>
                </c:pt>
                <c:pt idx="12">
                  <c:v>3.7096068639401811</c:v>
                </c:pt>
                <c:pt idx="13">
                  <c:v>2.6934004293535581</c:v>
                </c:pt>
                <c:pt idx="14">
                  <c:v>2.5126576358644837</c:v>
                </c:pt>
                <c:pt idx="15">
                  <c:v>1.4263478441365445</c:v>
                </c:pt>
                <c:pt idx="16">
                  <c:v>2.2895477154738244</c:v>
                </c:pt>
                <c:pt idx="17">
                  <c:v>2.112498250863649</c:v>
                </c:pt>
                <c:pt idx="18">
                  <c:v>2.04975421307218</c:v>
                </c:pt>
                <c:pt idx="19">
                  <c:v>3.4909880712340535</c:v>
                </c:pt>
                <c:pt idx="20">
                  <c:v>3.2975043162509614</c:v>
                </c:pt>
                <c:pt idx="21">
                  <c:v>4.3009845284097983</c:v>
                </c:pt>
                <c:pt idx="22">
                  <c:v>3.8347847148928094</c:v>
                </c:pt>
                <c:pt idx="23">
                  <c:v>5</c:v>
                </c:pt>
                <c:pt idx="24">
                  <c:v>2.2663421932183616</c:v>
                </c:pt>
                <c:pt idx="25">
                  <c:v>1.1962287300940462</c:v>
                </c:pt>
                <c:pt idx="26">
                  <c:v>3.6818173858478334</c:v>
                </c:pt>
                <c:pt idx="27">
                  <c:v>3.3692965274578373</c:v>
                </c:pt>
                <c:pt idx="28">
                  <c:v>2.0189625947452048</c:v>
                </c:pt>
                <c:pt idx="29">
                  <c:v>3.0637705302208582</c:v>
                </c:pt>
                <c:pt idx="30">
                  <c:v>4.1346024584865457</c:v>
                </c:pt>
                <c:pt idx="31">
                  <c:v>4.0979010815986907</c:v>
                </c:pt>
                <c:pt idx="32">
                  <c:v>1.4040840981374456</c:v>
                </c:pt>
                <c:pt idx="33">
                  <c:v>2.1929763125199395</c:v>
                </c:pt>
                <c:pt idx="34">
                  <c:v>1.8088917667502804</c:v>
                </c:pt>
                <c:pt idx="35">
                  <c:v>2.5922195090245257</c:v>
                </c:pt>
                <c:pt idx="36">
                  <c:v>0.2</c:v>
                </c:pt>
                <c:pt idx="37">
                  <c:v>4.1465849428577926</c:v>
                </c:pt>
                <c:pt idx="38">
                  <c:v>3.2872345706405461</c:v>
                </c:pt>
                <c:pt idx="39">
                  <c:v>2.2499739922658888</c:v>
                </c:pt>
                <c:pt idx="40">
                  <c:v>2.0306814175756052</c:v>
                </c:pt>
                <c:pt idx="41">
                  <c:v>2.3099067785140681</c:v>
                </c:pt>
                <c:pt idx="42">
                  <c:v>1.1255669062938201</c:v>
                </c:pt>
                <c:pt idx="43">
                  <c:v>1.2440916485648372</c:v>
                </c:pt>
                <c:pt idx="44">
                  <c:v>2.9258841004306579</c:v>
                </c:pt>
                <c:pt idx="45">
                  <c:v>3.6623860284885374</c:v>
                </c:pt>
                <c:pt idx="46">
                  <c:v>3.8951613706258441</c:v>
                </c:pt>
                <c:pt idx="47">
                  <c:v>4.18307296579147</c:v>
                </c:pt>
                <c:pt idx="48">
                  <c:v>4.194798069441064</c:v>
                </c:pt>
                <c:pt idx="49">
                  <c:v>0.69809640874887036</c:v>
                </c:pt>
                <c:pt idx="50">
                  <c:v>2.040195650160733</c:v>
                </c:pt>
              </c:numCache>
            </c:numRef>
          </c:val>
          <c:extLst>
            <c:ext xmlns:c16="http://schemas.microsoft.com/office/drawing/2014/chart" uri="{C3380CC4-5D6E-409C-BE32-E72D297353CC}">
              <c16:uniqueId val="{00000002-5A85-4BA5-B042-2247E6AA844D}"/>
            </c:ext>
          </c:extLst>
        </c:ser>
        <c:ser>
          <c:idx val="7"/>
          <c:order val="9"/>
          <c:tx>
            <c:strRef>
              <c:f>Report!$G$120</c:f>
              <c:strCache>
                <c:ptCount val="1"/>
                <c:pt idx="0">
                  <c:v>tu</c:v>
                </c:pt>
              </c:strCache>
            </c:strRef>
          </c:tx>
          <c:spPr>
            <a:noFill/>
            <a:ln>
              <a:noFill/>
            </a:ln>
            <a:effectLst/>
          </c:spPr>
          <c:invertIfNegative val="0"/>
          <c:val>
            <c:numRef>
              <c:f>Report!$G$121:$G$171</c:f>
              <c:numCache>
                <c:formatCode>0.0</c:formatCode>
                <c:ptCount val="51"/>
                <c:pt idx="0">
                  <c:v>2.552170326628433</c:v>
                </c:pt>
                <c:pt idx="1">
                  <c:v>3.635982859448013</c:v>
                </c:pt>
                <c:pt idx="2">
                  <c:v>4.9926990822861255</c:v>
                </c:pt>
                <c:pt idx="3">
                  <c:v>3.0990366530605495</c:v>
                </c:pt>
                <c:pt idx="4">
                  <c:v>2.6033477278686612</c:v>
                </c:pt>
                <c:pt idx="5">
                  <c:v>1.0817168315647758</c:v>
                </c:pt>
                <c:pt idx="6">
                  <c:v>2.028222304120475</c:v>
                </c:pt>
                <c:pt idx="7">
                  <c:v>3.4520317116221912</c:v>
                </c:pt>
                <c:pt idx="8">
                  <c:v>2.1845345604947481</c:v>
                </c:pt>
                <c:pt idx="9">
                  <c:v>1.994702173297016</c:v>
                </c:pt>
                <c:pt idx="10">
                  <c:v>2.7519100472530136</c:v>
                </c:pt>
                <c:pt idx="11">
                  <c:v>4.7135172892891539</c:v>
                </c:pt>
                <c:pt idx="12">
                  <c:v>1.6903931360598188</c:v>
                </c:pt>
                <c:pt idx="13">
                  <c:v>2.7065995706464419</c:v>
                </c:pt>
                <c:pt idx="14">
                  <c:v>2.8873423641355163</c:v>
                </c:pt>
                <c:pt idx="15">
                  <c:v>3.9736521558634554</c:v>
                </c:pt>
                <c:pt idx="16">
                  <c:v>3.1104522845261755</c:v>
                </c:pt>
                <c:pt idx="17">
                  <c:v>3.287501749136351</c:v>
                </c:pt>
                <c:pt idx="18">
                  <c:v>3.3502457869278199</c:v>
                </c:pt>
                <c:pt idx="19">
                  <c:v>1.9090119287659464</c:v>
                </c:pt>
                <c:pt idx="20">
                  <c:v>2.1024956837490385</c:v>
                </c:pt>
                <c:pt idx="21">
                  <c:v>1.0990154715902016</c:v>
                </c:pt>
                <c:pt idx="22">
                  <c:v>1.5652152851071905</c:v>
                </c:pt>
                <c:pt idx="23">
                  <c:v>0.4</c:v>
                </c:pt>
                <c:pt idx="24">
                  <c:v>3.1336578067816383</c:v>
                </c:pt>
                <c:pt idx="25">
                  <c:v>4.2037712699059542</c:v>
                </c:pt>
                <c:pt idx="26">
                  <c:v>1.7181826141521666</c:v>
                </c:pt>
                <c:pt idx="27">
                  <c:v>2.0307034725421627</c:v>
                </c:pt>
                <c:pt idx="28">
                  <c:v>3.3810374052547951</c:v>
                </c:pt>
                <c:pt idx="29">
                  <c:v>2.3362294697791417</c:v>
                </c:pt>
                <c:pt idx="30">
                  <c:v>1.2653975415134542</c:v>
                </c:pt>
                <c:pt idx="31">
                  <c:v>1.3020989184013092</c:v>
                </c:pt>
                <c:pt idx="32">
                  <c:v>3.9959159018625541</c:v>
                </c:pt>
                <c:pt idx="33">
                  <c:v>3.2070236874800604</c:v>
                </c:pt>
                <c:pt idx="34">
                  <c:v>3.5911082332497197</c:v>
                </c:pt>
                <c:pt idx="35">
                  <c:v>2.8077804909754742</c:v>
                </c:pt>
                <c:pt idx="36">
                  <c:v>5.2</c:v>
                </c:pt>
                <c:pt idx="37">
                  <c:v>1.2534150571422074</c:v>
                </c:pt>
                <c:pt idx="38">
                  <c:v>2.1127654293594538</c:v>
                </c:pt>
                <c:pt idx="39">
                  <c:v>3.1500260077341111</c:v>
                </c:pt>
                <c:pt idx="40">
                  <c:v>3.3693185824243947</c:v>
                </c:pt>
                <c:pt idx="41">
                  <c:v>3.0900932214859318</c:v>
                </c:pt>
                <c:pt idx="42">
                  <c:v>4.2744330937061799</c:v>
                </c:pt>
                <c:pt idx="43">
                  <c:v>4.1559083514351629</c:v>
                </c:pt>
                <c:pt idx="44">
                  <c:v>2.474115899569342</c:v>
                </c:pt>
                <c:pt idx="45">
                  <c:v>1.7376139715114625</c:v>
                </c:pt>
                <c:pt idx="46">
                  <c:v>1.5048386293741558</c:v>
                </c:pt>
                <c:pt idx="47">
                  <c:v>1.2169270342085299</c:v>
                </c:pt>
                <c:pt idx="48">
                  <c:v>1.2052019305589359</c:v>
                </c:pt>
                <c:pt idx="49">
                  <c:v>4.7019035912511296</c:v>
                </c:pt>
                <c:pt idx="50">
                  <c:v>3.3598043498392669</c:v>
                </c:pt>
              </c:numCache>
            </c:numRef>
          </c:val>
          <c:extLst>
            <c:ext xmlns:c16="http://schemas.microsoft.com/office/drawing/2014/chart" uri="{C3380CC4-5D6E-409C-BE32-E72D297353CC}">
              <c16:uniqueId val="{00000003-5A85-4BA5-B042-2247E6AA844D}"/>
            </c:ext>
          </c:extLst>
        </c:ser>
        <c:ser>
          <c:idx val="27"/>
          <c:order val="10"/>
          <c:tx>
            <c:strRef>
              <c:f>Report!#REF!</c:f>
              <c:strCache>
                <c:ptCount val="1"/>
                <c:pt idx="0">
                  <c:v>#REF!</c:v>
                </c:pt>
              </c:strCache>
            </c:strRef>
          </c:tx>
          <c:spPr>
            <a:solidFill>
              <a:schemeClr val="bg1">
                <a:lumMod val="65000"/>
              </a:schemeClr>
            </a:solidFill>
            <a:ln>
              <a:noFill/>
            </a:ln>
            <a:effectLst/>
          </c:spPr>
          <c:invertIfNegative val="0"/>
          <c:val>
            <c:numRef>
              <c:f>Report!$H$67:$H$117</c:f>
              <c:numCache>
                <c:formatCode>0.0</c:formatCode>
                <c:ptCount val="51"/>
                <c:pt idx="0">
                  <c:v>3.5191269136905188</c:v>
                </c:pt>
                <c:pt idx="1">
                  <c:v>2.027504238024775</c:v>
                </c:pt>
                <c:pt idx="2">
                  <c:v>1.7510747597155663</c:v>
                </c:pt>
                <c:pt idx="3">
                  <c:v>2.048002987041377</c:v>
                </c:pt>
                <c:pt idx="4">
                  <c:v>2.9217750297967213</c:v>
                </c:pt>
                <c:pt idx="5">
                  <c:v>3.2336238757539655</c:v>
                </c:pt>
                <c:pt idx="6">
                  <c:v>2.7030043472925946</c:v>
                </c:pt>
                <c:pt idx="7">
                  <c:v>5</c:v>
                </c:pt>
                <c:pt idx="8">
                  <c:v>2.1680168653482612</c:v>
                </c:pt>
                <c:pt idx="9">
                  <c:v>1.8340975406820439</c:v>
                </c:pt>
                <c:pt idx="10">
                  <c:v>2.6527635578992661</c:v>
                </c:pt>
                <c:pt idx="11">
                  <c:v>1.5560522065070777</c:v>
                </c:pt>
                <c:pt idx="12">
                  <c:v>1.8817608243586574</c:v>
                </c:pt>
                <c:pt idx="13">
                  <c:v>0.61650964156424282</c:v>
                </c:pt>
                <c:pt idx="14">
                  <c:v>1.9566307239681029</c:v>
                </c:pt>
                <c:pt idx="15">
                  <c:v>2.4243599854782878</c:v>
                </c:pt>
                <c:pt idx="16">
                  <c:v>2.7416767707515479</c:v>
                </c:pt>
                <c:pt idx="17">
                  <c:v>0.67304354665928434</c:v>
                </c:pt>
                <c:pt idx="18">
                  <c:v>1.2253497556065864</c:v>
                </c:pt>
                <c:pt idx="19">
                  <c:v>2.2493884476720694</c:v>
                </c:pt>
                <c:pt idx="20">
                  <c:v>3.0363768672754667</c:v>
                </c:pt>
                <c:pt idx="21">
                  <c:v>0.73506773201307829</c:v>
                </c:pt>
                <c:pt idx="22">
                  <c:v>1.8622616287497991</c:v>
                </c:pt>
                <c:pt idx="23">
                  <c:v>2.9397159908950936</c:v>
                </c:pt>
                <c:pt idx="24">
                  <c:v>3.6828698833467022</c:v>
                </c:pt>
                <c:pt idx="25">
                  <c:v>1.088354908077747</c:v>
                </c:pt>
                <c:pt idx="26">
                  <c:v>2.2712054906202481</c:v>
                </c:pt>
                <c:pt idx="27">
                  <c:v>2.1380109542478265</c:v>
                </c:pt>
                <c:pt idx="28">
                  <c:v>1.9398352485759467</c:v>
                </c:pt>
                <c:pt idx="29">
                  <c:v>2.4264639080390422</c:v>
                </c:pt>
                <c:pt idx="30">
                  <c:v>2.7526596952940241</c:v>
                </c:pt>
                <c:pt idx="31">
                  <c:v>2.0788116868276663</c:v>
                </c:pt>
                <c:pt idx="32">
                  <c:v>1.9418522664341737</c:v>
                </c:pt>
                <c:pt idx="33">
                  <c:v>2.791035116914518</c:v>
                </c:pt>
                <c:pt idx="34">
                  <c:v>2.8676219352387964</c:v>
                </c:pt>
                <c:pt idx="35">
                  <c:v>0.49634735168638444</c:v>
                </c:pt>
                <c:pt idx="36">
                  <c:v>0.7973049544504256</c:v>
                </c:pt>
                <c:pt idx="37">
                  <c:v>2.5039585239143713</c:v>
                </c:pt>
                <c:pt idx="38">
                  <c:v>2.1796061012950725</c:v>
                </c:pt>
                <c:pt idx="39">
                  <c:v>4.2712458402267268</c:v>
                </c:pt>
                <c:pt idx="40">
                  <c:v>1.1680871343624122</c:v>
                </c:pt>
                <c:pt idx="41">
                  <c:v>1.1763485565292446</c:v>
                </c:pt>
                <c:pt idx="42">
                  <c:v>2.399290122629862</c:v>
                </c:pt>
                <c:pt idx="43">
                  <c:v>1.653537902712604</c:v>
                </c:pt>
                <c:pt idx="44">
                  <c:v>2.1524242422066866</c:v>
                </c:pt>
                <c:pt idx="45">
                  <c:v>3.0797798556595795</c:v>
                </c:pt>
                <c:pt idx="46">
                  <c:v>2.654387803085839</c:v>
                </c:pt>
                <c:pt idx="47">
                  <c:v>1.7893289282263327</c:v>
                </c:pt>
                <c:pt idx="48">
                  <c:v>3.5329175043060386</c:v>
                </c:pt>
                <c:pt idx="49">
                  <c:v>1.2993599854585551</c:v>
                </c:pt>
                <c:pt idx="50">
                  <c:v>0.2</c:v>
                </c:pt>
              </c:numCache>
            </c:numRef>
          </c:val>
          <c:extLst>
            <c:ext xmlns:c16="http://schemas.microsoft.com/office/drawing/2014/chart" uri="{C3380CC4-5D6E-409C-BE32-E72D297353CC}">
              <c16:uniqueId val="{00000001-34B5-4458-B125-F2412DD28DF7}"/>
            </c:ext>
          </c:extLst>
        </c:ser>
        <c:ser>
          <c:idx val="28"/>
          <c:order val="11"/>
          <c:tx>
            <c:strRef>
              <c:f>Report!$H$120</c:f>
              <c:strCache>
                <c:ptCount val="1"/>
                <c:pt idx="0">
                  <c:v>t18</c:v>
                </c:pt>
              </c:strCache>
            </c:strRef>
          </c:tx>
          <c:spPr>
            <a:noFill/>
            <a:ln>
              <a:noFill/>
            </a:ln>
            <a:effectLst/>
          </c:spPr>
          <c:invertIfNegative val="0"/>
          <c:val>
            <c:numRef>
              <c:f>Report!$H$121:$H$171</c:f>
              <c:numCache>
                <c:formatCode>0.0</c:formatCode>
                <c:ptCount val="51"/>
                <c:pt idx="0">
                  <c:v>1.8808730863094811</c:v>
                </c:pt>
                <c:pt idx="1">
                  <c:v>3.3724957619752249</c:v>
                </c:pt>
                <c:pt idx="2">
                  <c:v>3.6489252402844339</c:v>
                </c:pt>
                <c:pt idx="3">
                  <c:v>3.351997012958623</c:v>
                </c:pt>
                <c:pt idx="4">
                  <c:v>2.4782249702032786</c:v>
                </c:pt>
                <c:pt idx="5">
                  <c:v>2.1663761242460344</c:v>
                </c:pt>
                <c:pt idx="6">
                  <c:v>2.6969956527074053</c:v>
                </c:pt>
                <c:pt idx="7">
                  <c:v>0.4</c:v>
                </c:pt>
                <c:pt idx="8">
                  <c:v>3.2319831346517387</c:v>
                </c:pt>
                <c:pt idx="9">
                  <c:v>3.565902459317956</c:v>
                </c:pt>
                <c:pt idx="10">
                  <c:v>2.7472364421007338</c:v>
                </c:pt>
                <c:pt idx="11">
                  <c:v>3.8439477934929225</c:v>
                </c:pt>
                <c:pt idx="12">
                  <c:v>3.5182391756413423</c:v>
                </c:pt>
                <c:pt idx="13">
                  <c:v>4.783490358435758</c:v>
                </c:pt>
                <c:pt idx="14">
                  <c:v>3.443369276031897</c:v>
                </c:pt>
                <c:pt idx="15">
                  <c:v>2.9756400145217121</c:v>
                </c:pt>
                <c:pt idx="16">
                  <c:v>2.658323229248452</c:v>
                </c:pt>
                <c:pt idx="17">
                  <c:v>4.7269564533407156</c:v>
                </c:pt>
                <c:pt idx="18">
                  <c:v>4.1746502443934137</c:v>
                </c:pt>
                <c:pt idx="19">
                  <c:v>3.1506115523279306</c:v>
                </c:pt>
                <c:pt idx="20">
                  <c:v>2.3636231327245332</c:v>
                </c:pt>
                <c:pt idx="21">
                  <c:v>4.6649322679869218</c:v>
                </c:pt>
                <c:pt idx="22">
                  <c:v>3.5377383712502009</c:v>
                </c:pt>
                <c:pt idx="23">
                  <c:v>2.4602840091049063</c:v>
                </c:pt>
                <c:pt idx="24">
                  <c:v>1.7171301166532977</c:v>
                </c:pt>
                <c:pt idx="25">
                  <c:v>4.3116450919222533</c:v>
                </c:pt>
                <c:pt idx="26">
                  <c:v>3.1287945093797518</c:v>
                </c:pt>
                <c:pt idx="27">
                  <c:v>3.2619890457521734</c:v>
                </c:pt>
                <c:pt idx="28">
                  <c:v>3.460164751424053</c:v>
                </c:pt>
                <c:pt idx="29">
                  <c:v>2.9735360919609577</c:v>
                </c:pt>
                <c:pt idx="30">
                  <c:v>2.6473403047059758</c:v>
                </c:pt>
                <c:pt idx="31">
                  <c:v>3.3211883131723337</c:v>
                </c:pt>
                <c:pt idx="32">
                  <c:v>3.4581477335658262</c:v>
                </c:pt>
                <c:pt idx="33">
                  <c:v>2.6089648830854819</c:v>
                </c:pt>
                <c:pt idx="34">
                  <c:v>2.5323780647612035</c:v>
                </c:pt>
                <c:pt idx="35">
                  <c:v>4.9036526483136162</c:v>
                </c:pt>
                <c:pt idx="36">
                  <c:v>4.6026950455495745</c:v>
                </c:pt>
                <c:pt idx="37">
                  <c:v>2.8960414760856286</c:v>
                </c:pt>
                <c:pt idx="38">
                  <c:v>3.2203938987049274</c:v>
                </c:pt>
                <c:pt idx="39">
                  <c:v>1.1287541597732731</c:v>
                </c:pt>
                <c:pt idx="40">
                  <c:v>4.2319128656375877</c:v>
                </c:pt>
                <c:pt idx="41">
                  <c:v>4.2236514434707555</c:v>
                </c:pt>
                <c:pt idx="42">
                  <c:v>3.0007098773701379</c:v>
                </c:pt>
                <c:pt idx="43">
                  <c:v>3.7464620972873957</c:v>
                </c:pt>
                <c:pt idx="44">
                  <c:v>3.2475757577933133</c:v>
                </c:pt>
                <c:pt idx="45">
                  <c:v>2.3202201443404205</c:v>
                </c:pt>
                <c:pt idx="46">
                  <c:v>2.7456121969141609</c:v>
                </c:pt>
                <c:pt idx="47">
                  <c:v>3.6106710717736674</c:v>
                </c:pt>
                <c:pt idx="48">
                  <c:v>1.8670824956939613</c:v>
                </c:pt>
                <c:pt idx="49">
                  <c:v>4.1006400145414448</c:v>
                </c:pt>
                <c:pt idx="50">
                  <c:v>5.2</c:v>
                </c:pt>
              </c:numCache>
            </c:numRef>
          </c:val>
          <c:extLst>
            <c:ext xmlns:c16="http://schemas.microsoft.com/office/drawing/2014/chart" uri="{C3380CC4-5D6E-409C-BE32-E72D297353CC}">
              <c16:uniqueId val="{00000002-34B5-4458-B125-F2412DD28DF7}"/>
            </c:ext>
          </c:extLst>
        </c:ser>
        <c:ser>
          <c:idx val="29"/>
          <c:order val="12"/>
          <c:tx>
            <c:strRef>
              <c:f>Report!#REF!</c:f>
              <c:strCache>
                <c:ptCount val="1"/>
                <c:pt idx="0">
                  <c:v>#REF!</c:v>
                </c:pt>
              </c:strCache>
            </c:strRef>
          </c:tx>
          <c:spPr>
            <a:solidFill>
              <a:schemeClr val="tx1"/>
            </a:solidFill>
            <a:ln>
              <a:noFill/>
            </a:ln>
            <a:effectLst/>
          </c:spPr>
          <c:invertIfNegative val="0"/>
          <c:val>
            <c:numRef>
              <c:f>Report!$I$67:$I$117</c:f>
              <c:numCache>
                <c:formatCode>0.0</c:formatCode>
                <c:ptCount val="51"/>
                <c:pt idx="0">
                  <c:v>1.0213185337081176</c:v>
                </c:pt>
                <c:pt idx="1">
                  <c:v>2.921675753874148</c:v>
                </c:pt>
                <c:pt idx="2">
                  <c:v>2.6754466282785314</c:v>
                </c:pt>
                <c:pt idx="3">
                  <c:v>1.5051031103723</c:v>
                </c:pt>
                <c:pt idx="4">
                  <c:v>1.4365256091608458</c:v>
                </c:pt>
                <c:pt idx="5">
                  <c:v>1.1658811994934486</c:v>
                </c:pt>
                <c:pt idx="6">
                  <c:v>1.7289205764629512</c:v>
                </c:pt>
                <c:pt idx="7">
                  <c:v>2.0452348387943258</c:v>
                </c:pt>
                <c:pt idx="8">
                  <c:v>3.4910830361632899</c:v>
                </c:pt>
                <c:pt idx="9">
                  <c:v>2.1409377979662723</c:v>
                </c:pt>
                <c:pt idx="10">
                  <c:v>3.847891452515936</c:v>
                </c:pt>
                <c:pt idx="11">
                  <c:v>2.5108094456183427</c:v>
                </c:pt>
                <c:pt idx="12">
                  <c:v>2.4101980715479443</c:v>
                </c:pt>
                <c:pt idx="13">
                  <c:v>0.43688559903464375</c:v>
                </c:pt>
                <c:pt idx="14">
                  <c:v>1.9298392129947046</c:v>
                </c:pt>
                <c:pt idx="15">
                  <c:v>2.4073676693019945</c:v>
                </c:pt>
                <c:pt idx="16">
                  <c:v>2.1061947822662823</c:v>
                </c:pt>
                <c:pt idx="17">
                  <c:v>3.4451034695474556</c:v>
                </c:pt>
                <c:pt idx="18">
                  <c:v>3.1032219248038513</c:v>
                </c:pt>
                <c:pt idx="19">
                  <c:v>1.7056787443938326</c:v>
                </c:pt>
                <c:pt idx="20">
                  <c:v>2.472572251601509</c:v>
                </c:pt>
                <c:pt idx="21">
                  <c:v>0.79856909014682853</c:v>
                </c:pt>
                <c:pt idx="22">
                  <c:v>2.7538545348700261</c:v>
                </c:pt>
                <c:pt idx="23">
                  <c:v>2.0991274134257054</c:v>
                </c:pt>
                <c:pt idx="24">
                  <c:v>2.2285633068433097</c:v>
                </c:pt>
                <c:pt idx="25">
                  <c:v>5</c:v>
                </c:pt>
                <c:pt idx="26">
                  <c:v>1.6500946624842046</c:v>
                </c:pt>
                <c:pt idx="27">
                  <c:v>2.8698279064500181</c:v>
                </c:pt>
                <c:pt idx="28">
                  <c:v>0.86667739295239832</c:v>
                </c:pt>
                <c:pt idx="29">
                  <c:v>0.2</c:v>
                </c:pt>
                <c:pt idx="30">
                  <c:v>2.0947623932334212</c:v>
                </c:pt>
                <c:pt idx="31">
                  <c:v>2.3302035669577097</c:v>
                </c:pt>
                <c:pt idx="32">
                  <c:v>0.62391597736650739</c:v>
                </c:pt>
                <c:pt idx="33">
                  <c:v>0.86420028672538574</c:v>
                </c:pt>
                <c:pt idx="34">
                  <c:v>2.3738962905814658</c:v>
                </c:pt>
                <c:pt idx="35">
                  <c:v>2.6107761171587289</c:v>
                </c:pt>
                <c:pt idx="36">
                  <c:v>1.838759604611812</c:v>
                </c:pt>
                <c:pt idx="37">
                  <c:v>0.39585776001718043</c:v>
                </c:pt>
                <c:pt idx="38">
                  <c:v>2.3280739119901832</c:v>
                </c:pt>
                <c:pt idx="39">
                  <c:v>1.472400161241975</c:v>
                </c:pt>
                <c:pt idx="40">
                  <c:v>3.9858551550388452</c:v>
                </c:pt>
                <c:pt idx="41">
                  <c:v>0.75407714162459327</c:v>
                </c:pt>
                <c:pt idx="42">
                  <c:v>2.3889346889409091</c:v>
                </c:pt>
                <c:pt idx="43">
                  <c:v>1.0439036121356744</c:v>
                </c:pt>
                <c:pt idx="44">
                  <c:v>0.5611508628014743</c:v>
                </c:pt>
                <c:pt idx="45">
                  <c:v>2.5259289957742816</c:v>
                </c:pt>
                <c:pt idx="46">
                  <c:v>2.9083828996462047</c:v>
                </c:pt>
                <c:pt idx="47">
                  <c:v>2.0182924902398667</c:v>
                </c:pt>
                <c:pt idx="48">
                  <c:v>1.5096062342426</c:v>
                </c:pt>
                <c:pt idx="49">
                  <c:v>0.90593629180816038</c:v>
                </c:pt>
                <c:pt idx="50">
                  <c:v>0.42333946491092189</c:v>
                </c:pt>
              </c:numCache>
            </c:numRef>
          </c:val>
          <c:extLst>
            <c:ext xmlns:c16="http://schemas.microsoft.com/office/drawing/2014/chart" uri="{C3380CC4-5D6E-409C-BE32-E72D297353CC}">
              <c16:uniqueId val="{00000003-34B5-4458-B125-F2412DD28DF7}"/>
            </c:ext>
          </c:extLst>
        </c:ser>
        <c:ser>
          <c:idx val="30"/>
          <c:order val="13"/>
          <c:tx>
            <c:strRef>
              <c:f>Report!$I$120</c:f>
              <c:strCache>
                <c:ptCount val="1"/>
                <c:pt idx="0">
                  <c:v>tm</c:v>
                </c:pt>
              </c:strCache>
            </c:strRef>
          </c:tx>
          <c:spPr>
            <a:noFill/>
            <a:ln>
              <a:noFill/>
            </a:ln>
            <a:effectLst/>
          </c:spPr>
          <c:invertIfNegative val="0"/>
          <c:val>
            <c:numRef>
              <c:f>Report!$I$121:$I$171</c:f>
              <c:numCache>
                <c:formatCode>0.0</c:formatCode>
                <c:ptCount val="51"/>
                <c:pt idx="0">
                  <c:v>4.3786814662918827</c:v>
                </c:pt>
                <c:pt idx="1">
                  <c:v>2.4783242461258519</c:v>
                </c:pt>
                <c:pt idx="2">
                  <c:v>2.7245533717214685</c:v>
                </c:pt>
                <c:pt idx="3">
                  <c:v>3.8948968896277001</c:v>
                </c:pt>
                <c:pt idx="4">
                  <c:v>3.9634743908391541</c:v>
                </c:pt>
                <c:pt idx="5">
                  <c:v>4.2341188005065513</c:v>
                </c:pt>
                <c:pt idx="6">
                  <c:v>3.6710794235370487</c:v>
                </c:pt>
                <c:pt idx="7">
                  <c:v>3.3547651612056741</c:v>
                </c:pt>
                <c:pt idx="8">
                  <c:v>1.9089169638367101</c:v>
                </c:pt>
                <c:pt idx="9">
                  <c:v>3.2590622020337277</c:v>
                </c:pt>
                <c:pt idx="10">
                  <c:v>1.5521085474840639</c:v>
                </c:pt>
                <c:pt idx="11">
                  <c:v>2.8891905543816572</c:v>
                </c:pt>
                <c:pt idx="12">
                  <c:v>2.9898019284520556</c:v>
                </c:pt>
                <c:pt idx="13">
                  <c:v>4.9631144009653569</c:v>
                </c:pt>
                <c:pt idx="14">
                  <c:v>3.4701607870052951</c:v>
                </c:pt>
                <c:pt idx="15">
                  <c:v>2.9926323306980054</c:v>
                </c:pt>
                <c:pt idx="16">
                  <c:v>3.2938052177337176</c:v>
                </c:pt>
                <c:pt idx="17">
                  <c:v>1.9548965304525443</c:v>
                </c:pt>
                <c:pt idx="18">
                  <c:v>2.2967780751961486</c:v>
                </c:pt>
                <c:pt idx="19">
                  <c:v>3.6943212556061673</c:v>
                </c:pt>
                <c:pt idx="20">
                  <c:v>2.927427748398491</c:v>
                </c:pt>
                <c:pt idx="21">
                  <c:v>4.601430909853172</c:v>
                </c:pt>
                <c:pt idx="22">
                  <c:v>2.6461454651299738</c:v>
                </c:pt>
                <c:pt idx="23">
                  <c:v>3.3008725865742945</c:v>
                </c:pt>
                <c:pt idx="24">
                  <c:v>3.1714366931566902</c:v>
                </c:pt>
                <c:pt idx="25">
                  <c:v>0.4</c:v>
                </c:pt>
                <c:pt idx="26">
                  <c:v>3.7499053375157954</c:v>
                </c:pt>
                <c:pt idx="27">
                  <c:v>2.5301720935499818</c:v>
                </c:pt>
                <c:pt idx="28">
                  <c:v>4.5333226070476016</c:v>
                </c:pt>
                <c:pt idx="29">
                  <c:v>5.2</c:v>
                </c:pt>
                <c:pt idx="30">
                  <c:v>3.3052376067665787</c:v>
                </c:pt>
                <c:pt idx="31">
                  <c:v>3.0697964330422902</c:v>
                </c:pt>
                <c:pt idx="32">
                  <c:v>4.7760840226334933</c:v>
                </c:pt>
                <c:pt idx="33">
                  <c:v>4.5357997132746144</c:v>
                </c:pt>
                <c:pt idx="34">
                  <c:v>3.0261037094185341</c:v>
                </c:pt>
                <c:pt idx="35">
                  <c:v>2.789223882841271</c:v>
                </c:pt>
                <c:pt idx="36">
                  <c:v>3.5612403953881882</c:v>
                </c:pt>
                <c:pt idx="37">
                  <c:v>5.0041422399828202</c:v>
                </c:pt>
                <c:pt idx="38">
                  <c:v>3.0719260880098167</c:v>
                </c:pt>
                <c:pt idx="39">
                  <c:v>3.9275998387580251</c:v>
                </c:pt>
                <c:pt idx="40">
                  <c:v>1.4141448449611547</c:v>
                </c:pt>
                <c:pt idx="41">
                  <c:v>4.6459228583754069</c:v>
                </c:pt>
                <c:pt idx="42">
                  <c:v>3.0110653110590908</c:v>
                </c:pt>
                <c:pt idx="43">
                  <c:v>4.3560963878643255</c:v>
                </c:pt>
                <c:pt idx="44">
                  <c:v>4.8388491371985261</c:v>
                </c:pt>
                <c:pt idx="45">
                  <c:v>2.8740710042257183</c:v>
                </c:pt>
                <c:pt idx="46">
                  <c:v>2.4916171003537952</c:v>
                </c:pt>
                <c:pt idx="47">
                  <c:v>3.3817075097601332</c:v>
                </c:pt>
                <c:pt idx="48">
                  <c:v>3.8903937657573997</c:v>
                </c:pt>
                <c:pt idx="49">
                  <c:v>4.49406370819184</c:v>
                </c:pt>
                <c:pt idx="50">
                  <c:v>4.9766605350890787</c:v>
                </c:pt>
              </c:numCache>
            </c:numRef>
          </c:val>
          <c:extLst>
            <c:ext xmlns:c16="http://schemas.microsoft.com/office/drawing/2014/chart" uri="{C3380CC4-5D6E-409C-BE32-E72D297353CC}">
              <c16:uniqueId val="{00000004-34B5-4458-B125-F2412DD28DF7}"/>
            </c:ext>
          </c:extLst>
        </c:ser>
        <c:ser>
          <c:idx val="22"/>
          <c:order val="14"/>
          <c:tx>
            <c:strRef>
              <c:f>Report!$J$3</c:f>
              <c:strCache>
                <c:ptCount val="1"/>
                <c:pt idx="0">
                  <c:v>Weekend Early Voting, State Minimum</c:v>
                </c:pt>
              </c:strCache>
            </c:strRef>
          </c:tx>
          <c:spPr>
            <a:solidFill>
              <a:srgbClr val="96FFC8"/>
            </a:solidFill>
            <a:ln>
              <a:noFill/>
            </a:ln>
            <a:effectLst/>
          </c:spPr>
          <c:invertIfNegative val="0"/>
          <c:val>
            <c:numRef>
              <c:f>Report!$J$67:$J$117</c:f>
              <c:numCache>
                <c:formatCode>0.0</c:formatCode>
                <c:ptCount val="51"/>
                <c:pt idx="0">
                  <c:v>0.2</c:v>
                </c:pt>
                <c:pt idx="1">
                  <c:v>0.2</c:v>
                </c:pt>
                <c:pt idx="2">
                  <c:v>0.2</c:v>
                </c:pt>
                <c:pt idx="3">
                  <c:v>0.2</c:v>
                </c:pt>
                <c:pt idx="4">
                  <c:v>0.2</c:v>
                </c:pt>
                <c:pt idx="5">
                  <c:v>2</c:v>
                </c:pt>
                <c:pt idx="6">
                  <c:v>0.2</c:v>
                </c:pt>
                <c:pt idx="7">
                  <c:v>1</c:v>
                </c:pt>
                <c:pt idx="8">
                  <c:v>5</c:v>
                </c:pt>
                <c:pt idx="9">
                  <c:v>0.2</c:v>
                </c:pt>
                <c:pt idx="10">
                  <c:v>2</c:v>
                </c:pt>
                <c:pt idx="11">
                  <c:v>2</c:v>
                </c:pt>
                <c:pt idx="12">
                  <c:v>0.2</c:v>
                </c:pt>
                <c:pt idx="13">
                  <c:v>0.2</c:v>
                </c:pt>
                <c:pt idx="14">
                  <c:v>3</c:v>
                </c:pt>
                <c:pt idx="15">
                  <c:v>2</c:v>
                </c:pt>
                <c:pt idx="16">
                  <c:v>0.2</c:v>
                </c:pt>
                <c:pt idx="17">
                  <c:v>0.2</c:v>
                </c:pt>
                <c:pt idx="18">
                  <c:v>1</c:v>
                </c:pt>
                <c:pt idx="19">
                  <c:v>0.2</c:v>
                </c:pt>
                <c:pt idx="20">
                  <c:v>3</c:v>
                </c:pt>
                <c:pt idx="21">
                  <c:v>0.2</c:v>
                </c:pt>
                <c:pt idx="22">
                  <c:v>2</c:v>
                </c:pt>
                <c:pt idx="23">
                  <c:v>1</c:v>
                </c:pt>
                <c:pt idx="24">
                  <c:v>0.2</c:v>
                </c:pt>
                <c:pt idx="25">
                  <c:v>0.2</c:v>
                </c:pt>
                <c:pt idx="26">
                  <c:v>0.2</c:v>
                </c:pt>
                <c:pt idx="27">
                  <c:v>0.2</c:v>
                </c:pt>
                <c:pt idx="28">
                  <c:v>0.2</c:v>
                </c:pt>
                <c:pt idx="29">
                  <c:v>0.2</c:v>
                </c:pt>
                <c:pt idx="30">
                  <c:v>0.2</c:v>
                </c:pt>
                <c:pt idx="31">
                  <c:v>0.2</c:v>
                </c:pt>
                <c:pt idx="32">
                  <c:v>2</c:v>
                </c:pt>
                <c:pt idx="33">
                  <c:v>3</c:v>
                </c:pt>
                <c:pt idx="34">
                  <c:v>5</c:v>
                </c:pt>
                <c:pt idx="35">
                  <c:v>5</c:v>
                </c:pt>
                <c:pt idx="36">
                  <c:v>1</c:v>
                </c:pt>
                <c:pt idx="37">
                  <c:v>0.2</c:v>
                </c:pt>
                <c:pt idx="38">
                  <c:v>0.2</c:v>
                </c:pt>
                <c:pt idx="39">
                  <c:v>0.2</c:v>
                </c:pt>
                <c:pt idx="40">
                  <c:v>0.2</c:v>
                </c:pt>
                <c:pt idx="41">
                  <c:v>0.2</c:v>
                </c:pt>
                <c:pt idx="42">
                  <c:v>3</c:v>
                </c:pt>
                <c:pt idx="43">
                  <c:v>0.2</c:v>
                </c:pt>
                <c:pt idx="44">
                  <c:v>0.2</c:v>
                </c:pt>
                <c:pt idx="45">
                  <c:v>2</c:v>
                </c:pt>
                <c:pt idx="46">
                  <c:v>0.2</c:v>
                </c:pt>
                <c:pt idx="47">
                  <c:v>0.2</c:v>
                </c:pt>
                <c:pt idx="48">
                  <c:v>0.2</c:v>
                </c:pt>
                <c:pt idx="49">
                  <c:v>2</c:v>
                </c:pt>
                <c:pt idx="50">
                  <c:v>0.2</c:v>
                </c:pt>
              </c:numCache>
            </c:numRef>
          </c:val>
          <c:extLst>
            <c:ext xmlns:c16="http://schemas.microsoft.com/office/drawing/2014/chart" uri="{C3380CC4-5D6E-409C-BE32-E72D297353CC}">
              <c16:uniqueId val="{00000017-5A85-4BA5-B042-2247E6AA844D}"/>
            </c:ext>
          </c:extLst>
        </c:ser>
        <c:ser>
          <c:idx val="23"/>
          <c:order val="15"/>
          <c:tx>
            <c:strRef>
              <c:f>Report!$J$120</c:f>
              <c:strCache>
                <c:ptCount val="1"/>
                <c:pt idx="0">
                  <c:v>we</c:v>
                </c:pt>
              </c:strCache>
            </c:strRef>
          </c:tx>
          <c:spPr>
            <a:noFill/>
            <a:ln>
              <a:noFill/>
            </a:ln>
            <a:effectLst/>
          </c:spPr>
          <c:invertIfNegative val="0"/>
          <c:val>
            <c:numRef>
              <c:f>Report!$J$121:$J$171</c:f>
              <c:numCache>
                <c:formatCode>0.0</c:formatCode>
                <c:ptCount val="51"/>
                <c:pt idx="0">
                  <c:v>5.2</c:v>
                </c:pt>
                <c:pt idx="1">
                  <c:v>5.2</c:v>
                </c:pt>
                <c:pt idx="2">
                  <c:v>5.2</c:v>
                </c:pt>
                <c:pt idx="3">
                  <c:v>5.2</c:v>
                </c:pt>
                <c:pt idx="4">
                  <c:v>5.2</c:v>
                </c:pt>
                <c:pt idx="5">
                  <c:v>3.4</c:v>
                </c:pt>
                <c:pt idx="6">
                  <c:v>5.2</c:v>
                </c:pt>
                <c:pt idx="7">
                  <c:v>4.4000000000000004</c:v>
                </c:pt>
                <c:pt idx="8">
                  <c:v>0.4</c:v>
                </c:pt>
                <c:pt idx="9">
                  <c:v>5.2</c:v>
                </c:pt>
                <c:pt idx="10">
                  <c:v>3.4</c:v>
                </c:pt>
                <c:pt idx="11">
                  <c:v>3.4</c:v>
                </c:pt>
                <c:pt idx="12">
                  <c:v>5.2</c:v>
                </c:pt>
                <c:pt idx="13">
                  <c:v>5.2</c:v>
                </c:pt>
                <c:pt idx="14">
                  <c:v>2.4</c:v>
                </c:pt>
                <c:pt idx="15">
                  <c:v>3.4</c:v>
                </c:pt>
                <c:pt idx="16">
                  <c:v>5.2</c:v>
                </c:pt>
                <c:pt idx="17">
                  <c:v>5.2</c:v>
                </c:pt>
                <c:pt idx="18">
                  <c:v>4.4000000000000004</c:v>
                </c:pt>
                <c:pt idx="19">
                  <c:v>5.2</c:v>
                </c:pt>
                <c:pt idx="20">
                  <c:v>2.4</c:v>
                </c:pt>
                <c:pt idx="21">
                  <c:v>5.2</c:v>
                </c:pt>
                <c:pt idx="22">
                  <c:v>3.4</c:v>
                </c:pt>
                <c:pt idx="23">
                  <c:v>4.4000000000000004</c:v>
                </c:pt>
                <c:pt idx="24">
                  <c:v>5.2</c:v>
                </c:pt>
                <c:pt idx="25">
                  <c:v>5.2</c:v>
                </c:pt>
                <c:pt idx="26">
                  <c:v>5.2</c:v>
                </c:pt>
                <c:pt idx="27">
                  <c:v>5.2</c:v>
                </c:pt>
                <c:pt idx="28">
                  <c:v>5.2</c:v>
                </c:pt>
                <c:pt idx="29">
                  <c:v>5.2</c:v>
                </c:pt>
                <c:pt idx="30">
                  <c:v>5.2</c:v>
                </c:pt>
                <c:pt idx="31">
                  <c:v>5.2</c:v>
                </c:pt>
                <c:pt idx="32">
                  <c:v>3.4</c:v>
                </c:pt>
                <c:pt idx="33">
                  <c:v>2.4</c:v>
                </c:pt>
                <c:pt idx="34">
                  <c:v>0.4</c:v>
                </c:pt>
                <c:pt idx="35">
                  <c:v>0.4</c:v>
                </c:pt>
                <c:pt idx="36">
                  <c:v>4.4000000000000004</c:v>
                </c:pt>
                <c:pt idx="37">
                  <c:v>5.2</c:v>
                </c:pt>
                <c:pt idx="38">
                  <c:v>5.2</c:v>
                </c:pt>
                <c:pt idx="39">
                  <c:v>5.2</c:v>
                </c:pt>
                <c:pt idx="40">
                  <c:v>5.2</c:v>
                </c:pt>
                <c:pt idx="41">
                  <c:v>5.2</c:v>
                </c:pt>
                <c:pt idx="42">
                  <c:v>2.4</c:v>
                </c:pt>
                <c:pt idx="43">
                  <c:v>5.2</c:v>
                </c:pt>
                <c:pt idx="44">
                  <c:v>5.2</c:v>
                </c:pt>
                <c:pt idx="45">
                  <c:v>3.4</c:v>
                </c:pt>
                <c:pt idx="46">
                  <c:v>5.2</c:v>
                </c:pt>
                <c:pt idx="47">
                  <c:v>5.2</c:v>
                </c:pt>
                <c:pt idx="48">
                  <c:v>5.2</c:v>
                </c:pt>
                <c:pt idx="49">
                  <c:v>3.4</c:v>
                </c:pt>
                <c:pt idx="50">
                  <c:v>5.2</c:v>
                </c:pt>
              </c:numCache>
            </c:numRef>
          </c:val>
          <c:extLst>
            <c:ext xmlns:c16="http://schemas.microsoft.com/office/drawing/2014/chart" uri="{C3380CC4-5D6E-409C-BE32-E72D297353CC}">
              <c16:uniqueId val="{00000018-5A85-4BA5-B042-2247E6AA844D}"/>
            </c:ext>
          </c:extLst>
        </c:ser>
        <c:ser>
          <c:idx val="20"/>
          <c:order val="16"/>
          <c:tx>
            <c:strRef>
              <c:f>Report!$K$66</c:f>
              <c:strCache>
                <c:ptCount val="1"/>
                <c:pt idx="0">
                  <c:v>Access to Vote by Mail</c:v>
                </c:pt>
              </c:strCache>
            </c:strRef>
          </c:tx>
          <c:spPr>
            <a:solidFill>
              <a:srgbClr val="005000"/>
            </a:solidFill>
            <a:ln>
              <a:noFill/>
            </a:ln>
            <a:effectLst/>
          </c:spPr>
          <c:invertIfNegative val="0"/>
          <c:val>
            <c:numRef>
              <c:f>Report!$K$67:$K$117</c:f>
              <c:numCache>
                <c:formatCode>0.0</c:formatCode>
                <c:ptCount val="51"/>
                <c:pt idx="0">
                  <c:v>1</c:v>
                </c:pt>
                <c:pt idx="1">
                  <c:v>1</c:v>
                </c:pt>
                <c:pt idx="2">
                  <c:v>3</c:v>
                </c:pt>
                <c:pt idx="3">
                  <c:v>3</c:v>
                </c:pt>
                <c:pt idx="4">
                  <c:v>4</c:v>
                </c:pt>
                <c:pt idx="5">
                  <c:v>4</c:v>
                </c:pt>
                <c:pt idx="6">
                  <c:v>1</c:v>
                </c:pt>
                <c:pt idx="7">
                  <c:v>4</c:v>
                </c:pt>
                <c:pt idx="8">
                  <c:v>1</c:v>
                </c:pt>
                <c:pt idx="9">
                  <c:v>3</c:v>
                </c:pt>
                <c:pt idx="10">
                  <c:v>1</c:v>
                </c:pt>
                <c:pt idx="11">
                  <c:v>5</c:v>
                </c:pt>
                <c:pt idx="12">
                  <c:v>1</c:v>
                </c:pt>
                <c:pt idx="13">
                  <c:v>3</c:v>
                </c:pt>
                <c:pt idx="14">
                  <c:v>5</c:v>
                </c:pt>
                <c:pt idx="15">
                  <c:v>0.2</c:v>
                </c:pt>
                <c:pt idx="16">
                  <c:v>3</c:v>
                </c:pt>
                <c:pt idx="17">
                  <c:v>3</c:v>
                </c:pt>
                <c:pt idx="18">
                  <c:v>0.2</c:v>
                </c:pt>
                <c:pt idx="19">
                  <c:v>5</c:v>
                </c:pt>
                <c:pt idx="20">
                  <c:v>1</c:v>
                </c:pt>
                <c:pt idx="21">
                  <c:v>3</c:v>
                </c:pt>
                <c:pt idx="22">
                  <c:v>5</c:v>
                </c:pt>
                <c:pt idx="23">
                  <c:v>1</c:v>
                </c:pt>
                <c:pt idx="24">
                  <c:v>1</c:v>
                </c:pt>
                <c:pt idx="25">
                  <c:v>3</c:v>
                </c:pt>
                <c:pt idx="26">
                  <c:v>3</c:v>
                </c:pt>
                <c:pt idx="27">
                  <c:v>1</c:v>
                </c:pt>
                <c:pt idx="28">
                  <c:v>3</c:v>
                </c:pt>
                <c:pt idx="29">
                  <c:v>5</c:v>
                </c:pt>
                <c:pt idx="30">
                  <c:v>1</c:v>
                </c:pt>
                <c:pt idx="31">
                  <c:v>4</c:v>
                </c:pt>
                <c:pt idx="32">
                  <c:v>1</c:v>
                </c:pt>
                <c:pt idx="33">
                  <c:v>4</c:v>
                </c:pt>
                <c:pt idx="34">
                  <c:v>3</c:v>
                </c:pt>
                <c:pt idx="35">
                  <c:v>5</c:v>
                </c:pt>
                <c:pt idx="36">
                  <c:v>1</c:v>
                </c:pt>
                <c:pt idx="37">
                  <c:v>4</c:v>
                </c:pt>
                <c:pt idx="38">
                  <c:v>1</c:v>
                </c:pt>
                <c:pt idx="39">
                  <c:v>5</c:v>
                </c:pt>
                <c:pt idx="40">
                  <c:v>1</c:v>
                </c:pt>
                <c:pt idx="41">
                  <c:v>3</c:v>
                </c:pt>
                <c:pt idx="42">
                  <c:v>0.2</c:v>
                </c:pt>
                <c:pt idx="43">
                  <c:v>0.2</c:v>
                </c:pt>
                <c:pt idx="44">
                  <c:v>4</c:v>
                </c:pt>
                <c:pt idx="45">
                  <c:v>1</c:v>
                </c:pt>
                <c:pt idx="46">
                  <c:v>1</c:v>
                </c:pt>
                <c:pt idx="47">
                  <c:v>4</c:v>
                </c:pt>
                <c:pt idx="48">
                  <c:v>1</c:v>
                </c:pt>
                <c:pt idx="49">
                  <c:v>3</c:v>
                </c:pt>
                <c:pt idx="50">
                  <c:v>1</c:v>
                </c:pt>
              </c:numCache>
            </c:numRef>
          </c:val>
          <c:extLst>
            <c:ext xmlns:c16="http://schemas.microsoft.com/office/drawing/2014/chart" uri="{C3380CC4-5D6E-409C-BE32-E72D297353CC}">
              <c16:uniqueId val="{00000015-5A85-4BA5-B042-2247E6AA844D}"/>
            </c:ext>
          </c:extLst>
        </c:ser>
        <c:ser>
          <c:idx val="21"/>
          <c:order val="17"/>
          <c:tx>
            <c:strRef>
              <c:f>Report!$K$120</c:f>
              <c:strCache>
                <c:ptCount val="1"/>
                <c:pt idx="0">
                  <c:v>nr</c:v>
                </c:pt>
              </c:strCache>
            </c:strRef>
          </c:tx>
          <c:spPr>
            <a:noFill/>
            <a:ln>
              <a:noFill/>
            </a:ln>
            <a:effectLst/>
          </c:spPr>
          <c:invertIfNegative val="0"/>
          <c:val>
            <c:numRef>
              <c:f>Report!$K$121:$K$171</c:f>
              <c:numCache>
                <c:formatCode>0.0</c:formatCode>
                <c:ptCount val="51"/>
                <c:pt idx="0">
                  <c:v>4.4000000000000004</c:v>
                </c:pt>
                <c:pt idx="1">
                  <c:v>4.4000000000000004</c:v>
                </c:pt>
                <c:pt idx="2">
                  <c:v>2.4</c:v>
                </c:pt>
                <c:pt idx="3">
                  <c:v>2.4</c:v>
                </c:pt>
                <c:pt idx="4">
                  <c:v>1.4</c:v>
                </c:pt>
                <c:pt idx="5">
                  <c:v>1.4</c:v>
                </c:pt>
                <c:pt idx="6">
                  <c:v>4.4000000000000004</c:v>
                </c:pt>
                <c:pt idx="7">
                  <c:v>1.4</c:v>
                </c:pt>
                <c:pt idx="8">
                  <c:v>4.4000000000000004</c:v>
                </c:pt>
                <c:pt idx="9">
                  <c:v>2.4</c:v>
                </c:pt>
                <c:pt idx="10">
                  <c:v>4.4000000000000004</c:v>
                </c:pt>
                <c:pt idx="11">
                  <c:v>0.4</c:v>
                </c:pt>
                <c:pt idx="12">
                  <c:v>4.4000000000000004</c:v>
                </c:pt>
                <c:pt idx="13">
                  <c:v>2.4</c:v>
                </c:pt>
                <c:pt idx="14">
                  <c:v>0.4</c:v>
                </c:pt>
                <c:pt idx="15">
                  <c:v>5.2</c:v>
                </c:pt>
                <c:pt idx="16">
                  <c:v>2.4</c:v>
                </c:pt>
                <c:pt idx="17">
                  <c:v>2.4</c:v>
                </c:pt>
                <c:pt idx="18">
                  <c:v>5.2</c:v>
                </c:pt>
                <c:pt idx="19">
                  <c:v>0.4</c:v>
                </c:pt>
                <c:pt idx="20">
                  <c:v>4.4000000000000004</c:v>
                </c:pt>
                <c:pt idx="21">
                  <c:v>2.4</c:v>
                </c:pt>
                <c:pt idx="22">
                  <c:v>0.4</c:v>
                </c:pt>
                <c:pt idx="23">
                  <c:v>4.4000000000000004</c:v>
                </c:pt>
                <c:pt idx="24">
                  <c:v>4.4000000000000004</c:v>
                </c:pt>
                <c:pt idx="25">
                  <c:v>2.4</c:v>
                </c:pt>
                <c:pt idx="26">
                  <c:v>2.4</c:v>
                </c:pt>
                <c:pt idx="27">
                  <c:v>4.4000000000000004</c:v>
                </c:pt>
                <c:pt idx="28">
                  <c:v>2.4</c:v>
                </c:pt>
                <c:pt idx="29">
                  <c:v>0.4</c:v>
                </c:pt>
                <c:pt idx="30">
                  <c:v>4.4000000000000004</c:v>
                </c:pt>
                <c:pt idx="31">
                  <c:v>1.4</c:v>
                </c:pt>
                <c:pt idx="32">
                  <c:v>4.4000000000000004</c:v>
                </c:pt>
                <c:pt idx="33">
                  <c:v>1.4</c:v>
                </c:pt>
                <c:pt idx="34">
                  <c:v>2.4</c:v>
                </c:pt>
                <c:pt idx="35">
                  <c:v>0.4</c:v>
                </c:pt>
                <c:pt idx="36">
                  <c:v>4.4000000000000004</c:v>
                </c:pt>
                <c:pt idx="37">
                  <c:v>1.4</c:v>
                </c:pt>
                <c:pt idx="38">
                  <c:v>4.4000000000000004</c:v>
                </c:pt>
                <c:pt idx="39">
                  <c:v>0.4</c:v>
                </c:pt>
                <c:pt idx="40">
                  <c:v>4.4000000000000004</c:v>
                </c:pt>
                <c:pt idx="41">
                  <c:v>2.4</c:v>
                </c:pt>
                <c:pt idx="42">
                  <c:v>5.2</c:v>
                </c:pt>
                <c:pt idx="43">
                  <c:v>5.2</c:v>
                </c:pt>
                <c:pt idx="44">
                  <c:v>1.4</c:v>
                </c:pt>
                <c:pt idx="45">
                  <c:v>4.4000000000000004</c:v>
                </c:pt>
                <c:pt idx="46">
                  <c:v>4.4000000000000004</c:v>
                </c:pt>
                <c:pt idx="47">
                  <c:v>1.4</c:v>
                </c:pt>
                <c:pt idx="48">
                  <c:v>4.4000000000000004</c:v>
                </c:pt>
                <c:pt idx="49">
                  <c:v>2.4</c:v>
                </c:pt>
                <c:pt idx="50">
                  <c:v>4.4000000000000004</c:v>
                </c:pt>
              </c:numCache>
            </c:numRef>
          </c:val>
          <c:extLst>
            <c:ext xmlns:c16="http://schemas.microsoft.com/office/drawing/2014/chart" uri="{C3380CC4-5D6E-409C-BE32-E72D297353CC}">
              <c16:uniqueId val="{00000016-5A85-4BA5-B042-2247E6AA844D}"/>
            </c:ext>
          </c:extLst>
        </c:ser>
        <c:ser>
          <c:idx val="6"/>
          <c:order val="18"/>
          <c:tx>
            <c:strRef>
              <c:f>Report!$L$66</c:f>
              <c:strCache>
                <c:ptCount val="1"/>
                <c:pt idx="0">
                  <c:v>Number of Days when Voters Can Cure Signature Problems, after Election Day</c:v>
                </c:pt>
              </c:strCache>
            </c:strRef>
          </c:tx>
          <c:spPr>
            <a:solidFill>
              <a:srgbClr val="96FFC8"/>
            </a:solidFill>
            <a:ln>
              <a:noFill/>
            </a:ln>
            <a:effectLst/>
          </c:spPr>
          <c:invertIfNegative val="0"/>
          <c:cat>
            <c:strRef>
              <c:f>Report!$B$67:$B$117</c:f>
              <c:strCache>
                <c:ptCount val="51"/>
                <c:pt idx="0">
                  <c:v>Alaska 34 B</c:v>
                </c:pt>
                <c:pt idx="1">
                  <c:v>Alabama 23 C</c:v>
                </c:pt>
                <c:pt idx="2">
                  <c:v>Arkansas 29 C</c:v>
                </c:pt>
                <c:pt idx="3">
                  <c:v>Arizona 46 A</c:v>
                </c:pt>
                <c:pt idx="4">
                  <c:v>California 49 A</c:v>
                </c:pt>
                <c:pt idx="5">
                  <c:v>Colorado 59 A</c:v>
                </c:pt>
                <c:pt idx="6">
                  <c:v>Connecticut 35 B</c:v>
                </c:pt>
                <c:pt idx="7">
                  <c:v>Dist.of Columbia 44 A</c:v>
                </c:pt>
                <c:pt idx="8">
                  <c:v>Delaware 42 B</c:v>
                </c:pt>
                <c:pt idx="9">
                  <c:v>Florida 49 A</c:v>
                </c:pt>
                <c:pt idx="10">
                  <c:v>Georgia 41 B</c:v>
                </c:pt>
                <c:pt idx="11">
                  <c:v>Hawaii 53 A</c:v>
                </c:pt>
                <c:pt idx="12">
                  <c:v>Iowa 37 B</c:v>
                </c:pt>
                <c:pt idx="13">
                  <c:v>Idaho 31 C</c:v>
                </c:pt>
                <c:pt idx="14">
                  <c:v>Illinois 47 A</c:v>
                </c:pt>
                <c:pt idx="15">
                  <c:v>Indiana 17 C</c:v>
                </c:pt>
                <c:pt idx="16">
                  <c:v>Kansas 42 A</c:v>
                </c:pt>
                <c:pt idx="17">
                  <c:v>Kentucky 33 C</c:v>
                </c:pt>
                <c:pt idx="18">
                  <c:v>Louisiana 21 C</c:v>
                </c:pt>
                <c:pt idx="19">
                  <c:v>Massachusetts 48 A</c:v>
                </c:pt>
                <c:pt idx="20">
                  <c:v>Maryland 37 B</c:v>
                </c:pt>
                <c:pt idx="21">
                  <c:v>Maine 35 B</c:v>
                </c:pt>
                <c:pt idx="22">
                  <c:v>Michigan 53 A</c:v>
                </c:pt>
                <c:pt idx="23">
                  <c:v>Minnesota 40 B</c:v>
                </c:pt>
                <c:pt idx="24">
                  <c:v>Missouri 39 B</c:v>
                </c:pt>
                <c:pt idx="25">
                  <c:v>Mississippi 20 C</c:v>
                </c:pt>
                <c:pt idx="26">
                  <c:v>Montana 50 A</c:v>
                </c:pt>
                <c:pt idx="27">
                  <c:v>North Carolina 31 C</c:v>
                </c:pt>
                <c:pt idx="28">
                  <c:v>North Dakota 20 C</c:v>
                </c:pt>
                <c:pt idx="29">
                  <c:v>Nebraska 22 C</c:v>
                </c:pt>
                <c:pt idx="30">
                  <c:v>New Hampshire 18 C</c:v>
                </c:pt>
                <c:pt idx="31">
                  <c:v>New Jersey 41 B</c:v>
                </c:pt>
                <c:pt idx="32">
                  <c:v>New Mexico 35 B</c:v>
                </c:pt>
                <c:pt idx="33">
                  <c:v>Nevada 44 A</c:v>
                </c:pt>
                <c:pt idx="34">
                  <c:v>New York 40 B</c:v>
                </c:pt>
                <c:pt idx="35">
                  <c:v>Ohio 52 A</c:v>
                </c:pt>
                <c:pt idx="36">
                  <c:v>Oklahoma 17 C</c:v>
                </c:pt>
                <c:pt idx="37">
                  <c:v>Oregon 42 B</c:v>
                </c:pt>
                <c:pt idx="38">
                  <c:v>Pennsylvania 31 C</c:v>
                </c:pt>
                <c:pt idx="39">
                  <c:v>Rhode Island 54 A</c:v>
                </c:pt>
                <c:pt idx="40">
                  <c:v>South Carolina 26 C</c:v>
                </c:pt>
                <c:pt idx="41">
                  <c:v>South Dakota 24 C</c:v>
                </c:pt>
                <c:pt idx="42">
                  <c:v>Tennessee 22 C</c:v>
                </c:pt>
                <c:pt idx="43">
                  <c:v>Texas 36 B</c:v>
                </c:pt>
                <c:pt idx="44">
                  <c:v>Utah 43 A</c:v>
                </c:pt>
                <c:pt idx="45">
                  <c:v>Virginia 33 B</c:v>
                </c:pt>
                <c:pt idx="46">
                  <c:v>Vermont 43 A</c:v>
                </c:pt>
                <c:pt idx="47">
                  <c:v>Washington 46 A</c:v>
                </c:pt>
                <c:pt idx="48">
                  <c:v>Wisconsin 35 B</c:v>
                </c:pt>
                <c:pt idx="49">
                  <c:v>West Virginia 40 B</c:v>
                </c:pt>
                <c:pt idx="50">
                  <c:v>Wyoming 16 C</c:v>
                </c:pt>
              </c:strCache>
            </c:strRef>
          </c:cat>
          <c:val>
            <c:numRef>
              <c:f>Report!$L$67:$L$117</c:f>
              <c:numCache>
                <c:formatCode>0.0</c:formatCode>
                <c:ptCount val="51"/>
                <c:pt idx="0">
                  <c:v>0.2</c:v>
                </c:pt>
                <c:pt idx="1">
                  <c:v>0.2</c:v>
                </c:pt>
                <c:pt idx="2">
                  <c:v>0.2</c:v>
                </c:pt>
                <c:pt idx="3">
                  <c:v>5</c:v>
                </c:pt>
                <c:pt idx="4">
                  <c:v>5</c:v>
                </c:pt>
                <c:pt idx="5">
                  <c:v>5</c:v>
                </c:pt>
                <c:pt idx="6">
                  <c:v>0.2</c:v>
                </c:pt>
                <c:pt idx="7">
                  <c:v>0.2</c:v>
                </c:pt>
                <c:pt idx="8">
                  <c:v>0.2</c:v>
                </c:pt>
                <c:pt idx="9">
                  <c:v>2</c:v>
                </c:pt>
                <c:pt idx="10">
                  <c:v>2.6</c:v>
                </c:pt>
                <c:pt idx="11">
                  <c:v>5</c:v>
                </c:pt>
                <c:pt idx="12">
                  <c:v>1</c:v>
                </c:pt>
                <c:pt idx="13">
                  <c:v>0.2</c:v>
                </c:pt>
                <c:pt idx="14">
                  <c:v>5</c:v>
                </c:pt>
                <c:pt idx="15">
                  <c:v>0.2</c:v>
                </c:pt>
                <c:pt idx="16">
                  <c:v>0.2</c:v>
                </c:pt>
                <c:pt idx="17">
                  <c:v>0.2</c:v>
                </c:pt>
                <c:pt idx="18">
                  <c:v>0.2</c:v>
                </c:pt>
                <c:pt idx="19">
                  <c:v>1</c:v>
                </c:pt>
                <c:pt idx="20">
                  <c:v>0.2</c:v>
                </c:pt>
                <c:pt idx="21">
                  <c:v>0.2</c:v>
                </c:pt>
                <c:pt idx="22">
                  <c:v>1</c:v>
                </c:pt>
                <c:pt idx="23">
                  <c:v>1</c:v>
                </c:pt>
                <c:pt idx="24">
                  <c:v>0.2</c:v>
                </c:pt>
                <c:pt idx="25">
                  <c:v>0.2</c:v>
                </c:pt>
                <c:pt idx="26">
                  <c:v>1</c:v>
                </c:pt>
                <c:pt idx="27">
                  <c:v>5</c:v>
                </c:pt>
                <c:pt idx="28">
                  <c:v>0.2</c:v>
                </c:pt>
                <c:pt idx="29">
                  <c:v>0.2</c:v>
                </c:pt>
                <c:pt idx="30">
                  <c:v>0.2</c:v>
                </c:pt>
                <c:pt idx="31">
                  <c:v>5</c:v>
                </c:pt>
                <c:pt idx="32">
                  <c:v>0.2</c:v>
                </c:pt>
                <c:pt idx="33">
                  <c:v>5</c:v>
                </c:pt>
                <c:pt idx="34">
                  <c:v>0.2</c:v>
                </c:pt>
                <c:pt idx="35">
                  <c:v>5</c:v>
                </c:pt>
                <c:pt idx="36">
                  <c:v>0.2</c:v>
                </c:pt>
                <c:pt idx="37">
                  <c:v>5</c:v>
                </c:pt>
                <c:pt idx="38">
                  <c:v>0.2</c:v>
                </c:pt>
                <c:pt idx="39">
                  <c:v>5</c:v>
                </c:pt>
                <c:pt idx="40">
                  <c:v>0.2</c:v>
                </c:pt>
                <c:pt idx="41">
                  <c:v>0.2</c:v>
                </c:pt>
                <c:pt idx="42">
                  <c:v>0.2</c:v>
                </c:pt>
                <c:pt idx="43">
                  <c:v>0.2</c:v>
                </c:pt>
                <c:pt idx="44">
                  <c:v>4.4000000000000004</c:v>
                </c:pt>
                <c:pt idx="45">
                  <c:v>0.2</c:v>
                </c:pt>
                <c:pt idx="46">
                  <c:v>0.2</c:v>
                </c:pt>
                <c:pt idx="47">
                  <c:v>5</c:v>
                </c:pt>
                <c:pt idx="48">
                  <c:v>0.2</c:v>
                </c:pt>
                <c:pt idx="49">
                  <c:v>0.2</c:v>
                </c:pt>
                <c:pt idx="50">
                  <c:v>0.2</c:v>
                </c:pt>
              </c:numCache>
            </c:numRef>
          </c:val>
          <c:extLst>
            <c:ext xmlns:c16="http://schemas.microsoft.com/office/drawing/2014/chart" uri="{C3380CC4-5D6E-409C-BE32-E72D297353CC}">
              <c16:uniqueId val="{0000000A-5A85-4BA5-B042-2247E6AA844D}"/>
            </c:ext>
          </c:extLst>
        </c:ser>
        <c:ser>
          <c:idx val="13"/>
          <c:order val="19"/>
          <c:tx>
            <c:strRef>
              <c:f>Report!$L$120</c:f>
              <c:strCache>
                <c:ptCount val="1"/>
                <c:pt idx="0">
                  <c:v>ho</c:v>
                </c:pt>
              </c:strCache>
            </c:strRef>
          </c:tx>
          <c:spPr>
            <a:noFill/>
            <a:ln>
              <a:noFill/>
            </a:ln>
            <a:effectLst/>
          </c:spPr>
          <c:invertIfNegative val="0"/>
          <c:val>
            <c:numRef>
              <c:f>Report!$L$121:$L$171</c:f>
              <c:numCache>
                <c:formatCode>0.0</c:formatCode>
                <c:ptCount val="51"/>
                <c:pt idx="0">
                  <c:v>5.2</c:v>
                </c:pt>
                <c:pt idx="1">
                  <c:v>5.2</c:v>
                </c:pt>
                <c:pt idx="2">
                  <c:v>5.2</c:v>
                </c:pt>
                <c:pt idx="3">
                  <c:v>0.4</c:v>
                </c:pt>
                <c:pt idx="4">
                  <c:v>0.4</c:v>
                </c:pt>
                <c:pt idx="5">
                  <c:v>0.4</c:v>
                </c:pt>
                <c:pt idx="6">
                  <c:v>5.2</c:v>
                </c:pt>
                <c:pt idx="7">
                  <c:v>5.2</c:v>
                </c:pt>
                <c:pt idx="8">
                  <c:v>5.2</c:v>
                </c:pt>
                <c:pt idx="9">
                  <c:v>3.4</c:v>
                </c:pt>
                <c:pt idx="10">
                  <c:v>2.8</c:v>
                </c:pt>
                <c:pt idx="11">
                  <c:v>0.4</c:v>
                </c:pt>
                <c:pt idx="12">
                  <c:v>4.4000000000000004</c:v>
                </c:pt>
                <c:pt idx="13">
                  <c:v>5.2</c:v>
                </c:pt>
                <c:pt idx="14">
                  <c:v>0.4</c:v>
                </c:pt>
                <c:pt idx="15">
                  <c:v>5.2</c:v>
                </c:pt>
                <c:pt idx="16">
                  <c:v>5.2</c:v>
                </c:pt>
                <c:pt idx="17">
                  <c:v>5.2</c:v>
                </c:pt>
                <c:pt idx="18">
                  <c:v>5.2</c:v>
                </c:pt>
                <c:pt idx="19">
                  <c:v>4.4000000000000004</c:v>
                </c:pt>
                <c:pt idx="20">
                  <c:v>5.2</c:v>
                </c:pt>
                <c:pt idx="21">
                  <c:v>5.2</c:v>
                </c:pt>
                <c:pt idx="22">
                  <c:v>4.4000000000000004</c:v>
                </c:pt>
                <c:pt idx="23">
                  <c:v>4.4000000000000004</c:v>
                </c:pt>
                <c:pt idx="24">
                  <c:v>5.2</c:v>
                </c:pt>
                <c:pt idx="25">
                  <c:v>5.2</c:v>
                </c:pt>
                <c:pt idx="26">
                  <c:v>4.4000000000000004</c:v>
                </c:pt>
                <c:pt idx="27">
                  <c:v>0.4</c:v>
                </c:pt>
                <c:pt idx="28">
                  <c:v>5.2</c:v>
                </c:pt>
                <c:pt idx="29">
                  <c:v>5.2</c:v>
                </c:pt>
                <c:pt idx="30">
                  <c:v>5.2</c:v>
                </c:pt>
                <c:pt idx="31">
                  <c:v>0.4</c:v>
                </c:pt>
                <c:pt idx="32">
                  <c:v>5.2</c:v>
                </c:pt>
                <c:pt idx="33">
                  <c:v>0.4</c:v>
                </c:pt>
                <c:pt idx="34">
                  <c:v>5.2</c:v>
                </c:pt>
                <c:pt idx="35">
                  <c:v>0.4</c:v>
                </c:pt>
                <c:pt idx="36">
                  <c:v>5.2</c:v>
                </c:pt>
                <c:pt idx="37">
                  <c:v>0.4</c:v>
                </c:pt>
                <c:pt idx="38">
                  <c:v>5.2</c:v>
                </c:pt>
                <c:pt idx="39">
                  <c:v>0.4</c:v>
                </c:pt>
                <c:pt idx="40">
                  <c:v>5.2</c:v>
                </c:pt>
                <c:pt idx="41">
                  <c:v>5.2</c:v>
                </c:pt>
                <c:pt idx="42">
                  <c:v>5.2</c:v>
                </c:pt>
                <c:pt idx="43">
                  <c:v>5.2</c:v>
                </c:pt>
                <c:pt idx="44">
                  <c:v>0.99999999999999967</c:v>
                </c:pt>
                <c:pt idx="45">
                  <c:v>5.2</c:v>
                </c:pt>
                <c:pt idx="46">
                  <c:v>5.2</c:v>
                </c:pt>
                <c:pt idx="47">
                  <c:v>0.4</c:v>
                </c:pt>
                <c:pt idx="48">
                  <c:v>5.2</c:v>
                </c:pt>
                <c:pt idx="49">
                  <c:v>5.2</c:v>
                </c:pt>
                <c:pt idx="50">
                  <c:v>5.2</c:v>
                </c:pt>
              </c:numCache>
            </c:numRef>
          </c:val>
          <c:extLst>
            <c:ext xmlns:c16="http://schemas.microsoft.com/office/drawing/2014/chart" uri="{C3380CC4-5D6E-409C-BE32-E72D297353CC}">
              <c16:uniqueId val="{0000000B-5A85-4BA5-B042-2247E6AA844D}"/>
            </c:ext>
          </c:extLst>
        </c:ser>
        <c:ser>
          <c:idx val="14"/>
          <c:order val="20"/>
          <c:tx>
            <c:strRef>
              <c:f>Report!$M$66</c:f>
              <c:strCache>
                <c:ptCount val="1"/>
                <c:pt idx="0">
                  <c:v>Good VBM List, Tracks Address Changes &amp; Deaths</c:v>
                </c:pt>
              </c:strCache>
            </c:strRef>
          </c:tx>
          <c:spPr>
            <a:solidFill>
              <a:srgbClr val="005000"/>
            </a:solidFill>
            <a:ln>
              <a:noFill/>
            </a:ln>
            <a:effectLst/>
          </c:spPr>
          <c:invertIfNegative val="0"/>
          <c:val>
            <c:numRef>
              <c:f>Report!$M$67:$M$117</c:f>
              <c:numCache>
                <c:formatCode>0.0</c:formatCode>
                <c:ptCount val="51"/>
                <c:pt idx="0">
                  <c:v>5</c:v>
                </c:pt>
                <c:pt idx="1">
                  <c:v>5</c:v>
                </c:pt>
                <c:pt idx="2">
                  <c:v>0.2</c:v>
                </c:pt>
                <c:pt idx="3">
                  <c:v>5</c:v>
                </c:pt>
                <c:pt idx="4">
                  <c:v>5</c:v>
                </c:pt>
                <c:pt idx="5">
                  <c:v>5</c:v>
                </c:pt>
                <c:pt idx="6">
                  <c:v>5</c:v>
                </c:pt>
                <c:pt idx="7">
                  <c:v>5</c:v>
                </c:pt>
                <c:pt idx="8">
                  <c:v>5</c:v>
                </c:pt>
                <c:pt idx="9">
                  <c:v>5</c:v>
                </c:pt>
                <c:pt idx="10">
                  <c:v>5</c:v>
                </c:pt>
                <c:pt idx="11">
                  <c:v>5</c:v>
                </c:pt>
                <c:pt idx="12">
                  <c:v>5</c:v>
                </c:pt>
                <c:pt idx="13">
                  <c:v>0.2</c:v>
                </c:pt>
                <c:pt idx="14">
                  <c:v>5</c:v>
                </c:pt>
                <c:pt idx="15">
                  <c:v>0.2</c:v>
                </c:pt>
                <c:pt idx="16">
                  <c:v>5</c:v>
                </c:pt>
                <c:pt idx="17">
                  <c:v>0.2</c:v>
                </c:pt>
                <c:pt idx="18">
                  <c:v>5</c:v>
                </c:pt>
                <c:pt idx="19">
                  <c:v>5</c:v>
                </c:pt>
                <c:pt idx="20">
                  <c:v>0.2</c:v>
                </c:pt>
                <c:pt idx="21">
                  <c:v>5</c:v>
                </c:pt>
                <c:pt idx="22">
                  <c:v>5</c:v>
                </c:pt>
                <c:pt idx="23">
                  <c:v>5</c:v>
                </c:pt>
                <c:pt idx="24">
                  <c:v>5</c:v>
                </c:pt>
                <c:pt idx="25">
                  <c:v>0.2</c:v>
                </c:pt>
                <c:pt idx="26">
                  <c:v>5</c:v>
                </c:pt>
                <c:pt idx="27">
                  <c:v>0.2</c:v>
                </c:pt>
                <c:pt idx="28">
                  <c:v>0.2</c:v>
                </c:pt>
                <c:pt idx="29">
                  <c:v>0.2</c:v>
                </c:pt>
                <c:pt idx="30">
                  <c:v>0.2</c:v>
                </c:pt>
                <c:pt idx="31">
                  <c:v>5</c:v>
                </c:pt>
                <c:pt idx="32">
                  <c:v>5</c:v>
                </c:pt>
                <c:pt idx="33">
                  <c:v>5</c:v>
                </c:pt>
                <c:pt idx="34">
                  <c:v>0.2</c:v>
                </c:pt>
                <c:pt idx="35">
                  <c:v>5</c:v>
                </c:pt>
                <c:pt idx="36">
                  <c:v>0.2</c:v>
                </c:pt>
                <c:pt idx="37">
                  <c:v>5</c:v>
                </c:pt>
                <c:pt idx="38">
                  <c:v>5</c:v>
                </c:pt>
                <c:pt idx="39">
                  <c:v>5</c:v>
                </c:pt>
                <c:pt idx="40">
                  <c:v>5</c:v>
                </c:pt>
                <c:pt idx="41">
                  <c:v>0.2</c:v>
                </c:pt>
                <c:pt idx="42">
                  <c:v>0.2</c:v>
                </c:pt>
                <c:pt idx="43">
                  <c:v>5</c:v>
                </c:pt>
                <c:pt idx="44">
                  <c:v>5</c:v>
                </c:pt>
                <c:pt idx="45">
                  <c:v>5</c:v>
                </c:pt>
                <c:pt idx="46">
                  <c:v>5</c:v>
                </c:pt>
                <c:pt idx="47">
                  <c:v>5</c:v>
                </c:pt>
                <c:pt idx="48">
                  <c:v>5</c:v>
                </c:pt>
                <c:pt idx="49">
                  <c:v>5</c:v>
                </c:pt>
                <c:pt idx="50">
                  <c:v>0.2</c:v>
                </c:pt>
              </c:numCache>
            </c:numRef>
          </c:val>
          <c:extLst>
            <c:ext xmlns:c16="http://schemas.microsoft.com/office/drawing/2014/chart" uri="{C3380CC4-5D6E-409C-BE32-E72D297353CC}">
              <c16:uniqueId val="{00000008-5A85-4BA5-B042-2247E6AA844D}"/>
            </c:ext>
          </c:extLst>
        </c:ser>
        <c:ser>
          <c:idx val="15"/>
          <c:order val="21"/>
          <c:tx>
            <c:strRef>
              <c:f>Report!$M$120</c:f>
              <c:strCache>
                <c:ptCount val="1"/>
                <c:pt idx="0">
                  <c:v>go</c:v>
                </c:pt>
              </c:strCache>
            </c:strRef>
          </c:tx>
          <c:spPr>
            <a:noFill/>
            <a:ln>
              <a:noFill/>
            </a:ln>
            <a:effectLst/>
          </c:spPr>
          <c:invertIfNegative val="0"/>
          <c:val>
            <c:numRef>
              <c:f>Report!$M$121:$M$171</c:f>
              <c:numCache>
                <c:formatCode>0.0</c:formatCode>
                <c:ptCount val="51"/>
                <c:pt idx="0">
                  <c:v>0.4</c:v>
                </c:pt>
                <c:pt idx="1">
                  <c:v>0.4</c:v>
                </c:pt>
                <c:pt idx="2">
                  <c:v>5.2</c:v>
                </c:pt>
                <c:pt idx="3">
                  <c:v>0.4</c:v>
                </c:pt>
                <c:pt idx="4">
                  <c:v>0.4</c:v>
                </c:pt>
                <c:pt idx="5">
                  <c:v>0.4</c:v>
                </c:pt>
                <c:pt idx="6">
                  <c:v>0.4</c:v>
                </c:pt>
                <c:pt idx="7">
                  <c:v>0.4</c:v>
                </c:pt>
                <c:pt idx="8">
                  <c:v>0.4</c:v>
                </c:pt>
                <c:pt idx="9">
                  <c:v>0.4</c:v>
                </c:pt>
                <c:pt idx="10">
                  <c:v>0.4</c:v>
                </c:pt>
                <c:pt idx="11">
                  <c:v>0.4</c:v>
                </c:pt>
                <c:pt idx="12">
                  <c:v>0.4</c:v>
                </c:pt>
                <c:pt idx="13">
                  <c:v>5.2</c:v>
                </c:pt>
                <c:pt idx="14">
                  <c:v>0.4</c:v>
                </c:pt>
                <c:pt idx="15">
                  <c:v>5.2</c:v>
                </c:pt>
                <c:pt idx="16">
                  <c:v>0.4</c:v>
                </c:pt>
                <c:pt idx="17">
                  <c:v>5.2</c:v>
                </c:pt>
                <c:pt idx="18">
                  <c:v>0.4</c:v>
                </c:pt>
                <c:pt idx="19">
                  <c:v>0.4</c:v>
                </c:pt>
                <c:pt idx="20">
                  <c:v>5.2</c:v>
                </c:pt>
                <c:pt idx="21">
                  <c:v>0.4</c:v>
                </c:pt>
                <c:pt idx="22">
                  <c:v>0.4</c:v>
                </c:pt>
                <c:pt idx="23">
                  <c:v>0.4</c:v>
                </c:pt>
                <c:pt idx="24">
                  <c:v>0.4</c:v>
                </c:pt>
                <c:pt idx="25">
                  <c:v>5.2</c:v>
                </c:pt>
                <c:pt idx="26">
                  <c:v>0.4</c:v>
                </c:pt>
                <c:pt idx="27">
                  <c:v>5.2</c:v>
                </c:pt>
                <c:pt idx="28">
                  <c:v>5.2</c:v>
                </c:pt>
                <c:pt idx="29">
                  <c:v>5.2</c:v>
                </c:pt>
                <c:pt idx="30">
                  <c:v>5.2</c:v>
                </c:pt>
                <c:pt idx="31">
                  <c:v>0.4</c:v>
                </c:pt>
                <c:pt idx="32">
                  <c:v>0.4</c:v>
                </c:pt>
                <c:pt idx="33">
                  <c:v>0.4</c:v>
                </c:pt>
                <c:pt idx="34">
                  <c:v>5.2</c:v>
                </c:pt>
                <c:pt idx="35">
                  <c:v>0.4</c:v>
                </c:pt>
                <c:pt idx="36">
                  <c:v>5.2</c:v>
                </c:pt>
                <c:pt idx="37">
                  <c:v>0.4</c:v>
                </c:pt>
                <c:pt idx="38">
                  <c:v>0.4</c:v>
                </c:pt>
                <c:pt idx="39">
                  <c:v>0.4</c:v>
                </c:pt>
                <c:pt idx="40">
                  <c:v>0.4</c:v>
                </c:pt>
                <c:pt idx="41">
                  <c:v>5.2</c:v>
                </c:pt>
                <c:pt idx="42">
                  <c:v>5.2</c:v>
                </c:pt>
                <c:pt idx="43">
                  <c:v>0.4</c:v>
                </c:pt>
                <c:pt idx="44">
                  <c:v>0.4</c:v>
                </c:pt>
                <c:pt idx="45">
                  <c:v>0.4</c:v>
                </c:pt>
                <c:pt idx="46">
                  <c:v>0.4</c:v>
                </c:pt>
                <c:pt idx="47">
                  <c:v>0.4</c:v>
                </c:pt>
                <c:pt idx="48">
                  <c:v>0.4</c:v>
                </c:pt>
                <c:pt idx="49">
                  <c:v>0.4</c:v>
                </c:pt>
                <c:pt idx="50">
                  <c:v>5.2</c:v>
                </c:pt>
              </c:numCache>
            </c:numRef>
          </c:val>
          <c:extLst>
            <c:ext xmlns:c16="http://schemas.microsoft.com/office/drawing/2014/chart" uri="{C3380CC4-5D6E-409C-BE32-E72D297353CC}">
              <c16:uniqueId val="{00000009-5A85-4BA5-B042-2247E6AA844D}"/>
            </c:ext>
          </c:extLst>
        </c:ser>
        <c:ser>
          <c:idx val="1"/>
          <c:order val="22"/>
          <c:tx>
            <c:strRef>
              <c:f>Report!$N$66</c:f>
              <c:strCache>
                <c:ptCount val="1"/>
                <c:pt idx="0">
                  <c:v>VBM Review: Rejection Rate, 2018</c:v>
                </c:pt>
              </c:strCache>
            </c:strRef>
          </c:tx>
          <c:spPr>
            <a:solidFill>
              <a:srgbClr val="96FFC8"/>
            </a:solidFill>
            <a:ln>
              <a:noFill/>
            </a:ln>
            <a:effectLst/>
          </c:spPr>
          <c:invertIfNegative val="0"/>
          <c:cat>
            <c:strRef>
              <c:f>Report!$B$67:$B$117</c:f>
              <c:strCache>
                <c:ptCount val="51"/>
                <c:pt idx="0">
                  <c:v>Alaska 34 B</c:v>
                </c:pt>
                <c:pt idx="1">
                  <c:v>Alabama 23 C</c:v>
                </c:pt>
                <c:pt idx="2">
                  <c:v>Arkansas 29 C</c:v>
                </c:pt>
                <c:pt idx="3">
                  <c:v>Arizona 46 A</c:v>
                </c:pt>
                <c:pt idx="4">
                  <c:v>California 49 A</c:v>
                </c:pt>
                <c:pt idx="5">
                  <c:v>Colorado 59 A</c:v>
                </c:pt>
                <c:pt idx="6">
                  <c:v>Connecticut 35 B</c:v>
                </c:pt>
                <c:pt idx="7">
                  <c:v>Dist.of Columbia 44 A</c:v>
                </c:pt>
                <c:pt idx="8">
                  <c:v>Delaware 42 B</c:v>
                </c:pt>
                <c:pt idx="9">
                  <c:v>Florida 49 A</c:v>
                </c:pt>
                <c:pt idx="10">
                  <c:v>Georgia 41 B</c:v>
                </c:pt>
                <c:pt idx="11">
                  <c:v>Hawaii 53 A</c:v>
                </c:pt>
                <c:pt idx="12">
                  <c:v>Iowa 37 B</c:v>
                </c:pt>
                <c:pt idx="13">
                  <c:v>Idaho 31 C</c:v>
                </c:pt>
                <c:pt idx="14">
                  <c:v>Illinois 47 A</c:v>
                </c:pt>
                <c:pt idx="15">
                  <c:v>Indiana 17 C</c:v>
                </c:pt>
                <c:pt idx="16">
                  <c:v>Kansas 42 A</c:v>
                </c:pt>
                <c:pt idx="17">
                  <c:v>Kentucky 33 C</c:v>
                </c:pt>
                <c:pt idx="18">
                  <c:v>Louisiana 21 C</c:v>
                </c:pt>
                <c:pt idx="19">
                  <c:v>Massachusetts 48 A</c:v>
                </c:pt>
                <c:pt idx="20">
                  <c:v>Maryland 37 B</c:v>
                </c:pt>
                <c:pt idx="21">
                  <c:v>Maine 35 B</c:v>
                </c:pt>
                <c:pt idx="22">
                  <c:v>Michigan 53 A</c:v>
                </c:pt>
                <c:pt idx="23">
                  <c:v>Minnesota 40 B</c:v>
                </c:pt>
                <c:pt idx="24">
                  <c:v>Missouri 39 B</c:v>
                </c:pt>
                <c:pt idx="25">
                  <c:v>Mississippi 20 C</c:v>
                </c:pt>
                <c:pt idx="26">
                  <c:v>Montana 50 A</c:v>
                </c:pt>
                <c:pt idx="27">
                  <c:v>North Carolina 31 C</c:v>
                </c:pt>
                <c:pt idx="28">
                  <c:v>North Dakota 20 C</c:v>
                </c:pt>
                <c:pt idx="29">
                  <c:v>Nebraska 22 C</c:v>
                </c:pt>
                <c:pt idx="30">
                  <c:v>New Hampshire 18 C</c:v>
                </c:pt>
                <c:pt idx="31">
                  <c:v>New Jersey 41 B</c:v>
                </c:pt>
                <c:pt idx="32">
                  <c:v>New Mexico 35 B</c:v>
                </c:pt>
                <c:pt idx="33">
                  <c:v>Nevada 44 A</c:v>
                </c:pt>
                <c:pt idx="34">
                  <c:v>New York 40 B</c:v>
                </c:pt>
                <c:pt idx="35">
                  <c:v>Ohio 52 A</c:v>
                </c:pt>
                <c:pt idx="36">
                  <c:v>Oklahoma 17 C</c:v>
                </c:pt>
                <c:pt idx="37">
                  <c:v>Oregon 42 B</c:v>
                </c:pt>
                <c:pt idx="38">
                  <c:v>Pennsylvania 31 C</c:v>
                </c:pt>
                <c:pt idx="39">
                  <c:v>Rhode Island 54 A</c:v>
                </c:pt>
                <c:pt idx="40">
                  <c:v>South Carolina 26 C</c:v>
                </c:pt>
                <c:pt idx="41">
                  <c:v>South Dakota 24 C</c:v>
                </c:pt>
                <c:pt idx="42">
                  <c:v>Tennessee 22 C</c:v>
                </c:pt>
                <c:pt idx="43">
                  <c:v>Texas 36 B</c:v>
                </c:pt>
                <c:pt idx="44">
                  <c:v>Utah 43 A</c:v>
                </c:pt>
                <c:pt idx="45">
                  <c:v>Virginia 33 B</c:v>
                </c:pt>
                <c:pt idx="46">
                  <c:v>Vermont 43 A</c:v>
                </c:pt>
                <c:pt idx="47">
                  <c:v>Washington 46 A</c:v>
                </c:pt>
                <c:pt idx="48">
                  <c:v>Wisconsin 35 B</c:v>
                </c:pt>
                <c:pt idx="49">
                  <c:v>West Virginia 40 B</c:v>
                </c:pt>
                <c:pt idx="50">
                  <c:v>Wyoming 16 C</c:v>
                </c:pt>
              </c:strCache>
            </c:strRef>
          </c:cat>
          <c:val>
            <c:numRef>
              <c:f>Report!$N$67:$N$117</c:f>
              <c:numCache>
                <c:formatCode>0.0</c:formatCode>
                <c:ptCount val="51"/>
                <c:pt idx="0">
                  <c:v>0.2</c:v>
                </c:pt>
                <c:pt idx="1">
                  <c:v>0.2</c:v>
                </c:pt>
                <c:pt idx="2">
                  <c:v>5</c:v>
                </c:pt>
                <c:pt idx="3">
                  <c:v>3</c:v>
                </c:pt>
                <c:pt idx="4">
                  <c:v>5</c:v>
                </c:pt>
                <c:pt idx="5">
                  <c:v>3</c:v>
                </c:pt>
                <c:pt idx="6">
                  <c:v>0.2</c:v>
                </c:pt>
                <c:pt idx="7">
                  <c:v>5</c:v>
                </c:pt>
                <c:pt idx="8">
                  <c:v>0.2</c:v>
                </c:pt>
                <c:pt idx="9">
                  <c:v>5</c:v>
                </c:pt>
                <c:pt idx="10">
                  <c:v>0.2</c:v>
                </c:pt>
                <c:pt idx="11">
                  <c:v>3</c:v>
                </c:pt>
                <c:pt idx="12">
                  <c:v>0.2</c:v>
                </c:pt>
                <c:pt idx="13">
                  <c:v>5</c:v>
                </c:pt>
                <c:pt idx="14">
                  <c:v>5</c:v>
                </c:pt>
                <c:pt idx="15">
                  <c:v>3</c:v>
                </c:pt>
                <c:pt idx="16">
                  <c:v>5</c:v>
                </c:pt>
                <c:pt idx="17">
                  <c:v>5</c:v>
                </c:pt>
                <c:pt idx="18">
                  <c:v>5</c:v>
                </c:pt>
                <c:pt idx="19">
                  <c:v>5</c:v>
                </c:pt>
                <c:pt idx="20">
                  <c:v>0.2</c:v>
                </c:pt>
                <c:pt idx="21">
                  <c:v>5</c:v>
                </c:pt>
                <c:pt idx="22">
                  <c:v>3</c:v>
                </c:pt>
                <c:pt idx="23">
                  <c:v>0.2</c:v>
                </c:pt>
                <c:pt idx="24">
                  <c:v>0.2</c:v>
                </c:pt>
                <c:pt idx="25">
                  <c:v>3</c:v>
                </c:pt>
                <c:pt idx="26">
                  <c:v>3</c:v>
                </c:pt>
                <c:pt idx="27">
                  <c:v>0.2</c:v>
                </c:pt>
                <c:pt idx="28">
                  <c:v>3</c:v>
                </c:pt>
                <c:pt idx="29">
                  <c:v>3</c:v>
                </c:pt>
                <c:pt idx="30">
                  <c:v>0.2</c:v>
                </c:pt>
                <c:pt idx="31">
                  <c:v>5</c:v>
                </c:pt>
                <c:pt idx="32">
                  <c:v>0.2</c:v>
                </c:pt>
                <c:pt idx="33">
                  <c:v>5</c:v>
                </c:pt>
                <c:pt idx="34">
                  <c:v>5</c:v>
                </c:pt>
                <c:pt idx="35">
                  <c:v>5</c:v>
                </c:pt>
                <c:pt idx="36">
                  <c:v>0.2</c:v>
                </c:pt>
                <c:pt idx="37">
                  <c:v>3</c:v>
                </c:pt>
                <c:pt idx="38">
                  <c:v>0.2</c:v>
                </c:pt>
                <c:pt idx="39">
                  <c:v>5</c:v>
                </c:pt>
                <c:pt idx="40">
                  <c:v>0.2</c:v>
                </c:pt>
                <c:pt idx="41">
                  <c:v>3</c:v>
                </c:pt>
                <c:pt idx="42">
                  <c:v>5</c:v>
                </c:pt>
                <c:pt idx="43">
                  <c:v>5</c:v>
                </c:pt>
                <c:pt idx="44">
                  <c:v>3</c:v>
                </c:pt>
                <c:pt idx="45">
                  <c:v>0.2</c:v>
                </c:pt>
                <c:pt idx="46">
                  <c:v>0.2</c:v>
                </c:pt>
                <c:pt idx="47">
                  <c:v>5</c:v>
                </c:pt>
                <c:pt idx="48">
                  <c:v>0.2</c:v>
                </c:pt>
                <c:pt idx="49">
                  <c:v>5</c:v>
                </c:pt>
                <c:pt idx="50">
                  <c:v>0.2</c:v>
                </c:pt>
              </c:numCache>
            </c:numRef>
          </c:val>
          <c:extLst>
            <c:ext xmlns:c16="http://schemas.microsoft.com/office/drawing/2014/chart" uri="{C3380CC4-5D6E-409C-BE32-E72D297353CC}">
              <c16:uniqueId val="{0000000C-5A85-4BA5-B042-2247E6AA844D}"/>
            </c:ext>
          </c:extLst>
        </c:ser>
        <c:ser>
          <c:idx val="8"/>
          <c:order val="23"/>
          <c:tx>
            <c:strRef>
              <c:f>Report!$N$120</c:f>
              <c:strCache>
                <c:ptCount val="1"/>
                <c:pt idx="0">
                  <c:v>ab</c:v>
                </c:pt>
              </c:strCache>
            </c:strRef>
          </c:tx>
          <c:spPr>
            <a:noFill/>
            <a:ln>
              <a:noFill/>
            </a:ln>
            <a:effectLst/>
          </c:spPr>
          <c:invertIfNegative val="0"/>
          <c:val>
            <c:numRef>
              <c:f>Report!$N$121:$N$171</c:f>
              <c:numCache>
                <c:formatCode>0.0</c:formatCode>
                <c:ptCount val="51"/>
                <c:pt idx="0">
                  <c:v>5.2</c:v>
                </c:pt>
                <c:pt idx="1">
                  <c:v>5.2</c:v>
                </c:pt>
                <c:pt idx="2">
                  <c:v>0.4</c:v>
                </c:pt>
                <c:pt idx="3">
                  <c:v>2.4</c:v>
                </c:pt>
                <c:pt idx="4">
                  <c:v>0.4</c:v>
                </c:pt>
                <c:pt idx="5">
                  <c:v>2.4</c:v>
                </c:pt>
                <c:pt idx="6">
                  <c:v>5.2</c:v>
                </c:pt>
                <c:pt idx="7">
                  <c:v>0.4</c:v>
                </c:pt>
                <c:pt idx="8">
                  <c:v>5.2</c:v>
                </c:pt>
                <c:pt idx="9">
                  <c:v>0.4</c:v>
                </c:pt>
                <c:pt idx="10">
                  <c:v>5.2</c:v>
                </c:pt>
                <c:pt idx="11">
                  <c:v>2.4</c:v>
                </c:pt>
                <c:pt idx="12">
                  <c:v>5.2</c:v>
                </c:pt>
                <c:pt idx="13">
                  <c:v>0.4</c:v>
                </c:pt>
                <c:pt idx="14">
                  <c:v>0.4</c:v>
                </c:pt>
                <c:pt idx="15">
                  <c:v>2.4</c:v>
                </c:pt>
                <c:pt idx="16">
                  <c:v>0.4</c:v>
                </c:pt>
                <c:pt idx="17">
                  <c:v>0.4</c:v>
                </c:pt>
                <c:pt idx="18">
                  <c:v>0.4</c:v>
                </c:pt>
                <c:pt idx="19">
                  <c:v>0.4</c:v>
                </c:pt>
                <c:pt idx="20">
                  <c:v>5.2</c:v>
                </c:pt>
                <c:pt idx="21">
                  <c:v>0.4</c:v>
                </c:pt>
                <c:pt idx="22">
                  <c:v>2.4</c:v>
                </c:pt>
                <c:pt idx="23">
                  <c:v>5.2</c:v>
                </c:pt>
                <c:pt idx="24">
                  <c:v>5.2</c:v>
                </c:pt>
                <c:pt idx="25">
                  <c:v>2.4</c:v>
                </c:pt>
                <c:pt idx="26">
                  <c:v>2.4</c:v>
                </c:pt>
                <c:pt idx="27">
                  <c:v>5.2</c:v>
                </c:pt>
                <c:pt idx="28">
                  <c:v>2.4</c:v>
                </c:pt>
                <c:pt idx="29">
                  <c:v>2.4</c:v>
                </c:pt>
                <c:pt idx="30">
                  <c:v>5.2</c:v>
                </c:pt>
                <c:pt idx="31">
                  <c:v>0.4</c:v>
                </c:pt>
                <c:pt idx="32">
                  <c:v>5.2</c:v>
                </c:pt>
                <c:pt idx="33">
                  <c:v>0.4</c:v>
                </c:pt>
                <c:pt idx="34">
                  <c:v>0.4</c:v>
                </c:pt>
                <c:pt idx="35">
                  <c:v>0.4</c:v>
                </c:pt>
                <c:pt idx="36">
                  <c:v>5.2</c:v>
                </c:pt>
                <c:pt idx="37">
                  <c:v>2.4</c:v>
                </c:pt>
                <c:pt idx="38">
                  <c:v>5.2</c:v>
                </c:pt>
                <c:pt idx="39">
                  <c:v>0.4</c:v>
                </c:pt>
                <c:pt idx="40">
                  <c:v>5.2</c:v>
                </c:pt>
                <c:pt idx="41">
                  <c:v>2.4</c:v>
                </c:pt>
                <c:pt idx="42">
                  <c:v>0.4</c:v>
                </c:pt>
                <c:pt idx="43">
                  <c:v>0.4</c:v>
                </c:pt>
                <c:pt idx="44">
                  <c:v>2.4</c:v>
                </c:pt>
                <c:pt idx="45">
                  <c:v>5.2</c:v>
                </c:pt>
                <c:pt idx="46">
                  <c:v>5.2</c:v>
                </c:pt>
                <c:pt idx="47">
                  <c:v>0.4</c:v>
                </c:pt>
                <c:pt idx="48">
                  <c:v>5.2</c:v>
                </c:pt>
                <c:pt idx="49">
                  <c:v>0.4</c:v>
                </c:pt>
                <c:pt idx="50">
                  <c:v>5.2</c:v>
                </c:pt>
              </c:numCache>
            </c:numRef>
          </c:val>
          <c:extLst>
            <c:ext xmlns:c16="http://schemas.microsoft.com/office/drawing/2014/chart" uri="{C3380CC4-5D6E-409C-BE32-E72D297353CC}">
              <c16:uniqueId val="{0000000D-5A85-4BA5-B042-2247E6AA844D}"/>
            </c:ext>
          </c:extLst>
        </c:ser>
        <c:ser>
          <c:idx val="2"/>
          <c:order val="24"/>
          <c:tx>
            <c:strRef>
              <c:f>Report!$O$66</c:f>
              <c:strCache>
                <c:ptCount val="1"/>
                <c:pt idx="0">
                  <c:v>Do Votes Have a Paper Trail? 2022</c:v>
                </c:pt>
              </c:strCache>
            </c:strRef>
          </c:tx>
          <c:spPr>
            <a:solidFill>
              <a:srgbClr val="7030A0"/>
            </a:solidFill>
            <a:ln>
              <a:noFill/>
            </a:ln>
            <a:effectLst/>
          </c:spPr>
          <c:invertIfNegative val="0"/>
          <c:cat>
            <c:strRef>
              <c:f>Report!$B$67:$B$117</c:f>
              <c:strCache>
                <c:ptCount val="51"/>
                <c:pt idx="0">
                  <c:v>Alaska 34 B</c:v>
                </c:pt>
                <c:pt idx="1">
                  <c:v>Alabama 23 C</c:v>
                </c:pt>
                <c:pt idx="2">
                  <c:v>Arkansas 29 C</c:v>
                </c:pt>
                <c:pt idx="3">
                  <c:v>Arizona 46 A</c:v>
                </c:pt>
                <c:pt idx="4">
                  <c:v>California 49 A</c:v>
                </c:pt>
                <c:pt idx="5">
                  <c:v>Colorado 59 A</c:v>
                </c:pt>
                <c:pt idx="6">
                  <c:v>Connecticut 35 B</c:v>
                </c:pt>
                <c:pt idx="7">
                  <c:v>Dist.of Columbia 44 A</c:v>
                </c:pt>
                <c:pt idx="8">
                  <c:v>Delaware 42 B</c:v>
                </c:pt>
                <c:pt idx="9">
                  <c:v>Florida 49 A</c:v>
                </c:pt>
                <c:pt idx="10">
                  <c:v>Georgia 41 B</c:v>
                </c:pt>
                <c:pt idx="11">
                  <c:v>Hawaii 53 A</c:v>
                </c:pt>
                <c:pt idx="12">
                  <c:v>Iowa 37 B</c:v>
                </c:pt>
                <c:pt idx="13">
                  <c:v>Idaho 31 C</c:v>
                </c:pt>
                <c:pt idx="14">
                  <c:v>Illinois 47 A</c:v>
                </c:pt>
                <c:pt idx="15">
                  <c:v>Indiana 17 C</c:v>
                </c:pt>
                <c:pt idx="16">
                  <c:v>Kansas 42 A</c:v>
                </c:pt>
                <c:pt idx="17">
                  <c:v>Kentucky 33 C</c:v>
                </c:pt>
                <c:pt idx="18">
                  <c:v>Louisiana 21 C</c:v>
                </c:pt>
                <c:pt idx="19">
                  <c:v>Massachusetts 48 A</c:v>
                </c:pt>
                <c:pt idx="20">
                  <c:v>Maryland 37 B</c:v>
                </c:pt>
                <c:pt idx="21">
                  <c:v>Maine 35 B</c:v>
                </c:pt>
                <c:pt idx="22">
                  <c:v>Michigan 53 A</c:v>
                </c:pt>
                <c:pt idx="23">
                  <c:v>Minnesota 40 B</c:v>
                </c:pt>
                <c:pt idx="24">
                  <c:v>Missouri 39 B</c:v>
                </c:pt>
                <c:pt idx="25">
                  <c:v>Mississippi 20 C</c:v>
                </c:pt>
                <c:pt idx="26">
                  <c:v>Montana 50 A</c:v>
                </c:pt>
                <c:pt idx="27">
                  <c:v>North Carolina 31 C</c:v>
                </c:pt>
                <c:pt idx="28">
                  <c:v>North Dakota 20 C</c:v>
                </c:pt>
                <c:pt idx="29">
                  <c:v>Nebraska 22 C</c:v>
                </c:pt>
                <c:pt idx="30">
                  <c:v>New Hampshire 18 C</c:v>
                </c:pt>
                <c:pt idx="31">
                  <c:v>New Jersey 41 B</c:v>
                </c:pt>
                <c:pt idx="32">
                  <c:v>New Mexico 35 B</c:v>
                </c:pt>
                <c:pt idx="33">
                  <c:v>Nevada 44 A</c:v>
                </c:pt>
                <c:pt idx="34">
                  <c:v>New York 40 B</c:v>
                </c:pt>
                <c:pt idx="35">
                  <c:v>Ohio 52 A</c:v>
                </c:pt>
                <c:pt idx="36">
                  <c:v>Oklahoma 17 C</c:v>
                </c:pt>
                <c:pt idx="37">
                  <c:v>Oregon 42 B</c:v>
                </c:pt>
                <c:pt idx="38">
                  <c:v>Pennsylvania 31 C</c:v>
                </c:pt>
                <c:pt idx="39">
                  <c:v>Rhode Island 54 A</c:v>
                </c:pt>
                <c:pt idx="40">
                  <c:v>South Carolina 26 C</c:v>
                </c:pt>
                <c:pt idx="41">
                  <c:v>South Dakota 24 C</c:v>
                </c:pt>
                <c:pt idx="42">
                  <c:v>Tennessee 22 C</c:v>
                </c:pt>
                <c:pt idx="43">
                  <c:v>Texas 36 B</c:v>
                </c:pt>
                <c:pt idx="44">
                  <c:v>Utah 43 A</c:v>
                </c:pt>
                <c:pt idx="45">
                  <c:v>Virginia 33 B</c:v>
                </c:pt>
                <c:pt idx="46">
                  <c:v>Vermont 43 A</c:v>
                </c:pt>
                <c:pt idx="47">
                  <c:v>Washington 46 A</c:v>
                </c:pt>
                <c:pt idx="48">
                  <c:v>Wisconsin 35 B</c:v>
                </c:pt>
                <c:pt idx="49">
                  <c:v>West Virginia 40 B</c:v>
                </c:pt>
                <c:pt idx="50">
                  <c:v>Wyoming 16 C</c:v>
                </c:pt>
              </c:strCache>
            </c:strRef>
          </c:cat>
          <c:val>
            <c:numRef>
              <c:f>Report!$O$67:$O$117</c:f>
              <c:numCache>
                <c:formatCode>0.0</c:formatCode>
                <c:ptCount val="51"/>
                <c:pt idx="0">
                  <c:v>5</c:v>
                </c:pt>
                <c:pt idx="1">
                  <c:v>5</c:v>
                </c:pt>
                <c:pt idx="2">
                  <c:v>4</c:v>
                </c:pt>
                <c:pt idx="3">
                  <c:v>5</c:v>
                </c:pt>
                <c:pt idx="4">
                  <c:v>5</c:v>
                </c:pt>
                <c:pt idx="5">
                  <c:v>5</c:v>
                </c:pt>
                <c:pt idx="6">
                  <c:v>5</c:v>
                </c:pt>
                <c:pt idx="7">
                  <c:v>5</c:v>
                </c:pt>
                <c:pt idx="8">
                  <c:v>4</c:v>
                </c:pt>
                <c:pt idx="9">
                  <c:v>5</c:v>
                </c:pt>
                <c:pt idx="10">
                  <c:v>4</c:v>
                </c:pt>
                <c:pt idx="11">
                  <c:v>5</c:v>
                </c:pt>
                <c:pt idx="12">
                  <c:v>5</c:v>
                </c:pt>
                <c:pt idx="13">
                  <c:v>5</c:v>
                </c:pt>
                <c:pt idx="14">
                  <c:v>5</c:v>
                </c:pt>
                <c:pt idx="15">
                  <c:v>2.048</c:v>
                </c:pt>
                <c:pt idx="16">
                  <c:v>4</c:v>
                </c:pt>
                <c:pt idx="17">
                  <c:v>5</c:v>
                </c:pt>
                <c:pt idx="18">
                  <c:v>0.2</c:v>
                </c:pt>
                <c:pt idx="19">
                  <c:v>5</c:v>
                </c:pt>
                <c:pt idx="20">
                  <c:v>5</c:v>
                </c:pt>
                <c:pt idx="21">
                  <c:v>5</c:v>
                </c:pt>
                <c:pt idx="22">
                  <c:v>5</c:v>
                </c:pt>
                <c:pt idx="23">
                  <c:v>5</c:v>
                </c:pt>
                <c:pt idx="24">
                  <c:v>5</c:v>
                </c:pt>
                <c:pt idx="25">
                  <c:v>1.4040000000000001</c:v>
                </c:pt>
                <c:pt idx="26">
                  <c:v>5</c:v>
                </c:pt>
                <c:pt idx="27">
                  <c:v>4</c:v>
                </c:pt>
                <c:pt idx="28">
                  <c:v>5</c:v>
                </c:pt>
                <c:pt idx="29">
                  <c:v>5</c:v>
                </c:pt>
                <c:pt idx="30">
                  <c:v>5</c:v>
                </c:pt>
                <c:pt idx="31">
                  <c:v>0.98399999999999999</c:v>
                </c:pt>
                <c:pt idx="32">
                  <c:v>5</c:v>
                </c:pt>
                <c:pt idx="33">
                  <c:v>4</c:v>
                </c:pt>
                <c:pt idx="34">
                  <c:v>5</c:v>
                </c:pt>
                <c:pt idx="35">
                  <c:v>4</c:v>
                </c:pt>
                <c:pt idx="36">
                  <c:v>5</c:v>
                </c:pt>
                <c:pt idx="37">
                  <c:v>5</c:v>
                </c:pt>
                <c:pt idx="38">
                  <c:v>4</c:v>
                </c:pt>
                <c:pt idx="39">
                  <c:v>5</c:v>
                </c:pt>
                <c:pt idx="40">
                  <c:v>4</c:v>
                </c:pt>
                <c:pt idx="41">
                  <c:v>5</c:v>
                </c:pt>
                <c:pt idx="42">
                  <c:v>1.3480000000000001</c:v>
                </c:pt>
                <c:pt idx="43">
                  <c:v>2.44</c:v>
                </c:pt>
                <c:pt idx="44">
                  <c:v>5</c:v>
                </c:pt>
                <c:pt idx="45">
                  <c:v>5</c:v>
                </c:pt>
                <c:pt idx="46">
                  <c:v>5</c:v>
                </c:pt>
                <c:pt idx="47">
                  <c:v>5</c:v>
                </c:pt>
                <c:pt idx="48">
                  <c:v>5</c:v>
                </c:pt>
                <c:pt idx="49">
                  <c:v>4</c:v>
                </c:pt>
                <c:pt idx="50">
                  <c:v>4</c:v>
                </c:pt>
              </c:numCache>
            </c:numRef>
          </c:val>
          <c:extLst>
            <c:ext xmlns:c16="http://schemas.microsoft.com/office/drawing/2014/chart" uri="{C3380CC4-5D6E-409C-BE32-E72D297353CC}">
              <c16:uniqueId val="{00000000-5A85-4BA5-B042-2247E6AA844D}"/>
            </c:ext>
          </c:extLst>
        </c:ser>
        <c:ser>
          <c:idx val="9"/>
          <c:order val="25"/>
          <c:tx>
            <c:strRef>
              <c:f>Report!$O$120</c:f>
              <c:strCache>
                <c:ptCount val="1"/>
                <c:pt idx="0">
                  <c:v>do</c:v>
                </c:pt>
              </c:strCache>
            </c:strRef>
          </c:tx>
          <c:spPr>
            <a:noFill/>
            <a:ln>
              <a:noFill/>
            </a:ln>
            <a:effectLst/>
          </c:spPr>
          <c:invertIfNegative val="0"/>
          <c:val>
            <c:numRef>
              <c:f>Report!$O$121:$O$171</c:f>
              <c:numCache>
                <c:formatCode>0.0</c:formatCode>
                <c:ptCount val="51"/>
                <c:pt idx="0">
                  <c:v>0.4</c:v>
                </c:pt>
                <c:pt idx="1">
                  <c:v>0.4</c:v>
                </c:pt>
                <c:pt idx="2">
                  <c:v>1.4</c:v>
                </c:pt>
                <c:pt idx="3">
                  <c:v>0.4</c:v>
                </c:pt>
                <c:pt idx="4">
                  <c:v>0.4</c:v>
                </c:pt>
                <c:pt idx="5">
                  <c:v>0.4</c:v>
                </c:pt>
                <c:pt idx="6">
                  <c:v>0.4</c:v>
                </c:pt>
                <c:pt idx="7">
                  <c:v>0.4</c:v>
                </c:pt>
                <c:pt idx="8">
                  <c:v>1.4</c:v>
                </c:pt>
                <c:pt idx="9">
                  <c:v>0.4</c:v>
                </c:pt>
                <c:pt idx="10">
                  <c:v>1.4</c:v>
                </c:pt>
                <c:pt idx="11">
                  <c:v>0.4</c:v>
                </c:pt>
                <c:pt idx="12">
                  <c:v>0.4</c:v>
                </c:pt>
                <c:pt idx="13">
                  <c:v>0.4</c:v>
                </c:pt>
                <c:pt idx="14">
                  <c:v>0.4</c:v>
                </c:pt>
                <c:pt idx="15">
                  <c:v>3.3519999999999999</c:v>
                </c:pt>
                <c:pt idx="16">
                  <c:v>1.4</c:v>
                </c:pt>
                <c:pt idx="17">
                  <c:v>0.4</c:v>
                </c:pt>
                <c:pt idx="18">
                  <c:v>5.2</c:v>
                </c:pt>
                <c:pt idx="19">
                  <c:v>0.4</c:v>
                </c:pt>
                <c:pt idx="20">
                  <c:v>0.4</c:v>
                </c:pt>
                <c:pt idx="21">
                  <c:v>0.4</c:v>
                </c:pt>
                <c:pt idx="22">
                  <c:v>0.4</c:v>
                </c:pt>
                <c:pt idx="23">
                  <c:v>0.4</c:v>
                </c:pt>
                <c:pt idx="24">
                  <c:v>0.4</c:v>
                </c:pt>
                <c:pt idx="25">
                  <c:v>3.996</c:v>
                </c:pt>
                <c:pt idx="26">
                  <c:v>0.4</c:v>
                </c:pt>
                <c:pt idx="27">
                  <c:v>1.4</c:v>
                </c:pt>
                <c:pt idx="28">
                  <c:v>0.4</c:v>
                </c:pt>
                <c:pt idx="29">
                  <c:v>0.4</c:v>
                </c:pt>
                <c:pt idx="30">
                  <c:v>0.4</c:v>
                </c:pt>
                <c:pt idx="31">
                  <c:v>4.4160000000000004</c:v>
                </c:pt>
                <c:pt idx="32">
                  <c:v>0.4</c:v>
                </c:pt>
                <c:pt idx="33">
                  <c:v>1.4</c:v>
                </c:pt>
                <c:pt idx="34">
                  <c:v>0.4</c:v>
                </c:pt>
                <c:pt idx="35">
                  <c:v>1.4</c:v>
                </c:pt>
                <c:pt idx="36">
                  <c:v>0.4</c:v>
                </c:pt>
                <c:pt idx="37">
                  <c:v>0.4</c:v>
                </c:pt>
                <c:pt idx="38">
                  <c:v>1.4</c:v>
                </c:pt>
                <c:pt idx="39">
                  <c:v>0.4</c:v>
                </c:pt>
                <c:pt idx="40">
                  <c:v>1.4</c:v>
                </c:pt>
                <c:pt idx="41">
                  <c:v>0.4</c:v>
                </c:pt>
                <c:pt idx="42">
                  <c:v>4.0520000000000005</c:v>
                </c:pt>
                <c:pt idx="43">
                  <c:v>2.96</c:v>
                </c:pt>
                <c:pt idx="44">
                  <c:v>0.4</c:v>
                </c:pt>
                <c:pt idx="45">
                  <c:v>0.4</c:v>
                </c:pt>
                <c:pt idx="46">
                  <c:v>0.4</c:v>
                </c:pt>
                <c:pt idx="47">
                  <c:v>0.4</c:v>
                </c:pt>
                <c:pt idx="48">
                  <c:v>0.4</c:v>
                </c:pt>
                <c:pt idx="49">
                  <c:v>1.4</c:v>
                </c:pt>
                <c:pt idx="50">
                  <c:v>1.4</c:v>
                </c:pt>
              </c:numCache>
            </c:numRef>
          </c:val>
          <c:extLst>
            <c:ext xmlns:c16="http://schemas.microsoft.com/office/drawing/2014/chart" uri="{C3380CC4-5D6E-409C-BE32-E72D297353CC}">
              <c16:uniqueId val="{00000001-5A85-4BA5-B042-2247E6AA844D}"/>
            </c:ext>
          </c:extLst>
        </c:ser>
        <c:ser>
          <c:idx val="4"/>
          <c:order val="26"/>
          <c:tx>
            <c:strRef>
              <c:f>Report!$P$66</c:f>
              <c:strCache>
                <c:ptCount val="1"/>
                <c:pt idx="0">
                  <c:v>Hand Tally Audits, to Check Computer Tallies?</c:v>
                </c:pt>
              </c:strCache>
            </c:strRef>
          </c:tx>
          <c:spPr>
            <a:solidFill>
              <a:srgbClr val="CBA7FF"/>
            </a:solidFill>
            <a:ln>
              <a:noFill/>
            </a:ln>
            <a:effectLst/>
          </c:spPr>
          <c:invertIfNegative val="0"/>
          <c:cat>
            <c:strRef>
              <c:f>Report!$B$67:$B$117</c:f>
              <c:strCache>
                <c:ptCount val="51"/>
                <c:pt idx="0">
                  <c:v>Alaska 34 B</c:v>
                </c:pt>
                <c:pt idx="1">
                  <c:v>Alabama 23 C</c:v>
                </c:pt>
                <c:pt idx="2">
                  <c:v>Arkansas 29 C</c:v>
                </c:pt>
                <c:pt idx="3">
                  <c:v>Arizona 46 A</c:v>
                </c:pt>
                <c:pt idx="4">
                  <c:v>California 49 A</c:v>
                </c:pt>
                <c:pt idx="5">
                  <c:v>Colorado 59 A</c:v>
                </c:pt>
                <c:pt idx="6">
                  <c:v>Connecticut 35 B</c:v>
                </c:pt>
                <c:pt idx="7">
                  <c:v>Dist.of Columbia 44 A</c:v>
                </c:pt>
                <c:pt idx="8">
                  <c:v>Delaware 42 B</c:v>
                </c:pt>
                <c:pt idx="9">
                  <c:v>Florida 49 A</c:v>
                </c:pt>
                <c:pt idx="10">
                  <c:v>Georgia 41 B</c:v>
                </c:pt>
                <c:pt idx="11">
                  <c:v>Hawaii 53 A</c:v>
                </c:pt>
                <c:pt idx="12">
                  <c:v>Iowa 37 B</c:v>
                </c:pt>
                <c:pt idx="13">
                  <c:v>Idaho 31 C</c:v>
                </c:pt>
                <c:pt idx="14">
                  <c:v>Illinois 47 A</c:v>
                </c:pt>
                <c:pt idx="15">
                  <c:v>Indiana 17 C</c:v>
                </c:pt>
                <c:pt idx="16">
                  <c:v>Kansas 42 A</c:v>
                </c:pt>
                <c:pt idx="17">
                  <c:v>Kentucky 33 C</c:v>
                </c:pt>
                <c:pt idx="18">
                  <c:v>Louisiana 21 C</c:v>
                </c:pt>
                <c:pt idx="19">
                  <c:v>Massachusetts 48 A</c:v>
                </c:pt>
                <c:pt idx="20">
                  <c:v>Maryland 37 B</c:v>
                </c:pt>
                <c:pt idx="21">
                  <c:v>Maine 35 B</c:v>
                </c:pt>
                <c:pt idx="22">
                  <c:v>Michigan 53 A</c:v>
                </c:pt>
                <c:pt idx="23">
                  <c:v>Minnesota 40 B</c:v>
                </c:pt>
                <c:pt idx="24">
                  <c:v>Missouri 39 B</c:v>
                </c:pt>
                <c:pt idx="25">
                  <c:v>Mississippi 20 C</c:v>
                </c:pt>
                <c:pt idx="26">
                  <c:v>Montana 50 A</c:v>
                </c:pt>
                <c:pt idx="27">
                  <c:v>North Carolina 31 C</c:v>
                </c:pt>
                <c:pt idx="28">
                  <c:v>North Dakota 20 C</c:v>
                </c:pt>
                <c:pt idx="29">
                  <c:v>Nebraska 22 C</c:v>
                </c:pt>
                <c:pt idx="30">
                  <c:v>New Hampshire 18 C</c:v>
                </c:pt>
                <c:pt idx="31">
                  <c:v>New Jersey 41 B</c:v>
                </c:pt>
                <c:pt idx="32">
                  <c:v>New Mexico 35 B</c:v>
                </c:pt>
                <c:pt idx="33">
                  <c:v>Nevada 44 A</c:v>
                </c:pt>
                <c:pt idx="34">
                  <c:v>New York 40 B</c:v>
                </c:pt>
                <c:pt idx="35">
                  <c:v>Ohio 52 A</c:v>
                </c:pt>
                <c:pt idx="36">
                  <c:v>Oklahoma 17 C</c:v>
                </c:pt>
                <c:pt idx="37">
                  <c:v>Oregon 42 B</c:v>
                </c:pt>
                <c:pt idx="38">
                  <c:v>Pennsylvania 31 C</c:v>
                </c:pt>
                <c:pt idx="39">
                  <c:v>Rhode Island 54 A</c:v>
                </c:pt>
                <c:pt idx="40">
                  <c:v>South Carolina 26 C</c:v>
                </c:pt>
                <c:pt idx="41">
                  <c:v>South Dakota 24 C</c:v>
                </c:pt>
                <c:pt idx="42">
                  <c:v>Tennessee 22 C</c:v>
                </c:pt>
                <c:pt idx="43">
                  <c:v>Texas 36 B</c:v>
                </c:pt>
                <c:pt idx="44">
                  <c:v>Utah 43 A</c:v>
                </c:pt>
                <c:pt idx="45">
                  <c:v>Virginia 33 B</c:v>
                </c:pt>
                <c:pt idx="46">
                  <c:v>Vermont 43 A</c:v>
                </c:pt>
                <c:pt idx="47">
                  <c:v>Washington 46 A</c:v>
                </c:pt>
                <c:pt idx="48">
                  <c:v>Wisconsin 35 B</c:v>
                </c:pt>
                <c:pt idx="49">
                  <c:v>West Virginia 40 B</c:v>
                </c:pt>
                <c:pt idx="50">
                  <c:v>Wyoming 16 C</c:v>
                </c:pt>
              </c:strCache>
            </c:strRef>
          </c:cat>
          <c:val>
            <c:numRef>
              <c:f>Report!$P$67:$P$117</c:f>
              <c:numCache>
                <c:formatCode>0.0</c:formatCode>
                <c:ptCount val="51"/>
                <c:pt idx="0">
                  <c:v>3</c:v>
                </c:pt>
                <c:pt idx="1">
                  <c:v>0.2</c:v>
                </c:pt>
                <c:pt idx="2">
                  <c:v>5</c:v>
                </c:pt>
                <c:pt idx="3">
                  <c:v>3</c:v>
                </c:pt>
                <c:pt idx="4">
                  <c:v>3</c:v>
                </c:pt>
                <c:pt idx="5">
                  <c:v>5</c:v>
                </c:pt>
                <c:pt idx="6">
                  <c:v>1</c:v>
                </c:pt>
                <c:pt idx="7">
                  <c:v>5</c:v>
                </c:pt>
                <c:pt idx="8">
                  <c:v>5</c:v>
                </c:pt>
                <c:pt idx="9">
                  <c:v>5</c:v>
                </c:pt>
                <c:pt idx="10">
                  <c:v>5</c:v>
                </c:pt>
                <c:pt idx="11">
                  <c:v>5</c:v>
                </c:pt>
                <c:pt idx="12">
                  <c:v>5</c:v>
                </c:pt>
                <c:pt idx="13">
                  <c:v>0.2</c:v>
                </c:pt>
                <c:pt idx="14">
                  <c:v>3</c:v>
                </c:pt>
                <c:pt idx="15">
                  <c:v>0.2</c:v>
                </c:pt>
                <c:pt idx="16">
                  <c:v>5</c:v>
                </c:pt>
                <c:pt idx="17">
                  <c:v>5</c:v>
                </c:pt>
                <c:pt idx="18">
                  <c:v>0.2</c:v>
                </c:pt>
                <c:pt idx="19">
                  <c:v>5</c:v>
                </c:pt>
                <c:pt idx="20">
                  <c:v>5</c:v>
                </c:pt>
                <c:pt idx="21">
                  <c:v>0.2</c:v>
                </c:pt>
                <c:pt idx="22">
                  <c:v>5</c:v>
                </c:pt>
                <c:pt idx="23">
                  <c:v>3</c:v>
                </c:pt>
                <c:pt idx="24">
                  <c:v>5</c:v>
                </c:pt>
                <c:pt idx="25">
                  <c:v>0.2</c:v>
                </c:pt>
                <c:pt idx="26">
                  <c:v>5</c:v>
                </c:pt>
                <c:pt idx="27">
                  <c:v>5</c:v>
                </c:pt>
                <c:pt idx="28">
                  <c:v>0.2</c:v>
                </c:pt>
                <c:pt idx="29">
                  <c:v>0.2</c:v>
                </c:pt>
                <c:pt idx="30">
                  <c:v>0.2</c:v>
                </c:pt>
                <c:pt idx="31">
                  <c:v>0.2</c:v>
                </c:pt>
                <c:pt idx="32">
                  <c:v>5</c:v>
                </c:pt>
                <c:pt idx="33">
                  <c:v>1</c:v>
                </c:pt>
                <c:pt idx="34">
                  <c:v>5</c:v>
                </c:pt>
                <c:pt idx="35">
                  <c:v>5</c:v>
                </c:pt>
                <c:pt idx="36">
                  <c:v>0.2</c:v>
                </c:pt>
                <c:pt idx="37">
                  <c:v>5</c:v>
                </c:pt>
                <c:pt idx="38">
                  <c:v>1</c:v>
                </c:pt>
                <c:pt idx="39">
                  <c:v>5</c:v>
                </c:pt>
                <c:pt idx="40">
                  <c:v>0.2</c:v>
                </c:pt>
                <c:pt idx="41">
                  <c:v>0.2</c:v>
                </c:pt>
                <c:pt idx="42">
                  <c:v>0.2</c:v>
                </c:pt>
                <c:pt idx="43">
                  <c:v>5</c:v>
                </c:pt>
                <c:pt idx="44">
                  <c:v>5</c:v>
                </c:pt>
                <c:pt idx="45">
                  <c:v>5</c:v>
                </c:pt>
                <c:pt idx="46">
                  <c:v>4</c:v>
                </c:pt>
                <c:pt idx="47">
                  <c:v>3</c:v>
                </c:pt>
                <c:pt idx="48">
                  <c:v>3</c:v>
                </c:pt>
                <c:pt idx="49">
                  <c:v>5</c:v>
                </c:pt>
                <c:pt idx="50">
                  <c:v>0.2</c:v>
                </c:pt>
              </c:numCache>
            </c:numRef>
          </c:val>
          <c:extLst>
            <c:ext xmlns:c16="http://schemas.microsoft.com/office/drawing/2014/chart" uri="{C3380CC4-5D6E-409C-BE32-E72D297353CC}">
              <c16:uniqueId val="{0000000E-5A85-4BA5-B042-2247E6AA844D}"/>
            </c:ext>
          </c:extLst>
        </c:ser>
        <c:ser>
          <c:idx val="11"/>
          <c:order val="27"/>
          <c:tx>
            <c:strRef>
              <c:f>Report!$P$120</c:f>
              <c:strCache>
                <c:ptCount val="1"/>
                <c:pt idx="0">
                  <c:v>ha</c:v>
                </c:pt>
              </c:strCache>
            </c:strRef>
          </c:tx>
          <c:spPr>
            <a:noFill/>
            <a:ln>
              <a:noFill/>
            </a:ln>
            <a:effectLst/>
          </c:spPr>
          <c:invertIfNegative val="0"/>
          <c:val>
            <c:numRef>
              <c:f>Report!$P$121:$P$171</c:f>
              <c:numCache>
                <c:formatCode>0.0</c:formatCode>
                <c:ptCount val="51"/>
                <c:pt idx="0">
                  <c:v>2.4</c:v>
                </c:pt>
                <c:pt idx="1">
                  <c:v>5.2</c:v>
                </c:pt>
                <c:pt idx="2">
                  <c:v>0.4</c:v>
                </c:pt>
                <c:pt idx="3">
                  <c:v>2.4</c:v>
                </c:pt>
                <c:pt idx="4">
                  <c:v>2.4</c:v>
                </c:pt>
                <c:pt idx="5">
                  <c:v>0.4</c:v>
                </c:pt>
                <c:pt idx="6">
                  <c:v>4.4000000000000004</c:v>
                </c:pt>
                <c:pt idx="7">
                  <c:v>0.4</c:v>
                </c:pt>
                <c:pt idx="8">
                  <c:v>0.4</c:v>
                </c:pt>
                <c:pt idx="9">
                  <c:v>0.4</c:v>
                </c:pt>
                <c:pt idx="10">
                  <c:v>0.4</c:v>
                </c:pt>
                <c:pt idx="11">
                  <c:v>0.4</c:v>
                </c:pt>
                <c:pt idx="12">
                  <c:v>0.4</c:v>
                </c:pt>
                <c:pt idx="13">
                  <c:v>5.2</c:v>
                </c:pt>
                <c:pt idx="14">
                  <c:v>2.4</c:v>
                </c:pt>
                <c:pt idx="15">
                  <c:v>5.2</c:v>
                </c:pt>
                <c:pt idx="16">
                  <c:v>0.4</c:v>
                </c:pt>
                <c:pt idx="17">
                  <c:v>0.4</c:v>
                </c:pt>
                <c:pt idx="18">
                  <c:v>5.2</c:v>
                </c:pt>
                <c:pt idx="19">
                  <c:v>0.4</c:v>
                </c:pt>
                <c:pt idx="20">
                  <c:v>0.4</c:v>
                </c:pt>
                <c:pt idx="21">
                  <c:v>5.2</c:v>
                </c:pt>
                <c:pt idx="22">
                  <c:v>0.4</c:v>
                </c:pt>
                <c:pt idx="23">
                  <c:v>2.4</c:v>
                </c:pt>
                <c:pt idx="24">
                  <c:v>0.4</c:v>
                </c:pt>
                <c:pt idx="25">
                  <c:v>5.2</c:v>
                </c:pt>
                <c:pt idx="26">
                  <c:v>0.4</c:v>
                </c:pt>
                <c:pt idx="27">
                  <c:v>0.4</c:v>
                </c:pt>
                <c:pt idx="28">
                  <c:v>5.2</c:v>
                </c:pt>
                <c:pt idx="29">
                  <c:v>5.2</c:v>
                </c:pt>
                <c:pt idx="30">
                  <c:v>5.2</c:v>
                </c:pt>
                <c:pt idx="31">
                  <c:v>5.2</c:v>
                </c:pt>
                <c:pt idx="32">
                  <c:v>0.4</c:v>
                </c:pt>
                <c:pt idx="33">
                  <c:v>4.4000000000000004</c:v>
                </c:pt>
                <c:pt idx="34">
                  <c:v>0.4</c:v>
                </c:pt>
                <c:pt idx="35">
                  <c:v>0.4</c:v>
                </c:pt>
                <c:pt idx="36">
                  <c:v>5.2</c:v>
                </c:pt>
                <c:pt idx="37">
                  <c:v>0.4</c:v>
                </c:pt>
                <c:pt idx="38">
                  <c:v>4.4000000000000004</c:v>
                </c:pt>
                <c:pt idx="39">
                  <c:v>0.4</c:v>
                </c:pt>
                <c:pt idx="40">
                  <c:v>5.2</c:v>
                </c:pt>
                <c:pt idx="41">
                  <c:v>5.2</c:v>
                </c:pt>
                <c:pt idx="42">
                  <c:v>5.2</c:v>
                </c:pt>
                <c:pt idx="43">
                  <c:v>0.4</c:v>
                </c:pt>
                <c:pt idx="44">
                  <c:v>0.4</c:v>
                </c:pt>
                <c:pt idx="45">
                  <c:v>0.4</c:v>
                </c:pt>
                <c:pt idx="46">
                  <c:v>1.4</c:v>
                </c:pt>
                <c:pt idx="47">
                  <c:v>2.4</c:v>
                </c:pt>
                <c:pt idx="48">
                  <c:v>2.4</c:v>
                </c:pt>
                <c:pt idx="49">
                  <c:v>0.4</c:v>
                </c:pt>
                <c:pt idx="50">
                  <c:v>5.2</c:v>
                </c:pt>
              </c:numCache>
            </c:numRef>
          </c:val>
          <c:extLst>
            <c:ext xmlns:c16="http://schemas.microsoft.com/office/drawing/2014/chart" uri="{C3380CC4-5D6E-409C-BE32-E72D297353CC}">
              <c16:uniqueId val="{0000000F-5A85-4BA5-B042-2247E6AA844D}"/>
            </c:ext>
          </c:extLst>
        </c:ser>
        <c:ser>
          <c:idx val="18"/>
          <c:order val="28"/>
          <c:tx>
            <c:strRef>
              <c:f>Report!$Q$66</c:f>
              <c:strCache>
                <c:ptCount val="1"/>
                <c:pt idx="0">
                  <c:v>Good Audit Sample, to Check Computer Tallies?</c:v>
                </c:pt>
              </c:strCache>
            </c:strRef>
          </c:tx>
          <c:spPr>
            <a:solidFill>
              <a:srgbClr val="7030A0"/>
            </a:solidFill>
            <a:ln>
              <a:noFill/>
            </a:ln>
            <a:effectLst/>
          </c:spPr>
          <c:invertIfNegative val="0"/>
          <c:val>
            <c:numRef>
              <c:f>Report!$Q$67:$Q$117</c:f>
              <c:numCache>
                <c:formatCode>0.0</c:formatCode>
                <c:ptCount val="51"/>
                <c:pt idx="0">
                  <c:v>1</c:v>
                </c:pt>
                <c:pt idx="1">
                  <c:v>0.2</c:v>
                </c:pt>
                <c:pt idx="2">
                  <c:v>2</c:v>
                </c:pt>
                <c:pt idx="3">
                  <c:v>1</c:v>
                </c:pt>
                <c:pt idx="4">
                  <c:v>1</c:v>
                </c:pt>
                <c:pt idx="5">
                  <c:v>5</c:v>
                </c:pt>
                <c:pt idx="6">
                  <c:v>2</c:v>
                </c:pt>
                <c:pt idx="7">
                  <c:v>3</c:v>
                </c:pt>
                <c:pt idx="8">
                  <c:v>1</c:v>
                </c:pt>
                <c:pt idx="9">
                  <c:v>3</c:v>
                </c:pt>
                <c:pt idx="10">
                  <c:v>5</c:v>
                </c:pt>
                <c:pt idx="11">
                  <c:v>3</c:v>
                </c:pt>
                <c:pt idx="12">
                  <c:v>3</c:v>
                </c:pt>
                <c:pt idx="13">
                  <c:v>0.2</c:v>
                </c:pt>
                <c:pt idx="14">
                  <c:v>1</c:v>
                </c:pt>
                <c:pt idx="15">
                  <c:v>0.2</c:v>
                </c:pt>
                <c:pt idx="16">
                  <c:v>3</c:v>
                </c:pt>
                <c:pt idx="17">
                  <c:v>3</c:v>
                </c:pt>
                <c:pt idx="18">
                  <c:v>0.2</c:v>
                </c:pt>
                <c:pt idx="19">
                  <c:v>3</c:v>
                </c:pt>
                <c:pt idx="20">
                  <c:v>2</c:v>
                </c:pt>
                <c:pt idx="21">
                  <c:v>0.2</c:v>
                </c:pt>
                <c:pt idx="22">
                  <c:v>2</c:v>
                </c:pt>
                <c:pt idx="23">
                  <c:v>1</c:v>
                </c:pt>
                <c:pt idx="24">
                  <c:v>3</c:v>
                </c:pt>
                <c:pt idx="25">
                  <c:v>0.2</c:v>
                </c:pt>
                <c:pt idx="26">
                  <c:v>3</c:v>
                </c:pt>
                <c:pt idx="27">
                  <c:v>5</c:v>
                </c:pt>
                <c:pt idx="28">
                  <c:v>0.2</c:v>
                </c:pt>
                <c:pt idx="29">
                  <c:v>0.2</c:v>
                </c:pt>
                <c:pt idx="30">
                  <c:v>0.2</c:v>
                </c:pt>
                <c:pt idx="31">
                  <c:v>0.2</c:v>
                </c:pt>
                <c:pt idx="32">
                  <c:v>5</c:v>
                </c:pt>
                <c:pt idx="33">
                  <c:v>3</c:v>
                </c:pt>
                <c:pt idx="34">
                  <c:v>3</c:v>
                </c:pt>
                <c:pt idx="35">
                  <c:v>3</c:v>
                </c:pt>
                <c:pt idx="36">
                  <c:v>0.2</c:v>
                </c:pt>
                <c:pt idx="37">
                  <c:v>3</c:v>
                </c:pt>
                <c:pt idx="38">
                  <c:v>3</c:v>
                </c:pt>
                <c:pt idx="39">
                  <c:v>5</c:v>
                </c:pt>
                <c:pt idx="40">
                  <c:v>0.2</c:v>
                </c:pt>
                <c:pt idx="41">
                  <c:v>0.2</c:v>
                </c:pt>
                <c:pt idx="42">
                  <c:v>0.2</c:v>
                </c:pt>
                <c:pt idx="43">
                  <c:v>3</c:v>
                </c:pt>
                <c:pt idx="44">
                  <c:v>3</c:v>
                </c:pt>
                <c:pt idx="45">
                  <c:v>2</c:v>
                </c:pt>
                <c:pt idx="46">
                  <c:v>2</c:v>
                </c:pt>
                <c:pt idx="47">
                  <c:v>1</c:v>
                </c:pt>
                <c:pt idx="48">
                  <c:v>1</c:v>
                </c:pt>
                <c:pt idx="49">
                  <c:v>3</c:v>
                </c:pt>
                <c:pt idx="50">
                  <c:v>0.2</c:v>
                </c:pt>
              </c:numCache>
            </c:numRef>
          </c:val>
          <c:extLst>
            <c:ext xmlns:c16="http://schemas.microsoft.com/office/drawing/2014/chart" uri="{C3380CC4-5D6E-409C-BE32-E72D297353CC}">
              <c16:uniqueId val="{00000010-5A85-4BA5-B042-2247E6AA844D}"/>
            </c:ext>
          </c:extLst>
        </c:ser>
        <c:ser>
          <c:idx val="19"/>
          <c:order val="29"/>
          <c:tx>
            <c:strRef>
              <c:f>Report!$Q$120</c:f>
              <c:strCache>
                <c:ptCount val="1"/>
                <c:pt idx="0">
                  <c:v>ad</c:v>
                </c:pt>
              </c:strCache>
            </c:strRef>
          </c:tx>
          <c:spPr>
            <a:noFill/>
            <a:ln>
              <a:noFill/>
            </a:ln>
            <a:effectLst/>
          </c:spPr>
          <c:invertIfNegative val="0"/>
          <c:val>
            <c:numRef>
              <c:f>Report!$Q$121:$Q$171</c:f>
              <c:numCache>
                <c:formatCode>0.0</c:formatCode>
                <c:ptCount val="51"/>
                <c:pt idx="0">
                  <c:v>4.4000000000000004</c:v>
                </c:pt>
                <c:pt idx="1">
                  <c:v>5.2</c:v>
                </c:pt>
                <c:pt idx="2">
                  <c:v>3.4</c:v>
                </c:pt>
                <c:pt idx="3">
                  <c:v>4.4000000000000004</c:v>
                </c:pt>
                <c:pt idx="4">
                  <c:v>4.4000000000000004</c:v>
                </c:pt>
                <c:pt idx="5">
                  <c:v>0.4</c:v>
                </c:pt>
                <c:pt idx="6">
                  <c:v>3.4</c:v>
                </c:pt>
                <c:pt idx="7">
                  <c:v>2.4</c:v>
                </c:pt>
                <c:pt idx="8">
                  <c:v>4.4000000000000004</c:v>
                </c:pt>
                <c:pt idx="9">
                  <c:v>2.4</c:v>
                </c:pt>
                <c:pt idx="10">
                  <c:v>0.4</c:v>
                </c:pt>
                <c:pt idx="11">
                  <c:v>2.4</c:v>
                </c:pt>
                <c:pt idx="12">
                  <c:v>2.4</c:v>
                </c:pt>
                <c:pt idx="13">
                  <c:v>5.2</c:v>
                </c:pt>
                <c:pt idx="14">
                  <c:v>4.4000000000000004</c:v>
                </c:pt>
                <c:pt idx="15">
                  <c:v>5.2</c:v>
                </c:pt>
                <c:pt idx="16">
                  <c:v>2.4</c:v>
                </c:pt>
                <c:pt idx="17">
                  <c:v>2.4</c:v>
                </c:pt>
                <c:pt idx="18">
                  <c:v>5.2</c:v>
                </c:pt>
                <c:pt idx="19">
                  <c:v>2.4</c:v>
                </c:pt>
                <c:pt idx="20">
                  <c:v>3.4</c:v>
                </c:pt>
                <c:pt idx="21">
                  <c:v>5.2</c:v>
                </c:pt>
                <c:pt idx="22">
                  <c:v>3.4</c:v>
                </c:pt>
                <c:pt idx="23">
                  <c:v>4.4000000000000004</c:v>
                </c:pt>
                <c:pt idx="24">
                  <c:v>2.4</c:v>
                </c:pt>
                <c:pt idx="25">
                  <c:v>5.2</c:v>
                </c:pt>
                <c:pt idx="26">
                  <c:v>2.4</c:v>
                </c:pt>
                <c:pt idx="27">
                  <c:v>0.4</c:v>
                </c:pt>
                <c:pt idx="28">
                  <c:v>5.2</c:v>
                </c:pt>
                <c:pt idx="29">
                  <c:v>5.2</c:v>
                </c:pt>
                <c:pt idx="30">
                  <c:v>5.2</c:v>
                </c:pt>
                <c:pt idx="31">
                  <c:v>5.2</c:v>
                </c:pt>
                <c:pt idx="32">
                  <c:v>0.4</c:v>
                </c:pt>
                <c:pt idx="33">
                  <c:v>2.4</c:v>
                </c:pt>
                <c:pt idx="34">
                  <c:v>2.4</c:v>
                </c:pt>
                <c:pt idx="35">
                  <c:v>2.4</c:v>
                </c:pt>
                <c:pt idx="36">
                  <c:v>5.2</c:v>
                </c:pt>
                <c:pt idx="37">
                  <c:v>2.4</c:v>
                </c:pt>
                <c:pt idx="38">
                  <c:v>2.4</c:v>
                </c:pt>
                <c:pt idx="39">
                  <c:v>0.4</c:v>
                </c:pt>
                <c:pt idx="40">
                  <c:v>5.2</c:v>
                </c:pt>
                <c:pt idx="41">
                  <c:v>5.2</c:v>
                </c:pt>
                <c:pt idx="42">
                  <c:v>5.2</c:v>
                </c:pt>
                <c:pt idx="43">
                  <c:v>2.4</c:v>
                </c:pt>
                <c:pt idx="44">
                  <c:v>2.4</c:v>
                </c:pt>
                <c:pt idx="45">
                  <c:v>3.4</c:v>
                </c:pt>
                <c:pt idx="46">
                  <c:v>3.4</c:v>
                </c:pt>
                <c:pt idx="47">
                  <c:v>4.4000000000000004</c:v>
                </c:pt>
                <c:pt idx="48">
                  <c:v>4.4000000000000004</c:v>
                </c:pt>
                <c:pt idx="49">
                  <c:v>2.4</c:v>
                </c:pt>
                <c:pt idx="50">
                  <c:v>5.2</c:v>
                </c:pt>
              </c:numCache>
            </c:numRef>
          </c:val>
          <c:extLst>
            <c:ext xmlns:c16="http://schemas.microsoft.com/office/drawing/2014/chart" uri="{C3380CC4-5D6E-409C-BE32-E72D297353CC}">
              <c16:uniqueId val="{00000011-5A85-4BA5-B042-2247E6AA844D}"/>
            </c:ext>
          </c:extLst>
        </c:ser>
        <c:ser>
          <c:idx val="5"/>
          <c:order val="30"/>
          <c:tx>
            <c:strRef>
              <c:f>Report!$R$66</c:f>
              <c:strCache>
                <c:ptCount val="1"/>
                <c:pt idx="0">
                  <c:v>Audit All Contests? Number of Contests Checked </c:v>
                </c:pt>
              </c:strCache>
            </c:strRef>
          </c:tx>
          <c:spPr>
            <a:solidFill>
              <a:srgbClr val="CBA7FF"/>
            </a:solidFill>
            <a:ln>
              <a:noFill/>
            </a:ln>
            <a:effectLst/>
          </c:spPr>
          <c:invertIfNegative val="0"/>
          <c:cat>
            <c:strRef>
              <c:f>Report!$B$67:$B$117</c:f>
              <c:strCache>
                <c:ptCount val="51"/>
                <c:pt idx="0">
                  <c:v>Alaska 34 B</c:v>
                </c:pt>
                <c:pt idx="1">
                  <c:v>Alabama 23 C</c:v>
                </c:pt>
                <c:pt idx="2">
                  <c:v>Arkansas 29 C</c:v>
                </c:pt>
                <c:pt idx="3">
                  <c:v>Arizona 46 A</c:v>
                </c:pt>
                <c:pt idx="4">
                  <c:v>California 49 A</c:v>
                </c:pt>
                <c:pt idx="5">
                  <c:v>Colorado 59 A</c:v>
                </c:pt>
                <c:pt idx="6">
                  <c:v>Connecticut 35 B</c:v>
                </c:pt>
                <c:pt idx="7">
                  <c:v>Dist.of Columbia 44 A</c:v>
                </c:pt>
                <c:pt idx="8">
                  <c:v>Delaware 42 B</c:v>
                </c:pt>
                <c:pt idx="9">
                  <c:v>Florida 49 A</c:v>
                </c:pt>
                <c:pt idx="10">
                  <c:v>Georgia 41 B</c:v>
                </c:pt>
                <c:pt idx="11">
                  <c:v>Hawaii 53 A</c:v>
                </c:pt>
                <c:pt idx="12">
                  <c:v>Iowa 37 B</c:v>
                </c:pt>
                <c:pt idx="13">
                  <c:v>Idaho 31 C</c:v>
                </c:pt>
                <c:pt idx="14">
                  <c:v>Illinois 47 A</c:v>
                </c:pt>
                <c:pt idx="15">
                  <c:v>Indiana 17 C</c:v>
                </c:pt>
                <c:pt idx="16">
                  <c:v>Kansas 42 A</c:v>
                </c:pt>
                <c:pt idx="17">
                  <c:v>Kentucky 33 C</c:v>
                </c:pt>
                <c:pt idx="18">
                  <c:v>Louisiana 21 C</c:v>
                </c:pt>
                <c:pt idx="19">
                  <c:v>Massachusetts 48 A</c:v>
                </c:pt>
                <c:pt idx="20">
                  <c:v>Maryland 37 B</c:v>
                </c:pt>
                <c:pt idx="21">
                  <c:v>Maine 35 B</c:v>
                </c:pt>
                <c:pt idx="22">
                  <c:v>Michigan 53 A</c:v>
                </c:pt>
                <c:pt idx="23">
                  <c:v>Minnesota 40 B</c:v>
                </c:pt>
                <c:pt idx="24">
                  <c:v>Missouri 39 B</c:v>
                </c:pt>
                <c:pt idx="25">
                  <c:v>Mississippi 20 C</c:v>
                </c:pt>
                <c:pt idx="26">
                  <c:v>Montana 50 A</c:v>
                </c:pt>
                <c:pt idx="27">
                  <c:v>North Carolina 31 C</c:v>
                </c:pt>
                <c:pt idx="28">
                  <c:v>North Dakota 20 C</c:v>
                </c:pt>
                <c:pt idx="29">
                  <c:v>Nebraska 22 C</c:v>
                </c:pt>
                <c:pt idx="30">
                  <c:v>New Hampshire 18 C</c:v>
                </c:pt>
                <c:pt idx="31">
                  <c:v>New Jersey 41 B</c:v>
                </c:pt>
                <c:pt idx="32">
                  <c:v>New Mexico 35 B</c:v>
                </c:pt>
                <c:pt idx="33">
                  <c:v>Nevada 44 A</c:v>
                </c:pt>
                <c:pt idx="34">
                  <c:v>New York 40 B</c:v>
                </c:pt>
                <c:pt idx="35">
                  <c:v>Ohio 52 A</c:v>
                </c:pt>
                <c:pt idx="36">
                  <c:v>Oklahoma 17 C</c:v>
                </c:pt>
                <c:pt idx="37">
                  <c:v>Oregon 42 B</c:v>
                </c:pt>
                <c:pt idx="38">
                  <c:v>Pennsylvania 31 C</c:v>
                </c:pt>
                <c:pt idx="39">
                  <c:v>Rhode Island 54 A</c:v>
                </c:pt>
                <c:pt idx="40">
                  <c:v>South Carolina 26 C</c:v>
                </c:pt>
                <c:pt idx="41">
                  <c:v>South Dakota 24 C</c:v>
                </c:pt>
                <c:pt idx="42">
                  <c:v>Tennessee 22 C</c:v>
                </c:pt>
                <c:pt idx="43">
                  <c:v>Texas 36 B</c:v>
                </c:pt>
                <c:pt idx="44">
                  <c:v>Utah 43 A</c:v>
                </c:pt>
                <c:pt idx="45">
                  <c:v>Virginia 33 B</c:v>
                </c:pt>
                <c:pt idx="46">
                  <c:v>Vermont 43 A</c:v>
                </c:pt>
                <c:pt idx="47">
                  <c:v>Washington 46 A</c:v>
                </c:pt>
                <c:pt idx="48">
                  <c:v>Wisconsin 35 B</c:v>
                </c:pt>
                <c:pt idx="49">
                  <c:v>West Virginia 40 B</c:v>
                </c:pt>
                <c:pt idx="50">
                  <c:v>Wyoming 16 C</c:v>
                </c:pt>
              </c:strCache>
            </c:strRef>
          </c:cat>
          <c:val>
            <c:numRef>
              <c:f>Report!$R$67:$R$117</c:f>
              <c:numCache>
                <c:formatCode>0.0</c:formatCode>
                <c:ptCount val="51"/>
                <c:pt idx="0">
                  <c:v>5</c:v>
                </c:pt>
                <c:pt idx="1">
                  <c:v>0.2</c:v>
                </c:pt>
                <c:pt idx="2">
                  <c:v>1</c:v>
                </c:pt>
                <c:pt idx="3">
                  <c:v>3.5</c:v>
                </c:pt>
                <c:pt idx="4">
                  <c:v>5</c:v>
                </c:pt>
                <c:pt idx="5">
                  <c:v>1</c:v>
                </c:pt>
                <c:pt idx="6">
                  <c:v>1.5</c:v>
                </c:pt>
                <c:pt idx="7">
                  <c:v>3</c:v>
                </c:pt>
                <c:pt idx="8">
                  <c:v>5</c:v>
                </c:pt>
                <c:pt idx="9">
                  <c:v>1.5</c:v>
                </c:pt>
                <c:pt idx="10">
                  <c:v>0.5</c:v>
                </c:pt>
                <c:pt idx="11">
                  <c:v>1</c:v>
                </c:pt>
                <c:pt idx="12">
                  <c:v>0.5</c:v>
                </c:pt>
                <c:pt idx="13">
                  <c:v>0.2</c:v>
                </c:pt>
                <c:pt idx="14">
                  <c:v>5</c:v>
                </c:pt>
                <c:pt idx="15">
                  <c:v>0.2</c:v>
                </c:pt>
                <c:pt idx="16">
                  <c:v>1.5</c:v>
                </c:pt>
                <c:pt idx="17">
                  <c:v>1</c:v>
                </c:pt>
                <c:pt idx="18">
                  <c:v>0.2</c:v>
                </c:pt>
                <c:pt idx="19">
                  <c:v>4</c:v>
                </c:pt>
                <c:pt idx="20">
                  <c:v>1</c:v>
                </c:pt>
                <c:pt idx="21">
                  <c:v>0.2</c:v>
                </c:pt>
                <c:pt idx="22">
                  <c:v>0.5</c:v>
                </c:pt>
                <c:pt idx="23">
                  <c:v>1.5</c:v>
                </c:pt>
                <c:pt idx="24">
                  <c:v>2.5</c:v>
                </c:pt>
                <c:pt idx="25">
                  <c:v>0.2</c:v>
                </c:pt>
                <c:pt idx="26">
                  <c:v>3</c:v>
                </c:pt>
                <c:pt idx="27">
                  <c:v>0.5</c:v>
                </c:pt>
                <c:pt idx="28">
                  <c:v>0.2</c:v>
                </c:pt>
                <c:pt idx="29">
                  <c:v>0.2</c:v>
                </c:pt>
                <c:pt idx="30">
                  <c:v>0.2</c:v>
                </c:pt>
                <c:pt idx="31">
                  <c:v>0.2</c:v>
                </c:pt>
                <c:pt idx="32">
                  <c:v>2</c:v>
                </c:pt>
                <c:pt idx="33">
                  <c:v>5</c:v>
                </c:pt>
                <c:pt idx="34">
                  <c:v>5</c:v>
                </c:pt>
                <c:pt idx="35">
                  <c:v>2.5</c:v>
                </c:pt>
                <c:pt idx="36">
                  <c:v>0.2</c:v>
                </c:pt>
                <c:pt idx="37">
                  <c:v>1.5</c:v>
                </c:pt>
                <c:pt idx="38">
                  <c:v>5</c:v>
                </c:pt>
                <c:pt idx="39">
                  <c:v>0.5</c:v>
                </c:pt>
                <c:pt idx="40">
                  <c:v>0.2</c:v>
                </c:pt>
                <c:pt idx="41">
                  <c:v>0.2</c:v>
                </c:pt>
                <c:pt idx="42">
                  <c:v>0.2</c:v>
                </c:pt>
                <c:pt idx="43">
                  <c:v>5</c:v>
                </c:pt>
                <c:pt idx="44">
                  <c:v>5</c:v>
                </c:pt>
                <c:pt idx="45">
                  <c:v>1</c:v>
                </c:pt>
                <c:pt idx="46">
                  <c:v>5</c:v>
                </c:pt>
                <c:pt idx="47">
                  <c:v>0.5</c:v>
                </c:pt>
                <c:pt idx="48">
                  <c:v>2</c:v>
                </c:pt>
                <c:pt idx="49">
                  <c:v>5</c:v>
                </c:pt>
                <c:pt idx="50">
                  <c:v>0.2</c:v>
                </c:pt>
              </c:numCache>
            </c:numRef>
          </c:val>
          <c:extLst>
            <c:ext xmlns:c16="http://schemas.microsoft.com/office/drawing/2014/chart" uri="{C3380CC4-5D6E-409C-BE32-E72D297353CC}">
              <c16:uniqueId val="{00000012-5A85-4BA5-B042-2247E6AA844D}"/>
            </c:ext>
          </c:extLst>
        </c:ser>
        <c:ser>
          <c:idx val="12"/>
          <c:order val="31"/>
          <c:tx>
            <c:strRef>
              <c:f>Report!$R$120</c:f>
              <c:strCache>
                <c:ptCount val="1"/>
                <c:pt idx="0">
                  <c:v>nu</c:v>
                </c:pt>
              </c:strCache>
            </c:strRef>
          </c:tx>
          <c:spPr>
            <a:noFill/>
            <a:ln>
              <a:noFill/>
            </a:ln>
            <a:effectLst/>
          </c:spPr>
          <c:invertIfNegative val="0"/>
          <c:val>
            <c:numRef>
              <c:f>Report!$R$121:$R$171</c:f>
              <c:numCache>
                <c:formatCode>0.0</c:formatCode>
                <c:ptCount val="51"/>
                <c:pt idx="0">
                  <c:v>0.4</c:v>
                </c:pt>
                <c:pt idx="1">
                  <c:v>5.2</c:v>
                </c:pt>
                <c:pt idx="2">
                  <c:v>4.4000000000000004</c:v>
                </c:pt>
                <c:pt idx="3">
                  <c:v>1.9</c:v>
                </c:pt>
                <c:pt idx="4">
                  <c:v>0.4</c:v>
                </c:pt>
                <c:pt idx="5">
                  <c:v>4.4000000000000004</c:v>
                </c:pt>
                <c:pt idx="6">
                  <c:v>3.9</c:v>
                </c:pt>
                <c:pt idx="7">
                  <c:v>2.4</c:v>
                </c:pt>
                <c:pt idx="8">
                  <c:v>0.4</c:v>
                </c:pt>
                <c:pt idx="9">
                  <c:v>3.9</c:v>
                </c:pt>
                <c:pt idx="10">
                  <c:v>4.9000000000000004</c:v>
                </c:pt>
                <c:pt idx="11">
                  <c:v>4.4000000000000004</c:v>
                </c:pt>
                <c:pt idx="12">
                  <c:v>4.9000000000000004</c:v>
                </c:pt>
                <c:pt idx="13">
                  <c:v>5.2</c:v>
                </c:pt>
                <c:pt idx="14">
                  <c:v>0.4</c:v>
                </c:pt>
                <c:pt idx="15">
                  <c:v>5.2</c:v>
                </c:pt>
                <c:pt idx="16">
                  <c:v>3.9</c:v>
                </c:pt>
                <c:pt idx="17">
                  <c:v>4.4000000000000004</c:v>
                </c:pt>
                <c:pt idx="18">
                  <c:v>5.2</c:v>
                </c:pt>
                <c:pt idx="19">
                  <c:v>1.4</c:v>
                </c:pt>
                <c:pt idx="20">
                  <c:v>4.4000000000000004</c:v>
                </c:pt>
                <c:pt idx="21">
                  <c:v>5.2</c:v>
                </c:pt>
                <c:pt idx="22">
                  <c:v>4.9000000000000004</c:v>
                </c:pt>
                <c:pt idx="23">
                  <c:v>3.9</c:v>
                </c:pt>
                <c:pt idx="24">
                  <c:v>2.9</c:v>
                </c:pt>
                <c:pt idx="25">
                  <c:v>5.2</c:v>
                </c:pt>
                <c:pt idx="26">
                  <c:v>2.4</c:v>
                </c:pt>
                <c:pt idx="27">
                  <c:v>4.9000000000000004</c:v>
                </c:pt>
                <c:pt idx="28">
                  <c:v>5.2</c:v>
                </c:pt>
                <c:pt idx="29">
                  <c:v>5.2</c:v>
                </c:pt>
                <c:pt idx="30">
                  <c:v>5.2</c:v>
                </c:pt>
                <c:pt idx="31">
                  <c:v>5.2</c:v>
                </c:pt>
                <c:pt idx="32">
                  <c:v>3.4</c:v>
                </c:pt>
                <c:pt idx="33">
                  <c:v>0.4</c:v>
                </c:pt>
                <c:pt idx="34">
                  <c:v>0.4</c:v>
                </c:pt>
                <c:pt idx="35">
                  <c:v>2.9</c:v>
                </c:pt>
                <c:pt idx="36">
                  <c:v>5.2</c:v>
                </c:pt>
                <c:pt idx="37">
                  <c:v>3.9</c:v>
                </c:pt>
                <c:pt idx="38">
                  <c:v>0.4</c:v>
                </c:pt>
                <c:pt idx="39">
                  <c:v>4.9000000000000004</c:v>
                </c:pt>
                <c:pt idx="40">
                  <c:v>5.2</c:v>
                </c:pt>
                <c:pt idx="41">
                  <c:v>5.2</c:v>
                </c:pt>
                <c:pt idx="42">
                  <c:v>5.2</c:v>
                </c:pt>
                <c:pt idx="43">
                  <c:v>0.4</c:v>
                </c:pt>
                <c:pt idx="44">
                  <c:v>0.4</c:v>
                </c:pt>
                <c:pt idx="45">
                  <c:v>4.4000000000000004</c:v>
                </c:pt>
                <c:pt idx="46">
                  <c:v>0.4</c:v>
                </c:pt>
                <c:pt idx="47">
                  <c:v>4.9000000000000004</c:v>
                </c:pt>
                <c:pt idx="48">
                  <c:v>3.4</c:v>
                </c:pt>
                <c:pt idx="49">
                  <c:v>0.4</c:v>
                </c:pt>
                <c:pt idx="50">
                  <c:v>5.2</c:v>
                </c:pt>
              </c:numCache>
            </c:numRef>
          </c:val>
          <c:extLst>
            <c:ext xmlns:c16="http://schemas.microsoft.com/office/drawing/2014/chart" uri="{C3380CC4-5D6E-409C-BE32-E72D297353CC}">
              <c16:uniqueId val="{00000013-5A85-4BA5-B042-2247E6AA844D}"/>
            </c:ext>
          </c:extLst>
        </c:ser>
        <c:ser>
          <c:idx val="3"/>
          <c:order val="32"/>
          <c:tx>
            <c:strRef>
              <c:f>Report!$S$66</c:f>
              <c:strCache>
                <c:ptCount val="1"/>
                <c:pt idx="0">
                  <c:v>Public Can Recount with Copies of Ballots</c:v>
                </c:pt>
              </c:strCache>
            </c:strRef>
          </c:tx>
          <c:spPr>
            <a:solidFill>
              <a:srgbClr val="7030A0"/>
            </a:solidFill>
            <a:ln>
              <a:noFill/>
            </a:ln>
            <a:effectLst/>
          </c:spPr>
          <c:invertIfNegative val="0"/>
          <c:cat>
            <c:strRef>
              <c:f>Report!$B$67:$B$117</c:f>
              <c:strCache>
                <c:ptCount val="51"/>
                <c:pt idx="0">
                  <c:v>Alaska 34 B</c:v>
                </c:pt>
                <c:pt idx="1">
                  <c:v>Alabama 23 C</c:v>
                </c:pt>
                <c:pt idx="2">
                  <c:v>Arkansas 29 C</c:v>
                </c:pt>
                <c:pt idx="3">
                  <c:v>Arizona 46 A</c:v>
                </c:pt>
                <c:pt idx="4">
                  <c:v>California 49 A</c:v>
                </c:pt>
                <c:pt idx="5">
                  <c:v>Colorado 59 A</c:v>
                </c:pt>
                <c:pt idx="6">
                  <c:v>Connecticut 35 B</c:v>
                </c:pt>
                <c:pt idx="7">
                  <c:v>Dist.of Columbia 44 A</c:v>
                </c:pt>
                <c:pt idx="8">
                  <c:v>Delaware 42 B</c:v>
                </c:pt>
                <c:pt idx="9">
                  <c:v>Florida 49 A</c:v>
                </c:pt>
                <c:pt idx="10">
                  <c:v>Georgia 41 B</c:v>
                </c:pt>
                <c:pt idx="11">
                  <c:v>Hawaii 53 A</c:v>
                </c:pt>
                <c:pt idx="12">
                  <c:v>Iowa 37 B</c:v>
                </c:pt>
                <c:pt idx="13">
                  <c:v>Idaho 31 C</c:v>
                </c:pt>
                <c:pt idx="14">
                  <c:v>Illinois 47 A</c:v>
                </c:pt>
                <c:pt idx="15">
                  <c:v>Indiana 17 C</c:v>
                </c:pt>
                <c:pt idx="16">
                  <c:v>Kansas 42 A</c:v>
                </c:pt>
                <c:pt idx="17">
                  <c:v>Kentucky 33 C</c:v>
                </c:pt>
                <c:pt idx="18">
                  <c:v>Louisiana 21 C</c:v>
                </c:pt>
                <c:pt idx="19">
                  <c:v>Massachusetts 48 A</c:v>
                </c:pt>
                <c:pt idx="20">
                  <c:v>Maryland 37 B</c:v>
                </c:pt>
                <c:pt idx="21">
                  <c:v>Maine 35 B</c:v>
                </c:pt>
                <c:pt idx="22">
                  <c:v>Michigan 53 A</c:v>
                </c:pt>
                <c:pt idx="23">
                  <c:v>Minnesota 40 B</c:v>
                </c:pt>
                <c:pt idx="24">
                  <c:v>Missouri 39 B</c:v>
                </c:pt>
                <c:pt idx="25">
                  <c:v>Mississippi 20 C</c:v>
                </c:pt>
                <c:pt idx="26">
                  <c:v>Montana 50 A</c:v>
                </c:pt>
                <c:pt idx="27">
                  <c:v>North Carolina 31 C</c:v>
                </c:pt>
                <c:pt idx="28">
                  <c:v>North Dakota 20 C</c:v>
                </c:pt>
                <c:pt idx="29">
                  <c:v>Nebraska 22 C</c:v>
                </c:pt>
                <c:pt idx="30">
                  <c:v>New Hampshire 18 C</c:v>
                </c:pt>
                <c:pt idx="31">
                  <c:v>New Jersey 41 B</c:v>
                </c:pt>
                <c:pt idx="32">
                  <c:v>New Mexico 35 B</c:v>
                </c:pt>
                <c:pt idx="33">
                  <c:v>Nevada 44 A</c:v>
                </c:pt>
                <c:pt idx="34">
                  <c:v>New York 40 B</c:v>
                </c:pt>
                <c:pt idx="35">
                  <c:v>Ohio 52 A</c:v>
                </c:pt>
                <c:pt idx="36">
                  <c:v>Oklahoma 17 C</c:v>
                </c:pt>
                <c:pt idx="37">
                  <c:v>Oregon 42 B</c:v>
                </c:pt>
                <c:pt idx="38">
                  <c:v>Pennsylvania 31 C</c:v>
                </c:pt>
                <c:pt idx="39">
                  <c:v>Rhode Island 54 A</c:v>
                </c:pt>
                <c:pt idx="40">
                  <c:v>South Carolina 26 C</c:v>
                </c:pt>
                <c:pt idx="41">
                  <c:v>South Dakota 24 C</c:v>
                </c:pt>
                <c:pt idx="42">
                  <c:v>Tennessee 22 C</c:v>
                </c:pt>
                <c:pt idx="43">
                  <c:v>Texas 36 B</c:v>
                </c:pt>
                <c:pt idx="44">
                  <c:v>Utah 43 A</c:v>
                </c:pt>
                <c:pt idx="45">
                  <c:v>Virginia 33 B</c:v>
                </c:pt>
                <c:pt idx="46">
                  <c:v>Vermont 43 A</c:v>
                </c:pt>
                <c:pt idx="47">
                  <c:v>Washington 46 A</c:v>
                </c:pt>
                <c:pt idx="48">
                  <c:v>Wisconsin 35 B</c:v>
                </c:pt>
                <c:pt idx="49">
                  <c:v>West Virginia 40 B</c:v>
                </c:pt>
                <c:pt idx="50">
                  <c:v>Wyoming 16 C</c:v>
                </c:pt>
              </c:strCache>
            </c:strRef>
          </c:cat>
          <c:val>
            <c:numRef>
              <c:f>Report!$S$67:$S$117</c:f>
              <c:numCache>
                <c:formatCode>0.0</c:formatCode>
                <c:ptCount val="51"/>
                <c:pt idx="0">
                  <c:v>0.2</c:v>
                </c:pt>
                <c:pt idx="1">
                  <c:v>3</c:v>
                </c:pt>
                <c:pt idx="2">
                  <c:v>2</c:v>
                </c:pt>
                <c:pt idx="3">
                  <c:v>0.2</c:v>
                </c:pt>
                <c:pt idx="4">
                  <c:v>2</c:v>
                </c:pt>
                <c:pt idx="5">
                  <c:v>5</c:v>
                </c:pt>
                <c:pt idx="6">
                  <c:v>1</c:v>
                </c:pt>
                <c:pt idx="7">
                  <c:v>3</c:v>
                </c:pt>
                <c:pt idx="8">
                  <c:v>2</c:v>
                </c:pt>
                <c:pt idx="9">
                  <c:v>5</c:v>
                </c:pt>
                <c:pt idx="10">
                  <c:v>5</c:v>
                </c:pt>
                <c:pt idx="11">
                  <c:v>3</c:v>
                </c:pt>
                <c:pt idx="12">
                  <c:v>3</c:v>
                </c:pt>
                <c:pt idx="13">
                  <c:v>4</c:v>
                </c:pt>
                <c:pt idx="14">
                  <c:v>2</c:v>
                </c:pt>
                <c:pt idx="15">
                  <c:v>2</c:v>
                </c:pt>
                <c:pt idx="16">
                  <c:v>4</c:v>
                </c:pt>
                <c:pt idx="17">
                  <c:v>2</c:v>
                </c:pt>
                <c:pt idx="18">
                  <c:v>1</c:v>
                </c:pt>
                <c:pt idx="19">
                  <c:v>1</c:v>
                </c:pt>
                <c:pt idx="20">
                  <c:v>5</c:v>
                </c:pt>
                <c:pt idx="21">
                  <c:v>0.2</c:v>
                </c:pt>
                <c:pt idx="22">
                  <c:v>4</c:v>
                </c:pt>
                <c:pt idx="23">
                  <c:v>2</c:v>
                </c:pt>
                <c:pt idx="24">
                  <c:v>3</c:v>
                </c:pt>
                <c:pt idx="25">
                  <c:v>4</c:v>
                </c:pt>
                <c:pt idx="26">
                  <c:v>4</c:v>
                </c:pt>
                <c:pt idx="27">
                  <c:v>0.2</c:v>
                </c:pt>
                <c:pt idx="28">
                  <c:v>2</c:v>
                </c:pt>
                <c:pt idx="29">
                  <c:v>2</c:v>
                </c:pt>
                <c:pt idx="30">
                  <c:v>0.2</c:v>
                </c:pt>
                <c:pt idx="31">
                  <c:v>3</c:v>
                </c:pt>
                <c:pt idx="32">
                  <c:v>2</c:v>
                </c:pt>
                <c:pt idx="33">
                  <c:v>2</c:v>
                </c:pt>
                <c:pt idx="34">
                  <c:v>0.2</c:v>
                </c:pt>
                <c:pt idx="35">
                  <c:v>5</c:v>
                </c:pt>
                <c:pt idx="36">
                  <c:v>2</c:v>
                </c:pt>
                <c:pt idx="37">
                  <c:v>3</c:v>
                </c:pt>
                <c:pt idx="38">
                  <c:v>0.2</c:v>
                </c:pt>
                <c:pt idx="39">
                  <c:v>4</c:v>
                </c:pt>
                <c:pt idx="40">
                  <c:v>4</c:v>
                </c:pt>
                <c:pt idx="41">
                  <c:v>4</c:v>
                </c:pt>
                <c:pt idx="42">
                  <c:v>3</c:v>
                </c:pt>
                <c:pt idx="43">
                  <c:v>5</c:v>
                </c:pt>
                <c:pt idx="44">
                  <c:v>2</c:v>
                </c:pt>
                <c:pt idx="45">
                  <c:v>2</c:v>
                </c:pt>
                <c:pt idx="46">
                  <c:v>4</c:v>
                </c:pt>
                <c:pt idx="47">
                  <c:v>0.2</c:v>
                </c:pt>
                <c:pt idx="48">
                  <c:v>4</c:v>
                </c:pt>
                <c:pt idx="49">
                  <c:v>2</c:v>
                </c:pt>
                <c:pt idx="50">
                  <c:v>4</c:v>
                </c:pt>
              </c:numCache>
            </c:numRef>
          </c:val>
          <c:extLst>
            <c:ext xmlns:c16="http://schemas.microsoft.com/office/drawing/2014/chart" uri="{C3380CC4-5D6E-409C-BE32-E72D297353CC}">
              <c16:uniqueId val="{00000006-5A85-4BA5-B042-2247E6AA844D}"/>
            </c:ext>
          </c:extLst>
        </c:ser>
        <c:ser>
          <c:idx val="10"/>
          <c:order val="33"/>
          <c:tx>
            <c:strRef>
              <c:f>Report!$S$120</c:f>
              <c:strCache>
                <c:ptCount val="1"/>
                <c:pt idx="0">
                  <c:v>re</c:v>
                </c:pt>
              </c:strCache>
            </c:strRef>
          </c:tx>
          <c:spPr>
            <a:noFill/>
            <a:ln>
              <a:noFill/>
            </a:ln>
            <a:effectLst/>
          </c:spPr>
          <c:invertIfNegative val="0"/>
          <c:val>
            <c:numRef>
              <c:f>Report!$S$121:$S$171</c:f>
              <c:numCache>
                <c:formatCode>0.0</c:formatCode>
                <c:ptCount val="51"/>
                <c:pt idx="0">
                  <c:v>5.2</c:v>
                </c:pt>
                <c:pt idx="1">
                  <c:v>2.4</c:v>
                </c:pt>
                <c:pt idx="2">
                  <c:v>3.4</c:v>
                </c:pt>
                <c:pt idx="3">
                  <c:v>5.2</c:v>
                </c:pt>
                <c:pt idx="4">
                  <c:v>3.4</c:v>
                </c:pt>
                <c:pt idx="5">
                  <c:v>0.4</c:v>
                </c:pt>
                <c:pt idx="6">
                  <c:v>4.4000000000000004</c:v>
                </c:pt>
                <c:pt idx="7">
                  <c:v>2.4</c:v>
                </c:pt>
                <c:pt idx="8">
                  <c:v>3.4</c:v>
                </c:pt>
                <c:pt idx="9">
                  <c:v>0.4</c:v>
                </c:pt>
                <c:pt idx="10">
                  <c:v>0.4</c:v>
                </c:pt>
                <c:pt idx="11">
                  <c:v>2.4</c:v>
                </c:pt>
                <c:pt idx="12">
                  <c:v>2.4</c:v>
                </c:pt>
                <c:pt idx="13">
                  <c:v>1.4</c:v>
                </c:pt>
                <c:pt idx="14">
                  <c:v>3.4</c:v>
                </c:pt>
                <c:pt idx="15">
                  <c:v>3.4</c:v>
                </c:pt>
                <c:pt idx="16">
                  <c:v>1.4</c:v>
                </c:pt>
                <c:pt idx="17">
                  <c:v>3.4</c:v>
                </c:pt>
                <c:pt idx="18">
                  <c:v>4.4000000000000004</c:v>
                </c:pt>
                <c:pt idx="19">
                  <c:v>4.4000000000000004</c:v>
                </c:pt>
                <c:pt idx="20">
                  <c:v>0.4</c:v>
                </c:pt>
                <c:pt idx="21">
                  <c:v>5.2</c:v>
                </c:pt>
                <c:pt idx="22">
                  <c:v>1.4</c:v>
                </c:pt>
                <c:pt idx="23">
                  <c:v>3.4</c:v>
                </c:pt>
                <c:pt idx="24">
                  <c:v>2.4</c:v>
                </c:pt>
                <c:pt idx="25">
                  <c:v>1.4</c:v>
                </c:pt>
                <c:pt idx="26">
                  <c:v>1.4</c:v>
                </c:pt>
                <c:pt idx="27">
                  <c:v>5.2</c:v>
                </c:pt>
                <c:pt idx="28">
                  <c:v>3.4</c:v>
                </c:pt>
                <c:pt idx="29">
                  <c:v>3.4</c:v>
                </c:pt>
                <c:pt idx="30">
                  <c:v>5.2</c:v>
                </c:pt>
                <c:pt idx="31">
                  <c:v>2.4</c:v>
                </c:pt>
                <c:pt idx="32">
                  <c:v>3.4</c:v>
                </c:pt>
                <c:pt idx="33">
                  <c:v>3.4</c:v>
                </c:pt>
                <c:pt idx="34">
                  <c:v>5.2</c:v>
                </c:pt>
                <c:pt idx="35">
                  <c:v>0.4</c:v>
                </c:pt>
                <c:pt idx="36">
                  <c:v>3.4</c:v>
                </c:pt>
                <c:pt idx="37">
                  <c:v>2.4</c:v>
                </c:pt>
                <c:pt idx="38">
                  <c:v>5.2</c:v>
                </c:pt>
                <c:pt idx="39">
                  <c:v>1.4</c:v>
                </c:pt>
                <c:pt idx="40">
                  <c:v>1.4</c:v>
                </c:pt>
                <c:pt idx="41">
                  <c:v>1.4</c:v>
                </c:pt>
                <c:pt idx="42">
                  <c:v>2.4</c:v>
                </c:pt>
                <c:pt idx="43">
                  <c:v>0.4</c:v>
                </c:pt>
                <c:pt idx="44">
                  <c:v>3.4</c:v>
                </c:pt>
                <c:pt idx="45">
                  <c:v>3.4</c:v>
                </c:pt>
                <c:pt idx="46">
                  <c:v>1.4</c:v>
                </c:pt>
                <c:pt idx="47">
                  <c:v>5.2</c:v>
                </c:pt>
                <c:pt idx="48">
                  <c:v>1.4</c:v>
                </c:pt>
                <c:pt idx="49">
                  <c:v>3.4</c:v>
                </c:pt>
                <c:pt idx="50">
                  <c:v>1.4</c:v>
                </c:pt>
              </c:numCache>
            </c:numRef>
          </c:val>
          <c:extLst>
            <c:ext xmlns:c16="http://schemas.microsoft.com/office/drawing/2014/chart" uri="{C3380CC4-5D6E-409C-BE32-E72D297353CC}">
              <c16:uniqueId val="{00000007-5A85-4BA5-B042-2247E6AA844D}"/>
            </c:ext>
          </c:extLst>
        </c:ser>
        <c:dLbls>
          <c:showLegendKey val="0"/>
          <c:showVal val="0"/>
          <c:showCatName val="0"/>
          <c:showSerName val="0"/>
          <c:showPercent val="0"/>
          <c:showBubbleSize val="0"/>
        </c:dLbls>
        <c:gapWidth val="50"/>
        <c:overlap val="100"/>
        <c:axId val="571011151"/>
        <c:axId val="571005743"/>
      </c:barChart>
      <c:catAx>
        <c:axId val="5710111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Narrow" panose="020B0606020202030204" pitchFamily="34" charset="0"/>
                <a:ea typeface="+mn-ea"/>
                <a:cs typeface="+mn-cs"/>
              </a:defRPr>
            </a:pPr>
            <a:endParaRPr lang="en-US"/>
          </a:p>
        </c:txPr>
        <c:crossAx val="571005743"/>
        <c:crosses val="autoZero"/>
        <c:auto val="1"/>
        <c:lblAlgn val="ctr"/>
        <c:lblOffset val="100"/>
        <c:tickLblSkip val="1"/>
        <c:noMultiLvlLbl val="0"/>
      </c:catAx>
      <c:valAx>
        <c:axId val="571005743"/>
        <c:scaling>
          <c:orientation val="minMax"/>
          <c:max val="91.4"/>
          <c:min val="0"/>
        </c:scaling>
        <c:delete val="0"/>
        <c:axPos val="t"/>
        <c:majorGridlines>
          <c:spPr>
            <a:ln w="0" cap="flat" cmpd="sng" algn="ctr">
              <a:solidFill>
                <a:schemeClr val="bg1">
                  <a:lumMod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11151"/>
        <c:crosses val="autoZero"/>
        <c:crossBetween val="between"/>
        <c:majorUnit val="5.4"/>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25" l="0.25" r="0.25" t="0.25" header="0.05" footer="0.05"/>
    <c:pageSetup orientation="portrait" horizontalDpi="0" verticalDpi="0"/>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76200</xdr:colOff>
      <xdr:row>173</xdr:row>
      <xdr:rowOff>22860</xdr:rowOff>
    </xdr:from>
    <xdr:to>
      <xdr:col>12</xdr:col>
      <xdr:colOff>647700</xdr:colOff>
      <xdr:row>257</xdr:row>
      <xdr:rowOff>152400</xdr:rowOff>
    </xdr:to>
    <xdr:graphicFrame macro="">
      <xdr:nvGraphicFramePr>
        <xdr:cNvPr id="4" name="Chart 3">
          <a:extLst>
            <a:ext uri="{FF2B5EF4-FFF2-40B4-BE49-F238E27FC236}">
              <a16:creationId xmlns:a16="http://schemas.microsoft.com/office/drawing/2014/main" id="{7ECE1CC0-22D2-4E92-849B-C74FDB1A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0.94512</cdr:x>
      <cdr:y>0.90282</cdr:y>
    </cdr:from>
    <cdr:to>
      <cdr:x>1</cdr:x>
      <cdr:y>0.91945</cdr:y>
    </cdr:to>
    <cdr:sp macro="" textlink="">
      <cdr:nvSpPr>
        <cdr:cNvPr id="2" name="TextBox 1">
          <a:extLst xmlns:a="http://schemas.openxmlformats.org/drawingml/2006/main">
            <a:ext uri="{FF2B5EF4-FFF2-40B4-BE49-F238E27FC236}">
              <a16:creationId xmlns:a16="http://schemas.microsoft.com/office/drawing/2014/main" id="{6101E907-5467-459C-AA7B-93BC96B6A835}"/>
            </a:ext>
          </a:extLst>
        </cdr:cNvPr>
        <cdr:cNvSpPr txBox="1"/>
      </cdr:nvSpPr>
      <cdr:spPr>
        <a:xfrm xmlns:a="http://schemas.openxmlformats.org/drawingml/2006/main">
          <a:off x="9254332" y="13408077"/>
          <a:ext cx="537368" cy="2469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0.12436</cdr:x>
      <cdr:y>0.03079</cdr:y>
    </cdr:from>
    <cdr:to>
      <cdr:x>0.99485</cdr:x>
      <cdr:y>0.11803</cdr:y>
    </cdr:to>
    <cdr:pic>
      <cdr:nvPicPr>
        <cdr:cNvPr id="5" name="Picture 4">
          <a:extLst xmlns:a="http://schemas.openxmlformats.org/drawingml/2006/main">
            <a:ext uri="{FF2B5EF4-FFF2-40B4-BE49-F238E27FC236}">
              <a16:creationId xmlns:a16="http://schemas.microsoft.com/office/drawing/2014/main" id="{ADCBAE97-591F-4C34-BB2E-FA6A047064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87780" y="457200"/>
          <a:ext cx="9014460" cy="1295730"/>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304800</xdr:colOff>
      <xdr:row>13</xdr:row>
      <xdr:rowOff>129540</xdr:rowOff>
    </xdr:to>
    <xdr:sp macro="" textlink="">
      <xdr:nvSpPr>
        <xdr:cNvPr id="9217" name="AutoShape 1">
          <a:extLst>
            <a:ext uri="{FF2B5EF4-FFF2-40B4-BE49-F238E27FC236}">
              <a16:creationId xmlns:a16="http://schemas.microsoft.com/office/drawing/2014/main" id="{E3D536F0-1881-4C52-A3BE-C45805C599FB}"/>
            </a:ext>
          </a:extLst>
        </xdr:cNvPr>
        <xdr:cNvSpPr>
          <a:spLocks noChangeAspect="1" noChangeArrowheads="1"/>
        </xdr:cNvSpPr>
      </xdr:nvSpPr>
      <xdr:spPr bwMode="auto">
        <a:xfrm>
          <a:off x="0" y="262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129540</xdr:rowOff>
    </xdr:to>
    <xdr:sp macro="" textlink="">
      <xdr:nvSpPr>
        <xdr:cNvPr id="9218" name="AutoShape 2">
          <a:extLst>
            <a:ext uri="{FF2B5EF4-FFF2-40B4-BE49-F238E27FC236}">
              <a16:creationId xmlns:a16="http://schemas.microsoft.com/office/drawing/2014/main" id="{ED51B301-1E10-41A5-9A51-1032FEDC5B06}"/>
            </a:ext>
          </a:extLst>
        </xdr:cNvPr>
        <xdr:cNvSpPr>
          <a:spLocks noChangeAspect="1" noChangeArrowheads="1"/>
        </xdr:cNvSpPr>
      </xdr:nvSpPr>
      <xdr:spPr bwMode="auto">
        <a:xfrm>
          <a:off x="0" y="5082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40</xdr:row>
      <xdr:rowOff>129540</xdr:rowOff>
    </xdr:to>
    <xdr:sp macro="" textlink="">
      <xdr:nvSpPr>
        <xdr:cNvPr id="9219" name="AutoShape 3">
          <a:extLst>
            <a:ext uri="{FF2B5EF4-FFF2-40B4-BE49-F238E27FC236}">
              <a16:creationId xmlns:a16="http://schemas.microsoft.com/office/drawing/2014/main" id="{CC6094FB-CF6A-4BE3-BB28-38672F7792C3}"/>
            </a:ext>
          </a:extLst>
        </xdr:cNvPr>
        <xdr:cNvSpPr>
          <a:spLocks noChangeAspect="1" noChangeArrowheads="1"/>
        </xdr:cNvSpPr>
      </xdr:nvSpPr>
      <xdr:spPr bwMode="auto">
        <a:xfrm>
          <a:off x="0" y="841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55</xdr:row>
      <xdr:rowOff>129540</xdr:rowOff>
    </xdr:to>
    <xdr:sp macro="" textlink="">
      <xdr:nvSpPr>
        <xdr:cNvPr id="9220" name="AutoShape 4">
          <a:extLst>
            <a:ext uri="{FF2B5EF4-FFF2-40B4-BE49-F238E27FC236}">
              <a16:creationId xmlns:a16="http://schemas.microsoft.com/office/drawing/2014/main" id="{703FF5A2-2E3F-4C1F-A2BF-1AD747C3CE9A}"/>
            </a:ext>
          </a:extLst>
        </xdr:cNvPr>
        <xdr:cNvSpPr>
          <a:spLocks noChangeAspect="1" noChangeArrowheads="1"/>
        </xdr:cNvSpPr>
      </xdr:nvSpPr>
      <xdr:spPr bwMode="auto">
        <a:xfrm>
          <a:off x="0" y="1174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62</xdr:row>
      <xdr:rowOff>0</xdr:rowOff>
    </xdr:from>
    <xdr:to>
      <xdr:col>1</xdr:col>
      <xdr:colOff>304800</xdr:colOff>
      <xdr:row>63</xdr:row>
      <xdr:rowOff>129540</xdr:rowOff>
    </xdr:to>
    <xdr:sp macro="" textlink="">
      <xdr:nvSpPr>
        <xdr:cNvPr id="9221" name="AutoShape 5">
          <a:extLst>
            <a:ext uri="{FF2B5EF4-FFF2-40B4-BE49-F238E27FC236}">
              <a16:creationId xmlns:a16="http://schemas.microsoft.com/office/drawing/2014/main" id="{01E58D76-48D4-4D37-81AE-501991343151}"/>
            </a:ext>
          </a:extLst>
        </xdr:cNvPr>
        <xdr:cNvSpPr>
          <a:spLocks noChangeAspect="1" noChangeArrowheads="1"/>
        </xdr:cNvSpPr>
      </xdr:nvSpPr>
      <xdr:spPr bwMode="auto">
        <a:xfrm>
          <a:off x="548640" y="131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64</xdr:row>
      <xdr:rowOff>0</xdr:rowOff>
    </xdr:from>
    <xdr:to>
      <xdr:col>1</xdr:col>
      <xdr:colOff>304800</xdr:colOff>
      <xdr:row>65</xdr:row>
      <xdr:rowOff>129540</xdr:rowOff>
    </xdr:to>
    <xdr:sp macro="" textlink="">
      <xdr:nvSpPr>
        <xdr:cNvPr id="9222" name="AutoShape 6">
          <a:extLst>
            <a:ext uri="{FF2B5EF4-FFF2-40B4-BE49-F238E27FC236}">
              <a16:creationId xmlns:a16="http://schemas.microsoft.com/office/drawing/2014/main" id="{AA80CDDA-4E86-4348-9615-C85A730C91E3}"/>
            </a:ext>
          </a:extLst>
        </xdr:cNvPr>
        <xdr:cNvSpPr>
          <a:spLocks noChangeAspect="1" noChangeArrowheads="1"/>
        </xdr:cNvSpPr>
      </xdr:nvSpPr>
      <xdr:spPr bwMode="auto">
        <a:xfrm>
          <a:off x="548640" y="1367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72</xdr:row>
      <xdr:rowOff>129540</xdr:rowOff>
    </xdr:to>
    <xdr:sp macro="" textlink="">
      <xdr:nvSpPr>
        <xdr:cNvPr id="9223" name="AutoShape 7">
          <a:extLst>
            <a:ext uri="{FF2B5EF4-FFF2-40B4-BE49-F238E27FC236}">
              <a16:creationId xmlns:a16="http://schemas.microsoft.com/office/drawing/2014/main" id="{E8FDD5BD-E009-4FBF-A9D3-4AFE735CF2EA}"/>
            </a:ext>
          </a:extLst>
        </xdr:cNvPr>
        <xdr:cNvSpPr>
          <a:spLocks noChangeAspect="1" noChangeArrowheads="1"/>
        </xdr:cNvSpPr>
      </xdr:nvSpPr>
      <xdr:spPr bwMode="auto">
        <a:xfrm>
          <a:off x="0" y="1542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79</xdr:row>
      <xdr:rowOff>0</xdr:rowOff>
    </xdr:from>
    <xdr:to>
      <xdr:col>1</xdr:col>
      <xdr:colOff>304800</xdr:colOff>
      <xdr:row>80</xdr:row>
      <xdr:rowOff>129540</xdr:rowOff>
    </xdr:to>
    <xdr:sp macro="" textlink="">
      <xdr:nvSpPr>
        <xdr:cNvPr id="9224" name="AutoShape 8">
          <a:extLst>
            <a:ext uri="{FF2B5EF4-FFF2-40B4-BE49-F238E27FC236}">
              <a16:creationId xmlns:a16="http://schemas.microsoft.com/office/drawing/2014/main" id="{63C36D37-87D6-4367-AE8A-8FFB526A63DA}"/>
            </a:ext>
          </a:extLst>
        </xdr:cNvPr>
        <xdr:cNvSpPr>
          <a:spLocks noChangeAspect="1" noChangeArrowheads="1"/>
        </xdr:cNvSpPr>
      </xdr:nvSpPr>
      <xdr:spPr bwMode="auto">
        <a:xfrm>
          <a:off x="548640" y="1682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81</xdr:row>
      <xdr:rowOff>0</xdr:rowOff>
    </xdr:from>
    <xdr:to>
      <xdr:col>1</xdr:col>
      <xdr:colOff>304800</xdr:colOff>
      <xdr:row>82</xdr:row>
      <xdr:rowOff>129540</xdr:rowOff>
    </xdr:to>
    <xdr:sp macro="" textlink="">
      <xdr:nvSpPr>
        <xdr:cNvPr id="9225" name="AutoShape 9">
          <a:extLst>
            <a:ext uri="{FF2B5EF4-FFF2-40B4-BE49-F238E27FC236}">
              <a16:creationId xmlns:a16="http://schemas.microsoft.com/office/drawing/2014/main" id="{3711EB3A-C997-4BE1-8DB9-0A78FE987B27}"/>
            </a:ext>
          </a:extLst>
        </xdr:cNvPr>
        <xdr:cNvSpPr>
          <a:spLocks noChangeAspect="1" noChangeArrowheads="1"/>
        </xdr:cNvSpPr>
      </xdr:nvSpPr>
      <xdr:spPr bwMode="auto">
        <a:xfrm>
          <a:off x="548640" y="1717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88</xdr:row>
      <xdr:rowOff>0</xdr:rowOff>
    </xdr:from>
    <xdr:to>
      <xdr:col>0</xdr:col>
      <xdr:colOff>304800</xdr:colOff>
      <xdr:row>89</xdr:row>
      <xdr:rowOff>129540</xdr:rowOff>
    </xdr:to>
    <xdr:sp macro="" textlink="">
      <xdr:nvSpPr>
        <xdr:cNvPr id="9226" name="AutoShape 10">
          <a:extLst>
            <a:ext uri="{FF2B5EF4-FFF2-40B4-BE49-F238E27FC236}">
              <a16:creationId xmlns:a16="http://schemas.microsoft.com/office/drawing/2014/main" id="{E897AFE8-7221-4E18-A768-93B2FA00B9B4}"/>
            </a:ext>
          </a:extLst>
        </xdr:cNvPr>
        <xdr:cNvSpPr>
          <a:spLocks noChangeAspect="1" noChangeArrowheads="1"/>
        </xdr:cNvSpPr>
      </xdr:nvSpPr>
      <xdr:spPr bwMode="auto">
        <a:xfrm>
          <a:off x="0" y="1875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96</xdr:row>
      <xdr:rowOff>0</xdr:rowOff>
    </xdr:from>
    <xdr:to>
      <xdr:col>1</xdr:col>
      <xdr:colOff>304800</xdr:colOff>
      <xdr:row>97</xdr:row>
      <xdr:rowOff>129540</xdr:rowOff>
    </xdr:to>
    <xdr:sp macro="" textlink="">
      <xdr:nvSpPr>
        <xdr:cNvPr id="9227" name="AutoShape 11">
          <a:extLst>
            <a:ext uri="{FF2B5EF4-FFF2-40B4-BE49-F238E27FC236}">
              <a16:creationId xmlns:a16="http://schemas.microsoft.com/office/drawing/2014/main" id="{C915A0BD-2CFA-435F-B5FD-DD45DE6D219C}"/>
            </a:ext>
          </a:extLst>
        </xdr:cNvPr>
        <xdr:cNvSpPr>
          <a:spLocks noChangeAspect="1" noChangeArrowheads="1"/>
        </xdr:cNvSpPr>
      </xdr:nvSpPr>
      <xdr:spPr bwMode="auto">
        <a:xfrm>
          <a:off x="548640" y="201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98</xdr:row>
      <xdr:rowOff>0</xdr:rowOff>
    </xdr:from>
    <xdr:to>
      <xdr:col>1</xdr:col>
      <xdr:colOff>304800</xdr:colOff>
      <xdr:row>99</xdr:row>
      <xdr:rowOff>129540</xdr:rowOff>
    </xdr:to>
    <xdr:sp macro="" textlink="">
      <xdr:nvSpPr>
        <xdr:cNvPr id="9228" name="AutoShape 12">
          <a:extLst>
            <a:ext uri="{FF2B5EF4-FFF2-40B4-BE49-F238E27FC236}">
              <a16:creationId xmlns:a16="http://schemas.microsoft.com/office/drawing/2014/main" id="{A2F5FF33-A339-482D-8E53-3C7DD959764D}"/>
            </a:ext>
          </a:extLst>
        </xdr:cNvPr>
        <xdr:cNvSpPr>
          <a:spLocks noChangeAspect="1" noChangeArrowheads="1"/>
        </xdr:cNvSpPr>
      </xdr:nvSpPr>
      <xdr:spPr bwMode="auto">
        <a:xfrm>
          <a:off x="548640" y="20505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105</xdr:row>
      <xdr:rowOff>0</xdr:rowOff>
    </xdr:from>
    <xdr:to>
      <xdr:col>0</xdr:col>
      <xdr:colOff>304800</xdr:colOff>
      <xdr:row>106</xdr:row>
      <xdr:rowOff>129540</xdr:rowOff>
    </xdr:to>
    <xdr:sp macro="" textlink="">
      <xdr:nvSpPr>
        <xdr:cNvPr id="9229" name="AutoShape 13">
          <a:extLst>
            <a:ext uri="{FF2B5EF4-FFF2-40B4-BE49-F238E27FC236}">
              <a16:creationId xmlns:a16="http://schemas.microsoft.com/office/drawing/2014/main" id="{2B1D34E1-36EF-4F74-928F-D2AD9141394C}"/>
            </a:ext>
          </a:extLst>
        </xdr:cNvPr>
        <xdr:cNvSpPr>
          <a:spLocks noChangeAspect="1" noChangeArrowheads="1"/>
        </xdr:cNvSpPr>
      </xdr:nvSpPr>
      <xdr:spPr bwMode="auto">
        <a:xfrm>
          <a:off x="0" y="2208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113</xdr:row>
      <xdr:rowOff>0</xdr:rowOff>
    </xdr:from>
    <xdr:to>
      <xdr:col>1</xdr:col>
      <xdr:colOff>304800</xdr:colOff>
      <xdr:row>114</xdr:row>
      <xdr:rowOff>129540</xdr:rowOff>
    </xdr:to>
    <xdr:sp macro="" textlink="">
      <xdr:nvSpPr>
        <xdr:cNvPr id="9230" name="AutoShape 14">
          <a:extLst>
            <a:ext uri="{FF2B5EF4-FFF2-40B4-BE49-F238E27FC236}">
              <a16:creationId xmlns:a16="http://schemas.microsoft.com/office/drawing/2014/main" id="{7241E3BB-0418-4F08-A78D-8B5F3F1A1505}"/>
            </a:ext>
          </a:extLst>
        </xdr:cNvPr>
        <xdr:cNvSpPr>
          <a:spLocks noChangeAspect="1" noChangeArrowheads="1"/>
        </xdr:cNvSpPr>
      </xdr:nvSpPr>
      <xdr:spPr bwMode="auto">
        <a:xfrm>
          <a:off x="548640" y="23484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115</xdr:row>
      <xdr:rowOff>0</xdr:rowOff>
    </xdr:from>
    <xdr:to>
      <xdr:col>1</xdr:col>
      <xdr:colOff>304800</xdr:colOff>
      <xdr:row>116</xdr:row>
      <xdr:rowOff>129540</xdr:rowOff>
    </xdr:to>
    <xdr:sp macro="" textlink="">
      <xdr:nvSpPr>
        <xdr:cNvPr id="9231" name="AutoShape 15">
          <a:extLst>
            <a:ext uri="{FF2B5EF4-FFF2-40B4-BE49-F238E27FC236}">
              <a16:creationId xmlns:a16="http://schemas.microsoft.com/office/drawing/2014/main" id="{2FE078AC-0D4A-404F-9CC3-1780AFE63896}"/>
            </a:ext>
          </a:extLst>
        </xdr:cNvPr>
        <xdr:cNvSpPr>
          <a:spLocks noChangeAspect="1" noChangeArrowheads="1"/>
        </xdr:cNvSpPr>
      </xdr:nvSpPr>
      <xdr:spPr bwMode="auto">
        <a:xfrm>
          <a:off x="548640" y="23835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122</xdr:row>
      <xdr:rowOff>0</xdr:rowOff>
    </xdr:from>
    <xdr:to>
      <xdr:col>0</xdr:col>
      <xdr:colOff>304800</xdr:colOff>
      <xdr:row>123</xdr:row>
      <xdr:rowOff>129540</xdr:rowOff>
    </xdr:to>
    <xdr:sp macro="" textlink="">
      <xdr:nvSpPr>
        <xdr:cNvPr id="9232" name="AutoShape 16">
          <a:extLst>
            <a:ext uri="{FF2B5EF4-FFF2-40B4-BE49-F238E27FC236}">
              <a16:creationId xmlns:a16="http://schemas.microsoft.com/office/drawing/2014/main" id="{BA2D29A9-7BE2-4F39-9147-05DF501D2A99}"/>
            </a:ext>
          </a:extLst>
        </xdr:cNvPr>
        <xdr:cNvSpPr>
          <a:spLocks noChangeAspect="1" noChangeArrowheads="1"/>
        </xdr:cNvSpPr>
      </xdr:nvSpPr>
      <xdr:spPr bwMode="auto">
        <a:xfrm>
          <a:off x="0" y="2541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138</xdr:row>
      <xdr:rowOff>0</xdr:rowOff>
    </xdr:from>
    <xdr:to>
      <xdr:col>0</xdr:col>
      <xdr:colOff>304800</xdr:colOff>
      <xdr:row>139</xdr:row>
      <xdr:rowOff>129540</xdr:rowOff>
    </xdr:to>
    <xdr:sp macro="" textlink="">
      <xdr:nvSpPr>
        <xdr:cNvPr id="9233" name="AutoShape 17">
          <a:extLst>
            <a:ext uri="{FF2B5EF4-FFF2-40B4-BE49-F238E27FC236}">
              <a16:creationId xmlns:a16="http://schemas.microsoft.com/office/drawing/2014/main" id="{DAAE7A85-B795-4364-A52F-98A2F0486FD1}"/>
            </a:ext>
          </a:extLst>
        </xdr:cNvPr>
        <xdr:cNvSpPr>
          <a:spLocks noChangeAspect="1" noChangeArrowheads="1"/>
        </xdr:cNvSpPr>
      </xdr:nvSpPr>
      <xdr:spPr bwMode="auto">
        <a:xfrm>
          <a:off x="0" y="29093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146</xdr:row>
      <xdr:rowOff>0</xdr:rowOff>
    </xdr:from>
    <xdr:to>
      <xdr:col>1</xdr:col>
      <xdr:colOff>304800</xdr:colOff>
      <xdr:row>147</xdr:row>
      <xdr:rowOff>129540</xdr:rowOff>
    </xdr:to>
    <xdr:sp macro="" textlink="">
      <xdr:nvSpPr>
        <xdr:cNvPr id="9234" name="AutoShape 18">
          <a:extLst>
            <a:ext uri="{FF2B5EF4-FFF2-40B4-BE49-F238E27FC236}">
              <a16:creationId xmlns:a16="http://schemas.microsoft.com/office/drawing/2014/main" id="{31EF9FA6-EAD1-4DB9-ABEE-3D046FB52193}"/>
            </a:ext>
          </a:extLst>
        </xdr:cNvPr>
        <xdr:cNvSpPr>
          <a:spLocks noChangeAspect="1" noChangeArrowheads="1"/>
        </xdr:cNvSpPr>
      </xdr:nvSpPr>
      <xdr:spPr bwMode="auto">
        <a:xfrm>
          <a:off x="548640" y="30495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148</xdr:row>
      <xdr:rowOff>0</xdr:rowOff>
    </xdr:from>
    <xdr:to>
      <xdr:col>1</xdr:col>
      <xdr:colOff>304800</xdr:colOff>
      <xdr:row>149</xdr:row>
      <xdr:rowOff>129540</xdr:rowOff>
    </xdr:to>
    <xdr:sp macro="" textlink="">
      <xdr:nvSpPr>
        <xdr:cNvPr id="9235" name="AutoShape 19">
          <a:extLst>
            <a:ext uri="{FF2B5EF4-FFF2-40B4-BE49-F238E27FC236}">
              <a16:creationId xmlns:a16="http://schemas.microsoft.com/office/drawing/2014/main" id="{3FB46CE7-4D9E-43D2-858F-F090D5172064}"/>
            </a:ext>
          </a:extLst>
        </xdr:cNvPr>
        <xdr:cNvSpPr>
          <a:spLocks noChangeAspect="1" noChangeArrowheads="1"/>
        </xdr:cNvSpPr>
      </xdr:nvSpPr>
      <xdr:spPr bwMode="auto">
        <a:xfrm>
          <a:off x="548640" y="3084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xdr:row>
      <xdr:rowOff>0</xdr:rowOff>
    </xdr:from>
    <xdr:to>
      <xdr:col>0</xdr:col>
      <xdr:colOff>304800</xdr:colOff>
      <xdr:row>156</xdr:row>
      <xdr:rowOff>129540</xdr:rowOff>
    </xdr:to>
    <xdr:sp macro="" textlink="">
      <xdr:nvSpPr>
        <xdr:cNvPr id="9236" name="AutoShape 20">
          <a:extLst>
            <a:ext uri="{FF2B5EF4-FFF2-40B4-BE49-F238E27FC236}">
              <a16:creationId xmlns:a16="http://schemas.microsoft.com/office/drawing/2014/main" id="{7139A649-AA1C-4D40-8EAD-BAFED4C79692}"/>
            </a:ext>
          </a:extLst>
        </xdr:cNvPr>
        <xdr:cNvSpPr>
          <a:spLocks noChangeAspect="1" noChangeArrowheads="1"/>
        </xdr:cNvSpPr>
      </xdr:nvSpPr>
      <xdr:spPr bwMode="auto">
        <a:xfrm>
          <a:off x="0" y="3242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163</xdr:row>
      <xdr:rowOff>0</xdr:rowOff>
    </xdr:from>
    <xdr:to>
      <xdr:col>1</xdr:col>
      <xdr:colOff>304800</xdr:colOff>
      <xdr:row>164</xdr:row>
      <xdr:rowOff>129540</xdr:rowOff>
    </xdr:to>
    <xdr:sp macro="" textlink="">
      <xdr:nvSpPr>
        <xdr:cNvPr id="9237" name="AutoShape 21">
          <a:extLst>
            <a:ext uri="{FF2B5EF4-FFF2-40B4-BE49-F238E27FC236}">
              <a16:creationId xmlns:a16="http://schemas.microsoft.com/office/drawing/2014/main" id="{420113E3-8A02-44DD-BE68-6765209AA34A}"/>
            </a:ext>
          </a:extLst>
        </xdr:cNvPr>
        <xdr:cNvSpPr>
          <a:spLocks noChangeAspect="1" noChangeArrowheads="1"/>
        </xdr:cNvSpPr>
      </xdr:nvSpPr>
      <xdr:spPr bwMode="auto">
        <a:xfrm>
          <a:off x="548640" y="3382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165</xdr:row>
      <xdr:rowOff>0</xdr:rowOff>
    </xdr:from>
    <xdr:to>
      <xdr:col>1</xdr:col>
      <xdr:colOff>304800</xdr:colOff>
      <xdr:row>166</xdr:row>
      <xdr:rowOff>129540</xdr:rowOff>
    </xdr:to>
    <xdr:sp macro="" textlink="">
      <xdr:nvSpPr>
        <xdr:cNvPr id="9238" name="AutoShape 22">
          <a:extLst>
            <a:ext uri="{FF2B5EF4-FFF2-40B4-BE49-F238E27FC236}">
              <a16:creationId xmlns:a16="http://schemas.microsoft.com/office/drawing/2014/main" id="{482C928B-7DE8-4008-9618-C07D8C096F79}"/>
            </a:ext>
          </a:extLst>
        </xdr:cNvPr>
        <xdr:cNvSpPr>
          <a:spLocks noChangeAspect="1" noChangeArrowheads="1"/>
        </xdr:cNvSpPr>
      </xdr:nvSpPr>
      <xdr:spPr bwMode="auto">
        <a:xfrm>
          <a:off x="548640" y="341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182</xdr:row>
      <xdr:rowOff>0</xdr:rowOff>
    </xdr:from>
    <xdr:to>
      <xdr:col>0</xdr:col>
      <xdr:colOff>304800</xdr:colOff>
      <xdr:row>183</xdr:row>
      <xdr:rowOff>129540</xdr:rowOff>
    </xdr:to>
    <xdr:sp macro="" textlink="">
      <xdr:nvSpPr>
        <xdr:cNvPr id="9240" name="AutoShape 24">
          <a:extLst>
            <a:ext uri="{FF2B5EF4-FFF2-40B4-BE49-F238E27FC236}">
              <a16:creationId xmlns:a16="http://schemas.microsoft.com/office/drawing/2014/main" id="{8F2114FA-31B1-4620-8DB9-5C6E3F7531FB}"/>
            </a:ext>
          </a:extLst>
        </xdr:cNvPr>
        <xdr:cNvSpPr>
          <a:spLocks noChangeAspect="1" noChangeArrowheads="1"/>
        </xdr:cNvSpPr>
      </xdr:nvSpPr>
      <xdr:spPr bwMode="auto">
        <a:xfrm>
          <a:off x="0" y="3277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190</xdr:row>
      <xdr:rowOff>0</xdr:rowOff>
    </xdr:from>
    <xdr:to>
      <xdr:col>1</xdr:col>
      <xdr:colOff>304800</xdr:colOff>
      <xdr:row>191</xdr:row>
      <xdr:rowOff>129540</xdr:rowOff>
    </xdr:to>
    <xdr:sp macro="" textlink="">
      <xdr:nvSpPr>
        <xdr:cNvPr id="9241" name="AutoShape 25">
          <a:extLst>
            <a:ext uri="{FF2B5EF4-FFF2-40B4-BE49-F238E27FC236}">
              <a16:creationId xmlns:a16="http://schemas.microsoft.com/office/drawing/2014/main" id="{2D4C6A7C-A408-4223-A3B8-C5A80BE61C0D}"/>
            </a:ext>
          </a:extLst>
        </xdr:cNvPr>
        <xdr:cNvSpPr>
          <a:spLocks noChangeAspect="1" noChangeArrowheads="1"/>
        </xdr:cNvSpPr>
      </xdr:nvSpPr>
      <xdr:spPr bwMode="auto">
        <a:xfrm>
          <a:off x="548640" y="341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192</xdr:row>
      <xdr:rowOff>0</xdr:rowOff>
    </xdr:from>
    <xdr:to>
      <xdr:col>1</xdr:col>
      <xdr:colOff>304800</xdr:colOff>
      <xdr:row>193</xdr:row>
      <xdr:rowOff>129540</xdr:rowOff>
    </xdr:to>
    <xdr:sp macro="" textlink="">
      <xdr:nvSpPr>
        <xdr:cNvPr id="9242" name="AutoShape 26">
          <a:extLst>
            <a:ext uri="{FF2B5EF4-FFF2-40B4-BE49-F238E27FC236}">
              <a16:creationId xmlns:a16="http://schemas.microsoft.com/office/drawing/2014/main" id="{2256E203-C347-463D-955C-AA3C542B325D}"/>
            </a:ext>
          </a:extLst>
        </xdr:cNvPr>
        <xdr:cNvSpPr>
          <a:spLocks noChangeAspect="1" noChangeArrowheads="1"/>
        </xdr:cNvSpPr>
      </xdr:nvSpPr>
      <xdr:spPr bwMode="auto">
        <a:xfrm>
          <a:off x="548640" y="3452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199</xdr:row>
      <xdr:rowOff>0</xdr:rowOff>
    </xdr:from>
    <xdr:to>
      <xdr:col>0</xdr:col>
      <xdr:colOff>304800</xdr:colOff>
      <xdr:row>200</xdr:row>
      <xdr:rowOff>129540</xdr:rowOff>
    </xdr:to>
    <xdr:sp macro="" textlink="">
      <xdr:nvSpPr>
        <xdr:cNvPr id="9243" name="AutoShape 27">
          <a:extLst>
            <a:ext uri="{FF2B5EF4-FFF2-40B4-BE49-F238E27FC236}">
              <a16:creationId xmlns:a16="http://schemas.microsoft.com/office/drawing/2014/main" id="{DA9A9884-1BDD-4A1B-9195-EC3482048A3E}"/>
            </a:ext>
          </a:extLst>
        </xdr:cNvPr>
        <xdr:cNvSpPr>
          <a:spLocks noChangeAspect="1" noChangeArrowheads="1"/>
        </xdr:cNvSpPr>
      </xdr:nvSpPr>
      <xdr:spPr bwMode="auto">
        <a:xfrm>
          <a:off x="0" y="3610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207</xdr:row>
      <xdr:rowOff>0</xdr:rowOff>
    </xdr:from>
    <xdr:to>
      <xdr:col>1</xdr:col>
      <xdr:colOff>304800</xdr:colOff>
      <xdr:row>208</xdr:row>
      <xdr:rowOff>129540</xdr:rowOff>
    </xdr:to>
    <xdr:sp macro="" textlink="">
      <xdr:nvSpPr>
        <xdr:cNvPr id="9244" name="AutoShape 28">
          <a:extLst>
            <a:ext uri="{FF2B5EF4-FFF2-40B4-BE49-F238E27FC236}">
              <a16:creationId xmlns:a16="http://schemas.microsoft.com/office/drawing/2014/main" id="{63564A37-3666-4306-BBE5-D52ACEAD9143}"/>
            </a:ext>
          </a:extLst>
        </xdr:cNvPr>
        <xdr:cNvSpPr>
          <a:spLocks noChangeAspect="1" noChangeArrowheads="1"/>
        </xdr:cNvSpPr>
      </xdr:nvSpPr>
      <xdr:spPr bwMode="auto">
        <a:xfrm>
          <a:off x="548640" y="3768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209</xdr:row>
      <xdr:rowOff>0</xdr:rowOff>
    </xdr:from>
    <xdr:to>
      <xdr:col>1</xdr:col>
      <xdr:colOff>304800</xdr:colOff>
      <xdr:row>210</xdr:row>
      <xdr:rowOff>129540</xdr:rowOff>
    </xdr:to>
    <xdr:sp macro="" textlink="">
      <xdr:nvSpPr>
        <xdr:cNvPr id="9245" name="AutoShape 29">
          <a:extLst>
            <a:ext uri="{FF2B5EF4-FFF2-40B4-BE49-F238E27FC236}">
              <a16:creationId xmlns:a16="http://schemas.microsoft.com/office/drawing/2014/main" id="{16DC9449-CD33-46E1-98AA-C129C69353E5}"/>
            </a:ext>
          </a:extLst>
        </xdr:cNvPr>
        <xdr:cNvSpPr>
          <a:spLocks noChangeAspect="1" noChangeArrowheads="1"/>
        </xdr:cNvSpPr>
      </xdr:nvSpPr>
      <xdr:spPr bwMode="auto">
        <a:xfrm>
          <a:off x="548640" y="38031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216</xdr:row>
      <xdr:rowOff>0</xdr:rowOff>
    </xdr:from>
    <xdr:to>
      <xdr:col>0</xdr:col>
      <xdr:colOff>304800</xdr:colOff>
      <xdr:row>217</xdr:row>
      <xdr:rowOff>129540</xdr:rowOff>
    </xdr:to>
    <xdr:sp macro="" textlink="">
      <xdr:nvSpPr>
        <xdr:cNvPr id="9246" name="AutoShape 30">
          <a:extLst>
            <a:ext uri="{FF2B5EF4-FFF2-40B4-BE49-F238E27FC236}">
              <a16:creationId xmlns:a16="http://schemas.microsoft.com/office/drawing/2014/main" id="{722692F6-22E4-47A6-9D8B-61D2820B3177}"/>
            </a:ext>
          </a:extLst>
        </xdr:cNvPr>
        <xdr:cNvSpPr>
          <a:spLocks noChangeAspect="1" noChangeArrowheads="1"/>
        </xdr:cNvSpPr>
      </xdr:nvSpPr>
      <xdr:spPr bwMode="auto">
        <a:xfrm>
          <a:off x="0" y="39608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224</xdr:row>
      <xdr:rowOff>0</xdr:rowOff>
    </xdr:from>
    <xdr:to>
      <xdr:col>1</xdr:col>
      <xdr:colOff>304800</xdr:colOff>
      <xdr:row>225</xdr:row>
      <xdr:rowOff>129540</xdr:rowOff>
    </xdr:to>
    <xdr:sp macro="" textlink="">
      <xdr:nvSpPr>
        <xdr:cNvPr id="9247" name="AutoShape 31">
          <a:extLst>
            <a:ext uri="{FF2B5EF4-FFF2-40B4-BE49-F238E27FC236}">
              <a16:creationId xmlns:a16="http://schemas.microsoft.com/office/drawing/2014/main" id="{2A97B60E-03A7-4011-8265-D7E7A8AEEFD7}"/>
            </a:ext>
          </a:extLst>
        </xdr:cNvPr>
        <xdr:cNvSpPr>
          <a:spLocks noChangeAspect="1" noChangeArrowheads="1"/>
        </xdr:cNvSpPr>
      </xdr:nvSpPr>
      <xdr:spPr bwMode="auto">
        <a:xfrm>
          <a:off x="548640" y="4101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226</xdr:row>
      <xdr:rowOff>0</xdr:rowOff>
    </xdr:from>
    <xdr:to>
      <xdr:col>1</xdr:col>
      <xdr:colOff>304800</xdr:colOff>
      <xdr:row>227</xdr:row>
      <xdr:rowOff>129540</xdr:rowOff>
    </xdr:to>
    <xdr:sp macro="" textlink="">
      <xdr:nvSpPr>
        <xdr:cNvPr id="9248" name="AutoShape 32">
          <a:extLst>
            <a:ext uri="{FF2B5EF4-FFF2-40B4-BE49-F238E27FC236}">
              <a16:creationId xmlns:a16="http://schemas.microsoft.com/office/drawing/2014/main" id="{B3536932-F899-43D7-9526-C057D01EA8E5}"/>
            </a:ext>
          </a:extLst>
        </xdr:cNvPr>
        <xdr:cNvSpPr>
          <a:spLocks noChangeAspect="1" noChangeArrowheads="1"/>
        </xdr:cNvSpPr>
      </xdr:nvSpPr>
      <xdr:spPr bwMode="auto">
        <a:xfrm>
          <a:off x="548640" y="4136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234</xdr:row>
      <xdr:rowOff>0</xdr:rowOff>
    </xdr:from>
    <xdr:to>
      <xdr:col>0</xdr:col>
      <xdr:colOff>304800</xdr:colOff>
      <xdr:row>235</xdr:row>
      <xdr:rowOff>129540</xdr:rowOff>
    </xdr:to>
    <xdr:sp macro="" textlink="">
      <xdr:nvSpPr>
        <xdr:cNvPr id="9249" name="AutoShape 33">
          <a:extLst>
            <a:ext uri="{FF2B5EF4-FFF2-40B4-BE49-F238E27FC236}">
              <a16:creationId xmlns:a16="http://schemas.microsoft.com/office/drawing/2014/main" id="{2B0F8E96-3C88-468D-9F51-5401BB33DA7F}"/>
            </a:ext>
          </a:extLst>
        </xdr:cNvPr>
        <xdr:cNvSpPr>
          <a:spLocks noChangeAspect="1" noChangeArrowheads="1"/>
        </xdr:cNvSpPr>
      </xdr:nvSpPr>
      <xdr:spPr bwMode="auto">
        <a:xfrm>
          <a:off x="0" y="4328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243</xdr:row>
      <xdr:rowOff>129540</xdr:rowOff>
    </xdr:to>
    <xdr:sp macro="" textlink="">
      <xdr:nvSpPr>
        <xdr:cNvPr id="9250" name="AutoShape 34">
          <a:extLst>
            <a:ext uri="{FF2B5EF4-FFF2-40B4-BE49-F238E27FC236}">
              <a16:creationId xmlns:a16="http://schemas.microsoft.com/office/drawing/2014/main" id="{95E74893-16AF-47F1-8A5D-182A89997E48}"/>
            </a:ext>
          </a:extLst>
        </xdr:cNvPr>
        <xdr:cNvSpPr>
          <a:spLocks noChangeAspect="1" noChangeArrowheads="1"/>
        </xdr:cNvSpPr>
      </xdr:nvSpPr>
      <xdr:spPr bwMode="auto">
        <a:xfrm>
          <a:off x="548640" y="4486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244</xdr:row>
      <xdr:rowOff>0</xdr:rowOff>
    </xdr:from>
    <xdr:to>
      <xdr:col>1</xdr:col>
      <xdr:colOff>304800</xdr:colOff>
      <xdr:row>245</xdr:row>
      <xdr:rowOff>129540</xdr:rowOff>
    </xdr:to>
    <xdr:sp macro="" textlink="">
      <xdr:nvSpPr>
        <xdr:cNvPr id="9251" name="AutoShape 35">
          <a:extLst>
            <a:ext uri="{FF2B5EF4-FFF2-40B4-BE49-F238E27FC236}">
              <a16:creationId xmlns:a16="http://schemas.microsoft.com/office/drawing/2014/main" id="{AC30D9D7-86E2-44DA-8048-DF3E074DC53B}"/>
            </a:ext>
          </a:extLst>
        </xdr:cNvPr>
        <xdr:cNvSpPr>
          <a:spLocks noChangeAspect="1" noChangeArrowheads="1"/>
        </xdr:cNvSpPr>
      </xdr:nvSpPr>
      <xdr:spPr bwMode="auto">
        <a:xfrm>
          <a:off x="548640" y="4521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252</xdr:row>
      <xdr:rowOff>0</xdr:rowOff>
    </xdr:from>
    <xdr:to>
      <xdr:col>0</xdr:col>
      <xdr:colOff>304800</xdr:colOff>
      <xdr:row>253</xdr:row>
      <xdr:rowOff>129540</xdr:rowOff>
    </xdr:to>
    <xdr:sp macro="" textlink="">
      <xdr:nvSpPr>
        <xdr:cNvPr id="9252" name="AutoShape 36">
          <a:extLst>
            <a:ext uri="{FF2B5EF4-FFF2-40B4-BE49-F238E27FC236}">
              <a16:creationId xmlns:a16="http://schemas.microsoft.com/office/drawing/2014/main" id="{7E5052D9-E505-4F09-8A86-479B4D97D02B}"/>
            </a:ext>
          </a:extLst>
        </xdr:cNvPr>
        <xdr:cNvSpPr>
          <a:spLocks noChangeAspect="1" noChangeArrowheads="1"/>
        </xdr:cNvSpPr>
      </xdr:nvSpPr>
      <xdr:spPr bwMode="auto">
        <a:xfrm>
          <a:off x="0" y="47144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267</xdr:row>
      <xdr:rowOff>0</xdr:rowOff>
    </xdr:from>
    <xdr:to>
      <xdr:col>0</xdr:col>
      <xdr:colOff>304800</xdr:colOff>
      <xdr:row>268</xdr:row>
      <xdr:rowOff>129540</xdr:rowOff>
    </xdr:to>
    <xdr:sp macro="" textlink="">
      <xdr:nvSpPr>
        <xdr:cNvPr id="9253" name="AutoShape 37">
          <a:extLst>
            <a:ext uri="{FF2B5EF4-FFF2-40B4-BE49-F238E27FC236}">
              <a16:creationId xmlns:a16="http://schemas.microsoft.com/office/drawing/2014/main" id="{41F3A18D-D7F4-4A63-B0E1-D16B0E332CA3}"/>
            </a:ext>
          </a:extLst>
        </xdr:cNvPr>
        <xdr:cNvSpPr>
          <a:spLocks noChangeAspect="1" noChangeArrowheads="1"/>
        </xdr:cNvSpPr>
      </xdr:nvSpPr>
      <xdr:spPr bwMode="auto">
        <a:xfrm>
          <a:off x="0" y="5047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275</xdr:row>
      <xdr:rowOff>0</xdr:rowOff>
    </xdr:from>
    <xdr:to>
      <xdr:col>1</xdr:col>
      <xdr:colOff>304800</xdr:colOff>
      <xdr:row>276</xdr:row>
      <xdr:rowOff>129540</xdr:rowOff>
    </xdr:to>
    <xdr:sp macro="" textlink="">
      <xdr:nvSpPr>
        <xdr:cNvPr id="9254" name="AutoShape 38">
          <a:extLst>
            <a:ext uri="{FF2B5EF4-FFF2-40B4-BE49-F238E27FC236}">
              <a16:creationId xmlns:a16="http://schemas.microsoft.com/office/drawing/2014/main" id="{E942144F-B21E-437B-A13A-07B33BE2FA71}"/>
            </a:ext>
          </a:extLst>
        </xdr:cNvPr>
        <xdr:cNvSpPr>
          <a:spLocks noChangeAspect="1" noChangeArrowheads="1"/>
        </xdr:cNvSpPr>
      </xdr:nvSpPr>
      <xdr:spPr bwMode="auto">
        <a:xfrm>
          <a:off x="548640" y="5187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277</xdr:row>
      <xdr:rowOff>0</xdr:rowOff>
    </xdr:from>
    <xdr:to>
      <xdr:col>1</xdr:col>
      <xdr:colOff>304800</xdr:colOff>
      <xdr:row>278</xdr:row>
      <xdr:rowOff>129540</xdr:rowOff>
    </xdr:to>
    <xdr:sp macro="" textlink="">
      <xdr:nvSpPr>
        <xdr:cNvPr id="9255" name="AutoShape 39">
          <a:extLst>
            <a:ext uri="{FF2B5EF4-FFF2-40B4-BE49-F238E27FC236}">
              <a16:creationId xmlns:a16="http://schemas.microsoft.com/office/drawing/2014/main" id="{B4AEBA08-A6EC-436D-BD64-C77CE4F7764E}"/>
            </a:ext>
          </a:extLst>
        </xdr:cNvPr>
        <xdr:cNvSpPr>
          <a:spLocks noChangeAspect="1" noChangeArrowheads="1"/>
        </xdr:cNvSpPr>
      </xdr:nvSpPr>
      <xdr:spPr bwMode="auto">
        <a:xfrm>
          <a:off x="548640" y="52227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284</xdr:row>
      <xdr:rowOff>0</xdr:rowOff>
    </xdr:from>
    <xdr:to>
      <xdr:col>0</xdr:col>
      <xdr:colOff>304800</xdr:colOff>
      <xdr:row>285</xdr:row>
      <xdr:rowOff>129540</xdr:rowOff>
    </xdr:to>
    <xdr:sp macro="" textlink="">
      <xdr:nvSpPr>
        <xdr:cNvPr id="9256" name="AutoShape 40">
          <a:extLst>
            <a:ext uri="{FF2B5EF4-FFF2-40B4-BE49-F238E27FC236}">
              <a16:creationId xmlns:a16="http://schemas.microsoft.com/office/drawing/2014/main" id="{E0EFD341-EB03-4D28-92E8-FEE151AA65EB}"/>
            </a:ext>
          </a:extLst>
        </xdr:cNvPr>
        <xdr:cNvSpPr>
          <a:spLocks noChangeAspect="1" noChangeArrowheads="1"/>
        </xdr:cNvSpPr>
      </xdr:nvSpPr>
      <xdr:spPr bwMode="auto">
        <a:xfrm>
          <a:off x="0" y="53980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292</xdr:row>
      <xdr:rowOff>0</xdr:rowOff>
    </xdr:from>
    <xdr:to>
      <xdr:col>1</xdr:col>
      <xdr:colOff>304800</xdr:colOff>
      <xdr:row>293</xdr:row>
      <xdr:rowOff>129540</xdr:rowOff>
    </xdr:to>
    <xdr:sp macro="" textlink="">
      <xdr:nvSpPr>
        <xdr:cNvPr id="9257" name="AutoShape 41">
          <a:extLst>
            <a:ext uri="{FF2B5EF4-FFF2-40B4-BE49-F238E27FC236}">
              <a16:creationId xmlns:a16="http://schemas.microsoft.com/office/drawing/2014/main" id="{16362C69-7549-4016-AB2D-403891A5F862}"/>
            </a:ext>
          </a:extLst>
        </xdr:cNvPr>
        <xdr:cNvSpPr>
          <a:spLocks noChangeAspect="1" noChangeArrowheads="1"/>
        </xdr:cNvSpPr>
      </xdr:nvSpPr>
      <xdr:spPr bwMode="auto">
        <a:xfrm>
          <a:off x="548640" y="5538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294</xdr:row>
      <xdr:rowOff>0</xdr:rowOff>
    </xdr:from>
    <xdr:to>
      <xdr:col>1</xdr:col>
      <xdr:colOff>304800</xdr:colOff>
      <xdr:row>295</xdr:row>
      <xdr:rowOff>129540</xdr:rowOff>
    </xdr:to>
    <xdr:sp macro="" textlink="">
      <xdr:nvSpPr>
        <xdr:cNvPr id="9258" name="AutoShape 42">
          <a:extLst>
            <a:ext uri="{FF2B5EF4-FFF2-40B4-BE49-F238E27FC236}">
              <a16:creationId xmlns:a16="http://schemas.microsoft.com/office/drawing/2014/main" id="{AB19EA95-10F5-4EB4-B5D9-67ACE4C9F361}"/>
            </a:ext>
          </a:extLst>
        </xdr:cNvPr>
        <xdr:cNvSpPr>
          <a:spLocks noChangeAspect="1" noChangeArrowheads="1"/>
        </xdr:cNvSpPr>
      </xdr:nvSpPr>
      <xdr:spPr bwMode="auto">
        <a:xfrm>
          <a:off x="548640" y="5590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301</xdr:row>
      <xdr:rowOff>0</xdr:rowOff>
    </xdr:from>
    <xdr:to>
      <xdr:col>0</xdr:col>
      <xdr:colOff>304800</xdr:colOff>
      <xdr:row>302</xdr:row>
      <xdr:rowOff>129540</xdr:rowOff>
    </xdr:to>
    <xdr:sp macro="" textlink="">
      <xdr:nvSpPr>
        <xdr:cNvPr id="9259" name="AutoShape 43">
          <a:extLst>
            <a:ext uri="{FF2B5EF4-FFF2-40B4-BE49-F238E27FC236}">
              <a16:creationId xmlns:a16="http://schemas.microsoft.com/office/drawing/2014/main" id="{123C3A07-8A16-4772-8D53-D503D5A0F4FB}"/>
            </a:ext>
          </a:extLst>
        </xdr:cNvPr>
        <xdr:cNvSpPr>
          <a:spLocks noChangeAspect="1" noChangeArrowheads="1"/>
        </xdr:cNvSpPr>
      </xdr:nvSpPr>
      <xdr:spPr bwMode="auto">
        <a:xfrm>
          <a:off x="0" y="57660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309</xdr:row>
      <xdr:rowOff>0</xdr:rowOff>
    </xdr:from>
    <xdr:to>
      <xdr:col>1</xdr:col>
      <xdr:colOff>304800</xdr:colOff>
      <xdr:row>310</xdr:row>
      <xdr:rowOff>129540</xdr:rowOff>
    </xdr:to>
    <xdr:sp macro="" textlink="">
      <xdr:nvSpPr>
        <xdr:cNvPr id="9260" name="AutoShape 44">
          <a:extLst>
            <a:ext uri="{FF2B5EF4-FFF2-40B4-BE49-F238E27FC236}">
              <a16:creationId xmlns:a16="http://schemas.microsoft.com/office/drawing/2014/main" id="{500FBC81-D071-4A4D-84BD-733457CCE144}"/>
            </a:ext>
          </a:extLst>
        </xdr:cNvPr>
        <xdr:cNvSpPr>
          <a:spLocks noChangeAspect="1" noChangeArrowheads="1"/>
        </xdr:cNvSpPr>
      </xdr:nvSpPr>
      <xdr:spPr bwMode="auto">
        <a:xfrm>
          <a:off x="548640" y="5906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311</xdr:row>
      <xdr:rowOff>0</xdr:rowOff>
    </xdr:from>
    <xdr:to>
      <xdr:col>1</xdr:col>
      <xdr:colOff>304800</xdr:colOff>
      <xdr:row>312</xdr:row>
      <xdr:rowOff>129540</xdr:rowOff>
    </xdr:to>
    <xdr:sp macro="" textlink="">
      <xdr:nvSpPr>
        <xdr:cNvPr id="9261" name="AutoShape 45">
          <a:extLst>
            <a:ext uri="{FF2B5EF4-FFF2-40B4-BE49-F238E27FC236}">
              <a16:creationId xmlns:a16="http://schemas.microsoft.com/office/drawing/2014/main" id="{9FC63FC6-474B-4830-B822-6E9EFB8A57B2}"/>
            </a:ext>
          </a:extLst>
        </xdr:cNvPr>
        <xdr:cNvSpPr>
          <a:spLocks noChangeAspect="1" noChangeArrowheads="1"/>
        </xdr:cNvSpPr>
      </xdr:nvSpPr>
      <xdr:spPr bwMode="auto">
        <a:xfrm>
          <a:off x="548640" y="5941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319</xdr:row>
      <xdr:rowOff>0</xdr:rowOff>
    </xdr:from>
    <xdr:to>
      <xdr:col>0</xdr:col>
      <xdr:colOff>304800</xdr:colOff>
      <xdr:row>320</xdr:row>
      <xdr:rowOff>129540</xdr:rowOff>
    </xdr:to>
    <xdr:sp macro="" textlink="">
      <xdr:nvSpPr>
        <xdr:cNvPr id="9262" name="AutoShape 46">
          <a:extLst>
            <a:ext uri="{FF2B5EF4-FFF2-40B4-BE49-F238E27FC236}">
              <a16:creationId xmlns:a16="http://schemas.microsoft.com/office/drawing/2014/main" id="{CE19A66A-5D1F-42B6-835A-AF8CEBE0AACF}"/>
            </a:ext>
          </a:extLst>
        </xdr:cNvPr>
        <xdr:cNvSpPr>
          <a:spLocks noChangeAspect="1" noChangeArrowheads="1"/>
        </xdr:cNvSpPr>
      </xdr:nvSpPr>
      <xdr:spPr bwMode="auto">
        <a:xfrm>
          <a:off x="0" y="6134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327</xdr:row>
      <xdr:rowOff>0</xdr:rowOff>
    </xdr:from>
    <xdr:to>
      <xdr:col>1</xdr:col>
      <xdr:colOff>304800</xdr:colOff>
      <xdr:row>328</xdr:row>
      <xdr:rowOff>129540</xdr:rowOff>
    </xdr:to>
    <xdr:sp macro="" textlink="">
      <xdr:nvSpPr>
        <xdr:cNvPr id="9263" name="AutoShape 47">
          <a:extLst>
            <a:ext uri="{FF2B5EF4-FFF2-40B4-BE49-F238E27FC236}">
              <a16:creationId xmlns:a16="http://schemas.microsoft.com/office/drawing/2014/main" id="{7F0A4F85-3706-4176-93DE-2750FC0E380D}"/>
            </a:ext>
          </a:extLst>
        </xdr:cNvPr>
        <xdr:cNvSpPr>
          <a:spLocks noChangeAspect="1" noChangeArrowheads="1"/>
        </xdr:cNvSpPr>
      </xdr:nvSpPr>
      <xdr:spPr bwMode="auto">
        <a:xfrm>
          <a:off x="548640" y="62743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329</xdr:row>
      <xdr:rowOff>0</xdr:rowOff>
    </xdr:from>
    <xdr:to>
      <xdr:col>1</xdr:col>
      <xdr:colOff>304800</xdr:colOff>
      <xdr:row>330</xdr:row>
      <xdr:rowOff>129540</xdr:rowOff>
    </xdr:to>
    <xdr:sp macro="" textlink="">
      <xdr:nvSpPr>
        <xdr:cNvPr id="9264" name="AutoShape 48">
          <a:extLst>
            <a:ext uri="{FF2B5EF4-FFF2-40B4-BE49-F238E27FC236}">
              <a16:creationId xmlns:a16="http://schemas.microsoft.com/office/drawing/2014/main" id="{385A3E07-02CE-4C50-996B-1C42ADD91A46}"/>
            </a:ext>
          </a:extLst>
        </xdr:cNvPr>
        <xdr:cNvSpPr>
          <a:spLocks noChangeAspect="1" noChangeArrowheads="1"/>
        </xdr:cNvSpPr>
      </xdr:nvSpPr>
      <xdr:spPr bwMode="auto">
        <a:xfrm>
          <a:off x="548640" y="6309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346</xdr:row>
      <xdr:rowOff>0</xdr:rowOff>
    </xdr:from>
    <xdr:to>
      <xdr:col>0</xdr:col>
      <xdr:colOff>304800</xdr:colOff>
      <xdr:row>347</xdr:row>
      <xdr:rowOff>129540</xdr:rowOff>
    </xdr:to>
    <xdr:sp macro="" textlink="">
      <xdr:nvSpPr>
        <xdr:cNvPr id="9265" name="AutoShape 49">
          <a:extLst>
            <a:ext uri="{FF2B5EF4-FFF2-40B4-BE49-F238E27FC236}">
              <a16:creationId xmlns:a16="http://schemas.microsoft.com/office/drawing/2014/main" id="{246BFFCF-3F18-4274-AC16-240662C7761E}"/>
            </a:ext>
          </a:extLst>
        </xdr:cNvPr>
        <xdr:cNvSpPr>
          <a:spLocks noChangeAspect="1" noChangeArrowheads="1"/>
        </xdr:cNvSpPr>
      </xdr:nvSpPr>
      <xdr:spPr bwMode="auto">
        <a:xfrm>
          <a:off x="0" y="67650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354</xdr:row>
      <xdr:rowOff>0</xdr:rowOff>
    </xdr:from>
    <xdr:to>
      <xdr:col>1</xdr:col>
      <xdr:colOff>304800</xdr:colOff>
      <xdr:row>355</xdr:row>
      <xdr:rowOff>129540</xdr:rowOff>
    </xdr:to>
    <xdr:sp macro="" textlink="">
      <xdr:nvSpPr>
        <xdr:cNvPr id="9266" name="AutoShape 50">
          <a:extLst>
            <a:ext uri="{FF2B5EF4-FFF2-40B4-BE49-F238E27FC236}">
              <a16:creationId xmlns:a16="http://schemas.microsoft.com/office/drawing/2014/main" id="{7CC9A4E4-23CE-4F78-AC4D-B3EC190D5070}"/>
            </a:ext>
          </a:extLst>
        </xdr:cNvPr>
        <xdr:cNvSpPr>
          <a:spLocks noChangeAspect="1" noChangeArrowheads="1"/>
        </xdr:cNvSpPr>
      </xdr:nvSpPr>
      <xdr:spPr bwMode="auto">
        <a:xfrm>
          <a:off x="548640" y="69052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356</xdr:row>
      <xdr:rowOff>0</xdr:rowOff>
    </xdr:from>
    <xdr:to>
      <xdr:col>1</xdr:col>
      <xdr:colOff>304800</xdr:colOff>
      <xdr:row>357</xdr:row>
      <xdr:rowOff>129540</xdr:rowOff>
    </xdr:to>
    <xdr:sp macro="" textlink="">
      <xdr:nvSpPr>
        <xdr:cNvPr id="9267" name="AutoShape 51">
          <a:extLst>
            <a:ext uri="{FF2B5EF4-FFF2-40B4-BE49-F238E27FC236}">
              <a16:creationId xmlns:a16="http://schemas.microsoft.com/office/drawing/2014/main" id="{C70F6AA5-D7C4-48A2-9872-1D1CA93432E0}"/>
            </a:ext>
          </a:extLst>
        </xdr:cNvPr>
        <xdr:cNvSpPr>
          <a:spLocks noChangeAspect="1" noChangeArrowheads="1"/>
        </xdr:cNvSpPr>
      </xdr:nvSpPr>
      <xdr:spPr bwMode="auto">
        <a:xfrm>
          <a:off x="548640" y="69402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362</xdr:row>
      <xdr:rowOff>0</xdr:rowOff>
    </xdr:from>
    <xdr:to>
      <xdr:col>0</xdr:col>
      <xdr:colOff>304800</xdr:colOff>
      <xdr:row>363</xdr:row>
      <xdr:rowOff>129540</xdr:rowOff>
    </xdr:to>
    <xdr:sp macro="" textlink="">
      <xdr:nvSpPr>
        <xdr:cNvPr id="9268" name="AutoShape 52">
          <a:extLst>
            <a:ext uri="{FF2B5EF4-FFF2-40B4-BE49-F238E27FC236}">
              <a16:creationId xmlns:a16="http://schemas.microsoft.com/office/drawing/2014/main" id="{7F486F1D-4F44-4622-975E-6751D3921E1A}"/>
            </a:ext>
          </a:extLst>
        </xdr:cNvPr>
        <xdr:cNvSpPr>
          <a:spLocks noChangeAspect="1" noChangeArrowheads="1"/>
        </xdr:cNvSpPr>
      </xdr:nvSpPr>
      <xdr:spPr bwMode="auto">
        <a:xfrm>
          <a:off x="0" y="7062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370</xdr:row>
      <xdr:rowOff>0</xdr:rowOff>
    </xdr:from>
    <xdr:to>
      <xdr:col>1</xdr:col>
      <xdr:colOff>304800</xdr:colOff>
      <xdr:row>371</xdr:row>
      <xdr:rowOff>129540</xdr:rowOff>
    </xdr:to>
    <xdr:sp macro="" textlink="">
      <xdr:nvSpPr>
        <xdr:cNvPr id="9269" name="AutoShape 53">
          <a:extLst>
            <a:ext uri="{FF2B5EF4-FFF2-40B4-BE49-F238E27FC236}">
              <a16:creationId xmlns:a16="http://schemas.microsoft.com/office/drawing/2014/main" id="{E131E8C2-5D70-4130-AD57-204B16CE32BB}"/>
            </a:ext>
          </a:extLst>
        </xdr:cNvPr>
        <xdr:cNvSpPr>
          <a:spLocks noChangeAspect="1" noChangeArrowheads="1"/>
        </xdr:cNvSpPr>
      </xdr:nvSpPr>
      <xdr:spPr bwMode="auto">
        <a:xfrm>
          <a:off x="548640" y="7203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372</xdr:row>
      <xdr:rowOff>0</xdr:rowOff>
    </xdr:from>
    <xdr:to>
      <xdr:col>1</xdr:col>
      <xdr:colOff>304800</xdr:colOff>
      <xdr:row>373</xdr:row>
      <xdr:rowOff>129540</xdr:rowOff>
    </xdr:to>
    <xdr:sp macro="" textlink="">
      <xdr:nvSpPr>
        <xdr:cNvPr id="9270" name="AutoShape 54">
          <a:extLst>
            <a:ext uri="{FF2B5EF4-FFF2-40B4-BE49-F238E27FC236}">
              <a16:creationId xmlns:a16="http://schemas.microsoft.com/office/drawing/2014/main" id="{792711B3-EA6A-43D9-AF1C-8ADF35742E39}"/>
            </a:ext>
          </a:extLst>
        </xdr:cNvPr>
        <xdr:cNvSpPr>
          <a:spLocks noChangeAspect="1" noChangeArrowheads="1"/>
        </xdr:cNvSpPr>
      </xdr:nvSpPr>
      <xdr:spPr bwMode="auto">
        <a:xfrm>
          <a:off x="548640" y="7238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379</xdr:row>
      <xdr:rowOff>0</xdr:rowOff>
    </xdr:from>
    <xdr:to>
      <xdr:col>0</xdr:col>
      <xdr:colOff>304800</xdr:colOff>
      <xdr:row>380</xdr:row>
      <xdr:rowOff>129540</xdr:rowOff>
    </xdr:to>
    <xdr:sp macro="" textlink="">
      <xdr:nvSpPr>
        <xdr:cNvPr id="9271" name="AutoShape 55">
          <a:extLst>
            <a:ext uri="{FF2B5EF4-FFF2-40B4-BE49-F238E27FC236}">
              <a16:creationId xmlns:a16="http://schemas.microsoft.com/office/drawing/2014/main" id="{B8FB559A-CB49-491E-8BBB-9CC3D1981548}"/>
            </a:ext>
          </a:extLst>
        </xdr:cNvPr>
        <xdr:cNvSpPr>
          <a:spLocks noChangeAspect="1" noChangeArrowheads="1"/>
        </xdr:cNvSpPr>
      </xdr:nvSpPr>
      <xdr:spPr bwMode="auto">
        <a:xfrm>
          <a:off x="0" y="7395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387</xdr:row>
      <xdr:rowOff>0</xdr:rowOff>
    </xdr:from>
    <xdr:to>
      <xdr:col>1</xdr:col>
      <xdr:colOff>304800</xdr:colOff>
      <xdr:row>388</xdr:row>
      <xdr:rowOff>129540</xdr:rowOff>
    </xdr:to>
    <xdr:sp macro="" textlink="">
      <xdr:nvSpPr>
        <xdr:cNvPr id="9272" name="AutoShape 56">
          <a:extLst>
            <a:ext uri="{FF2B5EF4-FFF2-40B4-BE49-F238E27FC236}">
              <a16:creationId xmlns:a16="http://schemas.microsoft.com/office/drawing/2014/main" id="{BE86EE6A-F65C-41B0-BDDB-19C06AD45307}"/>
            </a:ext>
          </a:extLst>
        </xdr:cNvPr>
        <xdr:cNvSpPr>
          <a:spLocks noChangeAspect="1" noChangeArrowheads="1"/>
        </xdr:cNvSpPr>
      </xdr:nvSpPr>
      <xdr:spPr bwMode="auto">
        <a:xfrm>
          <a:off x="548640" y="7536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389</xdr:row>
      <xdr:rowOff>0</xdr:rowOff>
    </xdr:from>
    <xdr:to>
      <xdr:col>1</xdr:col>
      <xdr:colOff>304800</xdr:colOff>
      <xdr:row>390</xdr:row>
      <xdr:rowOff>129540</xdr:rowOff>
    </xdr:to>
    <xdr:sp macro="" textlink="">
      <xdr:nvSpPr>
        <xdr:cNvPr id="9273" name="AutoShape 57">
          <a:extLst>
            <a:ext uri="{FF2B5EF4-FFF2-40B4-BE49-F238E27FC236}">
              <a16:creationId xmlns:a16="http://schemas.microsoft.com/office/drawing/2014/main" id="{2B106406-F072-4FC2-9C10-D0456ADA2532}"/>
            </a:ext>
          </a:extLst>
        </xdr:cNvPr>
        <xdr:cNvSpPr>
          <a:spLocks noChangeAspect="1" noChangeArrowheads="1"/>
        </xdr:cNvSpPr>
      </xdr:nvSpPr>
      <xdr:spPr bwMode="auto">
        <a:xfrm>
          <a:off x="548640" y="75712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396</xdr:row>
      <xdr:rowOff>0</xdr:rowOff>
    </xdr:from>
    <xdr:to>
      <xdr:col>0</xdr:col>
      <xdr:colOff>304800</xdr:colOff>
      <xdr:row>397</xdr:row>
      <xdr:rowOff>129540</xdr:rowOff>
    </xdr:to>
    <xdr:sp macro="" textlink="">
      <xdr:nvSpPr>
        <xdr:cNvPr id="9274" name="AutoShape 58">
          <a:extLst>
            <a:ext uri="{FF2B5EF4-FFF2-40B4-BE49-F238E27FC236}">
              <a16:creationId xmlns:a16="http://schemas.microsoft.com/office/drawing/2014/main" id="{47F72271-2615-438D-AF46-5C558D38941C}"/>
            </a:ext>
          </a:extLst>
        </xdr:cNvPr>
        <xdr:cNvSpPr>
          <a:spLocks noChangeAspect="1" noChangeArrowheads="1"/>
        </xdr:cNvSpPr>
      </xdr:nvSpPr>
      <xdr:spPr bwMode="auto">
        <a:xfrm>
          <a:off x="0" y="7728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411</xdr:row>
      <xdr:rowOff>0</xdr:rowOff>
    </xdr:from>
    <xdr:to>
      <xdr:col>0</xdr:col>
      <xdr:colOff>304800</xdr:colOff>
      <xdr:row>412</xdr:row>
      <xdr:rowOff>129540</xdr:rowOff>
    </xdr:to>
    <xdr:sp macro="" textlink="">
      <xdr:nvSpPr>
        <xdr:cNvPr id="9275" name="AutoShape 59">
          <a:extLst>
            <a:ext uri="{FF2B5EF4-FFF2-40B4-BE49-F238E27FC236}">
              <a16:creationId xmlns:a16="http://schemas.microsoft.com/office/drawing/2014/main" id="{6414B2F2-C116-40A4-A9AC-18FA739A1F64}"/>
            </a:ext>
          </a:extLst>
        </xdr:cNvPr>
        <xdr:cNvSpPr>
          <a:spLocks noChangeAspect="1" noChangeArrowheads="1"/>
        </xdr:cNvSpPr>
      </xdr:nvSpPr>
      <xdr:spPr bwMode="auto">
        <a:xfrm>
          <a:off x="0" y="8061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426</xdr:row>
      <xdr:rowOff>0</xdr:rowOff>
    </xdr:from>
    <xdr:to>
      <xdr:col>0</xdr:col>
      <xdr:colOff>304800</xdr:colOff>
      <xdr:row>427</xdr:row>
      <xdr:rowOff>129540</xdr:rowOff>
    </xdr:to>
    <xdr:sp macro="" textlink="">
      <xdr:nvSpPr>
        <xdr:cNvPr id="9276" name="AutoShape 60">
          <a:extLst>
            <a:ext uri="{FF2B5EF4-FFF2-40B4-BE49-F238E27FC236}">
              <a16:creationId xmlns:a16="http://schemas.microsoft.com/office/drawing/2014/main" id="{EC2226B0-2A92-4CED-A325-EAD5D53F4C94}"/>
            </a:ext>
          </a:extLst>
        </xdr:cNvPr>
        <xdr:cNvSpPr>
          <a:spLocks noChangeAspect="1" noChangeArrowheads="1"/>
        </xdr:cNvSpPr>
      </xdr:nvSpPr>
      <xdr:spPr bwMode="auto">
        <a:xfrm>
          <a:off x="0" y="8394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434</xdr:row>
      <xdr:rowOff>0</xdr:rowOff>
    </xdr:from>
    <xdr:to>
      <xdr:col>1</xdr:col>
      <xdr:colOff>304800</xdr:colOff>
      <xdr:row>435</xdr:row>
      <xdr:rowOff>129540</xdr:rowOff>
    </xdr:to>
    <xdr:sp macro="" textlink="">
      <xdr:nvSpPr>
        <xdr:cNvPr id="9277" name="AutoShape 61">
          <a:extLst>
            <a:ext uri="{FF2B5EF4-FFF2-40B4-BE49-F238E27FC236}">
              <a16:creationId xmlns:a16="http://schemas.microsoft.com/office/drawing/2014/main" id="{5E545123-631D-4DC4-BA6E-6A26225C2A46}"/>
            </a:ext>
          </a:extLst>
        </xdr:cNvPr>
        <xdr:cNvSpPr>
          <a:spLocks noChangeAspect="1" noChangeArrowheads="1"/>
        </xdr:cNvSpPr>
      </xdr:nvSpPr>
      <xdr:spPr bwMode="auto">
        <a:xfrm>
          <a:off x="548640" y="8535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436</xdr:row>
      <xdr:rowOff>0</xdr:rowOff>
    </xdr:from>
    <xdr:to>
      <xdr:col>1</xdr:col>
      <xdr:colOff>304800</xdr:colOff>
      <xdr:row>437</xdr:row>
      <xdr:rowOff>129540</xdr:rowOff>
    </xdr:to>
    <xdr:sp macro="" textlink="">
      <xdr:nvSpPr>
        <xdr:cNvPr id="9278" name="AutoShape 62">
          <a:extLst>
            <a:ext uri="{FF2B5EF4-FFF2-40B4-BE49-F238E27FC236}">
              <a16:creationId xmlns:a16="http://schemas.microsoft.com/office/drawing/2014/main" id="{01936C10-D9A5-4C66-8854-CFD14070C66B}"/>
            </a:ext>
          </a:extLst>
        </xdr:cNvPr>
        <xdr:cNvSpPr>
          <a:spLocks noChangeAspect="1" noChangeArrowheads="1"/>
        </xdr:cNvSpPr>
      </xdr:nvSpPr>
      <xdr:spPr bwMode="auto">
        <a:xfrm>
          <a:off x="548640" y="85702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443</xdr:row>
      <xdr:rowOff>0</xdr:rowOff>
    </xdr:from>
    <xdr:to>
      <xdr:col>0</xdr:col>
      <xdr:colOff>304800</xdr:colOff>
      <xdr:row>444</xdr:row>
      <xdr:rowOff>129540</xdr:rowOff>
    </xdr:to>
    <xdr:sp macro="" textlink="">
      <xdr:nvSpPr>
        <xdr:cNvPr id="9279" name="AutoShape 63">
          <a:extLst>
            <a:ext uri="{FF2B5EF4-FFF2-40B4-BE49-F238E27FC236}">
              <a16:creationId xmlns:a16="http://schemas.microsoft.com/office/drawing/2014/main" id="{4FB6EB0A-D8CB-464B-A939-998E863C6FF6}"/>
            </a:ext>
          </a:extLst>
        </xdr:cNvPr>
        <xdr:cNvSpPr>
          <a:spLocks noChangeAspect="1" noChangeArrowheads="1"/>
        </xdr:cNvSpPr>
      </xdr:nvSpPr>
      <xdr:spPr bwMode="auto">
        <a:xfrm>
          <a:off x="0" y="8727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451</xdr:row>
      <xdr:rowOff>0</xdr:rowOff>
    </xdr:from>
    <xdr:to>
      <xdr:col>1</xdr:col>
      <xdr:colOff>304800</xdr:colOff>
      <xdr:row>452</xdr:row>
      <xdr:rowOff>129540</xdr:rowOff>
    </xdr:to>
    <xdr:sp macro="" textlink="">
      <xdr:nvSpPr>
        <xdr:cNvPr id="9280" name="AutoShape 64">
          <a:extLst>
            <a:ext uri="{FF2B5EF4-FFF2-40B4-BE49-F238E27FC236}">
              <a16:creationId xmlns:a16="http://schemas.microsoft.com/office/drawing/2014/main" id="{64876B99-E6FD-48ED-A05E-118646C72947}"/>
            </a:ext>
          </a:extLst>
        </xdr:cNvPr>
        <xdr:cNvSpPr>
          <a:spLocks noChangeAspect="1" noChangeArrowheads="1"/>
        </xdr:cNvSpPr>
      </xdr:nvSpPr>
      <xdr:spPr bwMode="auto">
        <a:xfrm>
          <a:off x="548640" y="8868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453</xdr:row>
      <xdr:rowOff>0</xdr:rowOff>
    </xdr:from>
    <xdr:to>
      <xdr:col>1</xdr:col>
      <xdr:colOff>304800</xdr:colOff>
      <xdr:row>454</xdr:row>
      <xdr:rowOff>129540</xdr:rowOff>
    </xdr:to>
    <xdr:sp macro="" textlink="">
      <xdr:nvSpPr>
        <xdr:cNvPr id="9281" name="AutoShape 65">
          <a:extLst>
            <a:ext uri="{FF2B5EF4-FFF2-40B4-BE49-F238E27FC236}">
              <a16:creationId xmlns:a16="http://schemas.microsoft.com/office/drawing/2014/main" id="{DA88C3D1-C684-4CC0-8639-8AE8C0970E5B}"/>
            </a:ext>
          </a:extLst>
        </xdr:cNvPr>
        <xdr:cNvSpPr>
          <a:spLocks noChangeAspect="1" noChangeArrowheads="1"/>
        </xdr:cNvSpPr>
      </xdr:nvSpPr>
      <xdr:spPr bwMode="auto">
        <a:xfrm>
          <a:off x="548640" y="8920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461</xdr:row>
      <xdr:rowOff>0</xdr:rowOff>
    </xdr:from>
    <xdr:to>
      <xdr:col>0</xdr:col>
      <xdr:colOff>304800</xdr:colOff>
      <xdr:row>462</xdr:row>
      <xdr:rowOff>129540</xdr:rowOff>
    </xdr:to>
    <xdr:sp macro="" textlink="">
      <xdr:nvSpPr>
        <xdr:cNvPr id="9282" name="AutoShape 66">
          <a:extLst>
            <a:ext uri="{FF2B5EF4-FFF2-40B4-BE49-F238E27FC236}">
              <a16:creationId xmlns:a16="http://schemas.microsoft.com/office/drawing/2014/main" id="{49A472C5-5229-4D36-A9F0-D23662AA01B6}"/>
            </a:ext>
          </a:extLst>
        </xdr:cNvPr>
        <xdr:cNvSpPr>
          <a:spLocks noChangeAspect="1" noChangeArrowheads="1"/>
        </xdr:cNvSpPr>
      </xdr:nvSpPr>
      <xdr:spPr bwMode="auto">
        <a:xfrm>
          <a:off x="0" y="9131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469</xdr:row>
      <xdr:rowOff>0</xdr:rowOff>
    </xdr:from>
    <xdr:to>
      <xdr:col>1</xdr:col>
      <xdr:colOff>304800</xdr:colOff>
      <xdr:row>470</xdr:row>
      <xdr:rowOff>129540</xdr:rowOff>
    </xdr:to>
    <xdr:sp macro="" textlink="">
      <xdr:nvSpPr>
        <xdr:cNvPr id="9283" name="AutoShape 67">
          <a:extLst>
            <a:ext uri="{FF2B5EF4-FFF2-40B4-BE49-F238E27FC236}">
              <a16:creationId xmlns:a16="http://schemas.microsoft.com/office/drawing/2014/main" id="{E6702D9D-4D47-499C-9B31-F54D3D202EE0}"/>
            </a:ext>
          </a:extLst>
        </xdr:cNvPr>
        <xdr:cNvSpPr>
          <a:spLocks noChangeAspect="1" noChangeArrowheads="1"/>
        </xdr:cNvSpPr>
      </xdr:nvSpPr>
      <xdr:spPr bwMode="auto">
        <a:xfrm>
          <a:off x="548640" y="9288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471</xdr:row>
      <xdr:rowOff>0</xdr:rowOff>
    </xdr:from>
    <xdr:to>
      <xdr:col>1</xdr:col>
      <xdr:colOff>304800</xdr:colOff>
      <xdr:row>472</xdr:row>
      <xdr:rowOff>129540</xdr:rowOff>
    </xdr:to>
    <xdr:sp macro="" textlink="">
      <xdr:nvSpPr>
        <xdr:cNvPr id="9284" name="AutoShape 68">
          <a:extLst>
            <a:ext uri="{FF2B5EF4-FFF2-40B4-BE49-F238E27FC236}">
              <a16:creationId xmlns:a16="http://schemas.microsoft.com/office/drawing/2014/main" id="{9EBCD5DE-5896-49D6-AB68-3380C7C9FF44}"/>
            </a:ext>
          </a:extLst>
        </xdr:cNvPr>
        <xdr:cNvSpPr>
          <a:spLocks noChangeAspect="1" noChangeArrowheads="1"/>
        </xdr:cNvSpPr>
      </xdr:nvSpPr>
      <xdr:spPr bwMode="auto">
        <a:xfrm>
          <a:off x="548640" y="93413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480</xdr:row>
      <xdr:rowOff>0</xdr:rowOff>
    </xdr:from>
    <xdr:to>
      <xdr:col>0</xdr:col>
      <xdr:colOff>304800</xdr:colOff>
      <xdr:row>481</xdr:row>
      <xdr:rowOff>129540</xdr:rowOff>
    </xdr:to>
    <xdr:sp macro="" textlink="">
      <xdr:nvSpPr>
        <xdr:cNvPr id="9285" name="AutoShape 69">
          <a:extLst>
            <a:ext uri="{FF2B5EF4-FFF2-40B4-BE49-F238E27FC236}">
              <a16:creationId xmlns:a16="http://schemas.microsoft.com/office/drawing/2014/main" id="{6DFCDC8A-9C1D-41C7-93D9-A51E456D55DD}"/>
            </a:ext>
          </a:extLst>
        </xdr:cNvPr>
        <xdr:cNvSpPr>
          <a:spLocks noChangeAspect="1" noChangeArrowheads="1"/>
        </xdr:cNvSpPr>
      </xdr:nvSpPr>
      <xdr:spPr bwMode="auto">
        <a:xfrm>
          <a:off x="0" y="9569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488</xdr:row>
      <xdr:rowOff>0</xdr:rowOff>
    </xdr:from>
    <xdr:to>
      <xdr:col>1</xdr:col>
      <xdr:colOff>304800</xdr:colOff>
      <xdr:row>489</xdr:row>
      <xdr:rowOff>129540</xdr:rowOff>
    </xdr:to>
    <xdr:sp macro="" textlink="">
      <xdr:nvSpPr>
        <xdr:cNvPr id="9286" name="AutoShape 70">
          <a:extLst>
            <a:ext uri="{FF2B5EF4-FFF2-40B4-BE49-F238E27FC236}">
              <a16:creationId xmlns:a16="http://schemas.microsoft.com/office/drawing/2014/main" id="{A7BB129D-82E7-4C4E-B0E0-495001835890}"/>
            </a:ext>
          </a:extLst>
        </xdr:cNvPr>
        <xdr:cNvSpPr>
          <a:spLocks noChangeAspect="1" noChangeArrowheads="1"/>
        </xdr:cNvSpPr>
      </xdr:nvSpPr>
      <xdr:spPr bwMode="auto">
        <a:xfrm>
          <a:off x="548640" y="97094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490</xdr:row>
      <xdr:rowOff>0</xdr:rowOff>
    </xdr:from>
    <xdr:to>
      <xdr:col>1</xdr:col>
      <xdr:colOff>304800</xdr:colOff>
      <xdr:row>491</xdr:row>
      <xdr:rowOff>129540</xdr:rowOff>
    </xdr:to>
    <xdr:sp macro="" textlink="">
      <xdr:nvSpPr>
        <xdr:cNvPr id="9287" name="AutoShape 71">
          <a:extLst>
            <a:ext uri="{FF2B5EF4-FFF2-40B4-BE49-F238E27FC236}">
              <a16:creationId xmlns:a16="http://schemas.microsoft.com/office/drawing/2014/main" id="{55D868B6-CFC8-4A8E-832B-76F992F10DBB}"/>
            </a:ext>
          </a:extLst>
        </xdr:cNvPr>
        <xdr:cNvSpPr>
          <a:spLocks noChangeAspect="1" noChangeArrowheads="1"/>
        </xdr:cNvSpPr>
      </xdr:nvSpPr>
      <xdr:spPr bwMode="auto">
        <a:xfrm>
          <a:off x="548640" y="9744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500</xdr:row>
      <xdr:rowOff>0</xdr:rowOff>
    </xdr:from>
    <xdr:to>
      <xdr:col>1</xdr:col>
      <xdr:colOff>304800</xdr:colOff>
      <xdr:row>501</xdr:row>
      <xdr:rowOff>129540</xdr:rowOff>
    </xdr:to>
    <xdr:sp macro="" textlink="">
      <xdr:nvSpPr>
        <xdr:cNvPr id="9288" name="AutoShape 72">
          <a:extLst>
            <a:ext uri="{FF2B5EF4-FFF2-40B4-BE49-F238E27FC236}">
              <a16:creationId xmlns:a16="http://schemas.microsoft.com/office/drawing/2014/main" id="{DE5CFE3B-A375-47C1-AB8E-A18D2756FC82}"/>
            </a:ext>
          </a:extLst>
        </xdr:cNvPr>
        <xdr:cNvSpPr>
          <a:spLocks noChangeAspect="1" noChangeArrowheads="1"/>
        </xdr:cNvSpPr>
      </xdr:nvSpPr>
      <xdr:spPr bwMode="auto">
        <a:xfrm>
          <a:off x="548640" y="9972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502</xdr:row>
      <xdr:rowOff>0</xdr:rowOff>
    </xdr:from>
    <xdr:to>
      <xdr:col>1</xdr:col>
      <xdr:colOff>304800</xdr:colOff>
      <xdr:row>503</xdr:row>
      <xdr:rowOff>129540</xdr:rowOff>
    </xdr:to>
    <xdr:sp macro="" textlink="">
      <xdr:nvSpPr>
        <xdr:cNvPr id="9289" name="AutoShape 73">
          <a:extLst>
            <a:ext uri="{FF2B5EF4-FFF2-40B4-BE49-F238E27FC236}">
              <a16:creationId xmlns:a16="http://schemas.microsoft.com/office/drawing/2014/main" id="{C18DAE01-931B-45FD-9849-820267EDD258}"/>
            </a:ext>
          </a:extLst>
        </xdr:cNvPr>
        <xdr:cNvSpPr>
          <a:spLocks noChangeAspect="1" noChangeArrowheads="1"/>
        </xdr:cNvSpPr>
      </xdr:nvSpPr>
      <xdr:spPr bwMode="auto">
        <a:xfrm>
          <a:off x="548640" y="10024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129540</xdr:rowOff>
    </xdr:to>
    <xdr:sp macro="" textlink="">
      <xdr:nvSpPr>
        <xdr:cNvPr id="9290" name="AutoShape 74">
          <a:extLst>
            <a:ext uri="{FF2B5EF4-FFF2-40B4-BE49-F238E27FC236}">
              <a16:creationId xmlns:a16="http://schemas.microsoft.com/office/drawing/2014/main" id="{5C2FA454-6D67-43AF-8582-3029C0A6DCD5}"/>
            </a:ext>
          </a:extLst>
        </xdr:cNvPr>
        <xdr:cNvSpPr>
          <a:spLocks noChangeAspect="1" noChangeArrowheads="1"/>
        </xdr:cNvSpPr>
      </xdr:nvSpPr>
      <xdr:spPr bwMode="auto">
        <a:xfrm>
          <a:off x="0" y="101826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517</xdr:row>
      <xdr:rowOff>0</xdr:rowOff>
    </xdr:from>
    <xdr:to>
      <xdr:col>1</xdr:col>
      <xdr:colOff>304800</xdr:colOff>
      <xdr:row>518</xdr:row>
      <xdr:rowOff>129540</xdr:rowOff>
    </xdr:to>
    <xdr:sp macro="" textlink="">
      <xdr:nvSpPr>
        <xdr:cNvPr id="9291" name="AutoShape 75">
          <a:extLst>
            <a:ext uri="{FF2B5EF4-FFF2-40B4-BE49-F238E27FC236}">
              <a16:creationId xmlns:a16="http://schemas.microsoft.com/office/drawing/2014/main" id="{CD99D7CA-550E-427A-BDF9-CC110C058656}"/>
            </a:ext>
          </a:extLst>
        </xdr:cNvPr>
        <xdr:cNvSpPr>
          <a:spLocks noChangeAspect="1" noChangeArrowheads="1"/>
        </xdr:cNvSpPr>
      </xdr:nvSpPr>
      <xdr:spPr bwMode="auto">
        <a:xfrm>
          <a:off x="548640" y="103228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519</xdr:row>
      <xdr:rowOff>0</xdr:rowOff>
    </xdr:from>
    <xdr:to>
      <xdr:col>1</xdr:col>
      <xdr:colOff>304800</xdr:colOff>
      <xdr:row>520</xdr:row>
      <xdr:rowOff>129540</xdr:rowOff>
    </xdr:to>
    <xdr:sp macro="" textlink="">
      <xdr:nvSpPr>
        <xdr:cNvPr id="9292" name="AutoShape 76">
          <a:extLst>
            <a:ext uri="{FF2B5EF4-FFF2-40B4-BE49-F238E27FC236}">
              <a16:creationId xmlns:a16="http://schemas.microsoft.com/office/drawing/2014/main" id="{8EFE3E3D-B866-43F3-BBD3-42DA2A91A02E}"/>
            </a:ext>
          </a:extLst>
        </xdr:cNvPr>
        <xdr:cNvSpPr>
          <a:spLocks noChangeAspect="1" noChangeArrowheads="1"/>
        </xdr:cNvSpPr>
      </xdr:nvSpPr>
      <xdr:spPr bwMode="auto">
        <a:xfrm>
          <a:off x="548640" y="10357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526</xdr:row>
      <xdr:rowOff>0</xdr:rowOff>
    </xdr:from>
    <xdr:to>
      <xdr:col>0</xdr:col>
      <xdr:colOff>304800</xdr:colOff>
      <xdr:row>527</xdr:row>
      <xdr:rowOff>129540</xdr:rowOff>
    </xdr:to>
    <xdr:sp macro="" textlink="">
      <xdr:nvSpPr>
        <xdr:cNvPr id="9293" name="AutoShape 77">
          <a:extLst>
            <a:ext uri="{FF2B5EF4-FFF2-40B4-BE49-F238E27FC236}">
              <a16:creationId xmlns:a16="http://schemas.microsoft.com/office/drawing/2014/main" id="{C16DD3DB-C1B9-482A-8B56-407C39AB995F}"/>
            </a:ext>
          </a:extLst>
        </xdr:cNvPr>
        <xdr:cNvSpPr>
          <a:spLocks noChangeAspect="1" noChangeArrowheads="1"/>
        </xdr:cNvSpPr>
      </xdr:nvSpPr>
      <xdr:spPr bwMode="auto">
        <a:xfrm>
          <a:off x="0" y="105331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534</xdr:row>
      <xdr:rowOff>0</xdr:rowOff>
    </xdr:from>
    <xdr:to>
      <xdr:col>1</xdr:col>
      <xdr:colOff>304800</xdr:colOff>
      <xdr:row>535</xdr:row>
      <xdr:rowOff>129540</xdr:rowOff>
    </xdr:to>
    <xdr:sp macro="" textlink="">
      <xdr:nvSpPr>
        <xdr:cNvPr id="9294" name="AutoShape 78">
          <a:extLst>
            <a:ext uri="{FF2B5EF4-FFF2-40B4-BE49-F238E27FC236}">
              <a16:creationId xmlns:a16="http://schemas.microsoft.com/office/drawing/2014/main" id="{C74827E7-E69F-4CA7-AD1E-4C4EBC1E6F37}"/>
            </a:ext>
          </a:extLst>
        </xdr:cNvPr>
        <xdr:cNvSpPr>
          <a:spLocks noChangeAspect="1" noChangeArrowheads="1"/>
        </xdr:cNvSpPr>
      </xdr:nvSpPr>
      <xdr:spPr bwMode="auto">
        <a:xfrm>
          <a:off x="548640" y="106733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536</xdr:row>
      <xdr:rowOff>0</xdr:rowOff>
    </xdr:from>
    <xdr:to>
      <xdr:col>1</xdr:col>
      <xdr:colOff>304800</xdr:colOff>
      <xdr:row>537</xdr:row>
      <xdr:rowOff>129540</xdr:rowOff>
    </xdr:to>
    <xdr:sp macro="" textlink="">
      <xdr:nvSpPr>
        <xdr:cNvPr id="9295" name="AutoShape 79">
          <a:extLst>
            <a:ext uri="{FF2B5EF4-FFF2-40B4-BE49-F238E27FC236}">
              <a16:creationId xmlns:a16="http://schemas.microsoft.com/office/drawing/2014/main" id="{B38F3760-6C2C-4E8A-B254-F9A634EF3F85}"/>
            </a:ext>
          </a:extLst>
        </xdr:cNvPr>
        <xdr:cNvSpPr>
          <a:spLocks noChangeAspect="1" noChangeArrowheads="1"/>
        </xdr:cNvSpPr>
      </xdr:nvSpPr>
      <xdr:spPr bwMode="auto">
        <a:xfrm>
          <a:off x="548640" y="10708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543</xdr:row>
      <xdr:rowOff>0</xdr:rowOff>
    </xdr:from>
    <xdr:to>
      <xdr:col>0</xdr:col>
      <xdr:colOff>304800</xdr:colOff>
      <xdr:row>544</xdr:row>
      <xdr:rowOff>129540</xdr:rowOff>
    </xdr:to>
    <xdr:sp macro="" textlink="">
      <xdr:nvSpPr>
        <xdr:cNvPr id="9296" name="AutoShape 80">
          <a:extLst>
            <a:ext uri="{FF2B5EF4-FFF2-40B4-BE49-F238E27FC236}">
              <a16:creationId xmlns:a16="http://schemas.microsoft.com/office/drawing/2014/main" id="{992D4E48-E7E6-4B2D-AE7D-D5812264628B}"/>
            </a:ext>
          </a:extLst>
        </xdr:cNvPr>
        <xdr:cNvSpPr>
          <a:spLocks noChangeAspect="1" noChangeArrowheads="1"/>
        </xdr:cNvSpPr>
      </xdr:nvSpPr>
      <xdr:spPr bwMode="auto">
        <a:xfrm>
          <a:off x="0" y="10866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551</xdr:row>
      <xdr:rowOff>0</xdr:rowOff>
    </xdr:from>
    <xdr:to>
      <xdr:col>1</xdr:col>
      <xdr:colOff>304800</xdr:colOff>
      <xdr:row>552</xdr:row>
      <xdr:rowOff>129540</xdr:rowOff>
    </xdr:to>
    <xdr:sp macro="" textlink="">
      <xdr:nvSpPr>
        <xdr:cNvPr id="9297" name="AutoShape 81">
          <a:extLst>
            <a:ext uri="{FF2B5EF4-FFF2-40B4-BE49-F238E27FC236}">
              <a16:creationId xmlns:a16="http://schemas.microsoft.com/office/drawing/2014/main" id="{F56BE6AB-72F9-4E52-95AD-0D0463F55074}"/>
            </a:ext>
          </a:extLst>
        </xdr:cNvPr>
        <xdr:cNvSpPr>
          <a:spLocks noChangeAspect="1" noChangeArrowheads="1"/>
        </xdr:cNvSpPr>
      </xdr:nvSpPr>
      <xdr:spPr bwMode="auto">
        <a:xfrm>
          <a:off x="548640" y="110063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553</xdr:row>
      <xdr:rowOff>0</xdr:rowOff>
    </xdr:from>
    <xdr:to>
      <xdr:col>1</xdr:col>
      <xdr:colOff>304800</xdr:colOff>
      <xdr:row>554</xdr:row>
      <xdr:rowOff>129540</xdr:rowOff>
    </xdr:to>
    <xdr:sp macro="" textlink="">
      <xdr:nvSpPr>
        <xdr:cNvPr id="9298" name="AutoShape 82">
          <a:extLst>
            <a:ext uri="{FF2B5EF4-FFF2-40B4-BE49-F238E27FC236}">
              <a16:creationId xmlns:a16="http://schemas.microsoft.com/office/drawing/2014/main" id="{E3D2FF71-E430-4439-850D-A13C73D5F837}"/>
            </a:ext>
          </a:extLst>
        </xdr:cNvPr>
        <xdr:cNvSpPr>
          <a:spLocks noChangeAspect="1" noChangeArrowheads="1"/>
        </xdr:cNvSpPr>
      </xdr:nvSpPr>
      <xdr:spPr bwMode="auto">
        <a:xfrm>
          <a:off x="548640" y="11041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561</xdr:row>
      <xdr:rowOff>0</xdr:rowOff>
    </xdr:from>
    <xdr:to>
      <xdr:col>0</xdr:col>
      <xdr:colOff>304800</xdr:colOff>
      <xdr:row>562</xdr:row>
      <xdr:rowOff>129540</xdr:rowOff>
    </xdr:to>
    <xdr:sp macro="" textlink="">
      <xdr:nvSpPr>
        <xdr:cNvPr id="9299" name="AutoShape 83">
          <a:extLst>
            <a:ext uri="{FF2B5EF4-FFF2-40B4-BE49-F238E27FC236}">
              <a16:creationId xmlns:a16="http://schemas.microsoft.com/office/drawing/2014/main" id="{DA223066-1248-4F16-A7E6-5C73AF08435B}"/>
            </a:ext>
          </a:extLst>
        </xdr:cNvPr>
        <xdr:cNvSpPr>
          <a:spLocks noChangeAspect="1" noChangeArrowheads="1"/>
        </xdr:cNvSpPr>
      </xdr:nvSpPr>
      <xdr:spPr bwMode="auto">
        <a:xfrm>
          <a:off x="0" y="11234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569</xdr:row>
      <xdr:rowOff>0</xdr:rowOff>
    </xdr:from>
    <xdr:to>
      <xdr:col>1</xdr:col>
      <xdr:colOff>304800</xdr:colOff>
      <xdr:row>570</xdr:row>
      <xdr:rowOff>129540</xdr:rowOff>
    </xdr:to>
    <xdr:sp macro="" textlink="">
      <xdr:nvSpPr>
        <xdr:cNvPr id="9300" name="AutoShape 84">
          <a:extLst>
            <a:ext uri="{FF2B5EF4-FFF2-40B4-BE49-F238E27FC236}">
              <a16:creationId xmlns:a16="http://schemas.microsoft.com/office/drawing/2014/main" id="{5BEF3AF1-F84E-42DC-B42D-643B4D232BB3}"/>
            </a:ext>
          </a:extLst>
        </xdr:cNvPr>
        <xdr:cNvSpPr>
          <a:spLocks noChangeAspect="1" noChangeArrowheads="1"/>
        </xdr:cNvSpPr>
      </xdr:nvSpPr>
      <xdr:spPr bwMode="auto">
        <a:xfrm>
          <a:off x="548640" y="113743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571</xdr:row>
      <xdr:rowOff>0</xdr:rowOff>
    </xdr:from>
    <xdr:to>
      <xdr:col>1</xdr:col>
      <xdr:colOff>304800</xdr:colOff>
      <xdr:row>572</xdr:row>
      <xdr:rowOff>129540</xdr:rowOff>
    </xdr:to>
    <xdr:sp macro="" textlink="">
      <xdr:nvSpPr>
        <xdr:cNvPr id="9301" name="AutoShape 85">
          <a:extLst>
            <a:ext uri="{FF2B5EF4-FFF2-40B4-BE49-F238E27FC236}">
              <a16:creationId xmlns:a16="http://schemas.microsoft.com/office/drawing/2014/main" id="{A0D2902B-9300-4B86-A55B-6BDF3CED04AB}"/>
            </a:ext>
          </a:extLst>
        </xdr:cNvPr>
        <xdr:cNvSpPr>
          <a:spLocks noChangeAspect="1" noChangeArrowheads="1"/>
        </xdr:cNvSpPr>
      </xdr:nvSpPr>
      <xdr:spPr bwMode="auto">
        <a:xfrm>
          <a:off x="548640" y="11426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577</xdr:row>
      <xdr:rowOff>0</xdr:rowOff>
    </xdr:from>
    <xdr:to>
      <xdr:col>0</xdr:col>
      <xdr:colOff>304800</xdr:colOff>
      <xdr:row>578</xdr:row>
      <xdr:rowOff>129540</xdr:rowOff>
    </xdr:to>
    <xdr:sp macro="" textlink="">
      <xdr:nvSpPr>
        <xdr:cNvPr id="9302" name="AutoShape 86">
          <a:extLst>
            <a:ext uri="{FF2B5EF4-FFF2-40B4-BE49-F238E27FC236}">
              <a16:creationId xmlns:a16="http://schemas.microsoft.com/office/drawing/2014/main" id="{4E41D46C-D7A0-4761-802B-A47F276E6610}"/>
            </a:ext>
          </a:extLst>
        </xdr:cNvPr>
        <xdr:cNvSpPr>
          <a:spLocks noChangeAspect="1" noChangeArrowheads="1"/>
        </xdr:cNvSpPr>
      </xdr:nvSpPr>
      <xdr:spPr bwMode="auto">
        <a:xfrm>
          <a:off x="0" y="11549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585</xdr:row>
      <xdr:rowOff>0</xdr:rowOff>
    </xdr:from>
    <xdr:to>
      <xdr:col>1</xdr:col>
      <xdr:colOff>304800</xdr:colOff>
      <xdr:row>586</xdr:row>
      <xdr:rowOff>129540</xdr:rowOff>
    </xdr:to>
    <xdr:sp macro="" textlink="">
      <xdr:nvSpPr>
        <xdr:cNvPr id="9303" name="AutoShape 87">
          <a:extLst>
            <a:ext uri="{FF2B5EF4-FFF2-40B4-BE49-F238E27FC236}">
              <a16:creationId xmlns:a16="http://schemas.microsoft.com/office/drawing/2014/main" id="{B2F3D23E-3572-4335-998F-098AC6B9F586}"/>
            </a:ext>
          </a:extLst>
        </xdr:cNvPr>
        <xdr:cNvSpPr>
          <a:spLocks noChangeAspect="1" noChangeArrowheads="1"/>
        </xdr:cNvSpPr>
      </xdr:nvSpPr>
      <xdr:spPr bwMode="auto">
        <a:xfrm>
          <a:off x="548640" y="1168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587</xdr:row>
      <xdr:rowOff>0</xdr:rowOff>
    </xdr:from>
    <xdr:to>
      <xdr:col>1</xdr:col>
      <xdr:colOff>304800</xdr:colOff>
      <xdr:row>588</xdr:row>
      <xdr:rowOff>129540</xdr:rowOff>
    </xdr:to>
    <xdr:sp macro="" textlink="">
      <xdr:nvSpPr>
        <xdr:cNvPr id="9304" name="AutoShape 88">
          <a:extLst>
            <a:ext uri="{FF2B5EF4-FFF2-40B4-BE49-F238E27FC236}">
              <a16:creationId xmlns:a16="http://schemas.microsoft.com/office/drawing/2014/main" id="{2AB51472-9E8F-4629-B270-4C3C15365215}"/>
            </a:ext>
          </a:extLst>
        </xdr:cNvPr>
        <xdr:cNvSpPr>
          <a:spLocks noChangeAspect="1" noChangeArrowheads="1"/>
        </xdr:cNvSpPr>
      </xdr:nvSpPr>
      <xdr:spPr bwMode="auto">
        <a:xfrm>
          <a:off x="548640" y="117248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594</xdr:row>
      <xdr:rowOff>0</xdr:rowOff>
    </xdr:from>
    <xdr:to>
      <xdr:col>0</xdr:col>
      <xdr:colOff>304800</xdr:colOff>
      <xdr:row>595</xdr:row>
      <xdr:rowOff>129540</xdr:rowOff>
    </xdr:to>
    <xdr:sp macro="" textlink="">
      <xdr:nvSpPr>
        <xdr:cNvPr id="9305" name="AutoShape 89">
          <a:extLst>
            <a:ext uri="{FF2B5EF4-FFF2-40B4-BE49-F238E27FC236}">
              <a16:creationId xmlns:a16="http://schemas.microsoft.com/office/drawing/2014/main" id="{D6E0CD8E-0EB3-4AC2-8159-06BE29D98A7C}"/>
            </a:ext>
          </a:extLst>
        </xdr:cNvPr>
        <xdr:cNvSpPr>
          <a:spLocks noChangeAspect="1" noChangeArrowheads="1"/>
        </xdr:cNvSpPr>
      </xdr:nvSpPr>
      <xdr:spPr bwMode="auto">
        <a:xfrm>
          <a:off x="0" y="11882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602</xdr:row>
      <xdr:rowOff>0</xdr:rowOff>
    </xdr:from>
    <xdr:to>
      <xdr:col>1</xdr:col>
      <xdr:colOff>304800</xdr:colOff>
      <xdr:row>603</xdr:row>
      <xdr:rowOff>129540</xdr:rowOff>
    </xdr:to>
    <xdr:sp macro="" textlink="">
      <xdr:nvSpPr>
        <xdr:cNvPr id="9306" name="AutoShape 90">
          <a:extLst>
            <a:ext uri="{FF2B5EF4-FFF2-40B4-BE49-F238E27FC236}">
              <a16:creationId xmlns:a16="http://schemas.microsoft.com/office/drawing/2014/main" id="{D581B8FF-3054-4F90-9ECD-5F96D84991CF}"/>
            </a:ext>
          </a:extLst>
        </xdr:cNvPr>
        <xdr:cNvSpPr>
          <a:spLocks noChangeAspect="1" noChangeArrowheads="1"/>
        </xdr:cNvSpPr>
      </xdr:nvSpPr>
      <xdr:spPr bwMode="auto">
        <a:xfrm>
          <a:off x="548640" y="120228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604</xdr:row>
      <xdr:rowOff>0</xdr:rowOff>
    </xdr:from>
    <xdr:to>
      <xdr:col>1</xdr:col>
      <xdr:colOff>304800</xdr:colOff>
      <xdr:row>605</xdr:row>
      <xdr:rowOff>129540</xdr:rowOff>
    </xdr:to>
    <xdr:sp macro="" textlink="">
      <xdr:nvSpPr>
        <xdr:cNvPr id="9307" name="AutoShape 91">
          <a:extLst>
            <a:ext uri="{FF2B5EF4-FFF2-40B4-BE49-F238E27FC236}">
              <a16:creationId xmlns:a16="http://schemas.microsoft.com/office/drawing/2014/main" id="{CE50AF3D-84F9-4E5E-97C1-1511641AC884}"/>
            </a:ext>
          </a:extLst>
        </xdr:cNvPr>
        <xdr:cNvSpPr>
          <a:spLocks noChangeAspect="1" noChangeArrowheads="1"/>
        </xdr:cNvSpPr>
      </xdr:nvSpPr>
      <xdr:spPr bwMode="auto">
        <a:xfrm>
          <a:off x="548640" y="12075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612</xdr:row>
      <xdr:rowOff>0</xdr:rowOff>
    </xdr:from>
    <xdr:to>
      <xdr:col>0</xdr:col>
      <xdr:colOff>304800</xdr:colOff>
      <xdr:row>613</xdr:row>
      <xdr:rowOff>129540</xdr:rowOff>
    </xdr:to>
    <xdr:sp macro="" textlink="">
      <xdr:nvSpPr>
        <xdr:cNvPr id="9308" name="AutoShape 92">
          <a:extLst>
            <a:ext uri="{FF2B5EF4-FFF2-40B4-BE49-F238E27FC236}">
              <a16:creationId xmlns:a16="http://schemas.microsoft.com/office/drawing/2014/main" id="{EE37E915-AB93-4C96-9F89-8EA151BBD41B}"/>
            </a:ext>
          </a:extLst>
        </xdr:cNvPr>
        <xdr:cNvSpPr>
          <a:spLocks noChangeAspect="1" noChangeArrowheads="1"/>
        </xdr:cNvSpPr>
      </xdr:nvSpPr>
      <xdr:spPr bwMode="auto">
        <a:xfrm>
          <a:off x="0" y="12268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627</xdr:row>
      <xdr:rowOff>0</xdr:rowOff>
    </xdr:from>
    <xdr:to>
      <xdr:col>0</xdr:col>
      <xdr:colOff>304800</xdr:colOff>
      <xdr:row>628</xdr:row>
      <xdr:rowOff>129540</xdr:rowOff>
    </xdr:to>
    <xdr:sp macro="" textlink="">
      <xdr:nvSpPr>
        <xdr:cNvPr id="9309" name="AutoShape 93">
          <a:extLst>
            <a:ext uri="{FF2B5EF4-FFF2-40B4-BE49-F238E27FC236}">
              <a16:creationId xmlns:a16="http://schemas.microsoft.com/office/drawing/2014/main" id="{77D7D756-9855-4C97-A71F-940FDD534A94}"/>
            </a:ext>
          </a:extLst>
        </xdr:cNvPr>
        <xdr:cNvSpPr>
          <a:spLocks noChangeAspect="1" noChangeArrowheads="1"/>
        </xdr:cNvSpPr>
      </xdr:nvSpPr>
      <xdr:spPr bwMode="auto">
        <a:xfrm>
          <a:off x="0" y="126362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642</xdr:row>
      <xdr:rowOff>0</xdr:rowOff>
    </xdr:from>
    <xdr:to>
      <xdr:col>0</xdr:col>
      <xdr:colOff>304800</xdr:colOff>
      <xdr:row>643</xdr:row>
      <xdr:rowOff>129540</xdr:rowOff>
    </xdr:to>
    <xdr:sp macro="" textlink="">
      <xdr:nvSpPr>
        <xdr:cNvPr id="9310" name="AutoShape 94">
          <a:extLst>
            <a:ext uri="{FF2B5EF4-FFF2-40B4-BE49-F238E27FC236}">
              <a16:creationId xmlns:a16="http://schemas.microsoft.com/office/drawing/2014/main" id="{95261282-89BB-4009-8006-642C0A78CB98}"/>
            </a:ext>
          </a:extLst>
        </xdr:cNvPr>
        <xdr:cNvSpPr>
          <a:spLocks noChangeAspect="1" noChangeArrowheads="1"/>
        </xdr:cNvSpPr>
      </xdr:nvSpPr>
      <xdr:spPr bwMode="auto">
        <a:xfrm>
          <a:off x="0" y="12969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otespa.com/Voting-in-PA/Pages/Elections-FAQs.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governor.maryland.gov/2020/07/08/governor-hogan-directs-state-board-of-elections-to-conduct-november-general-election-with-enhanced-voting-options/" TargetMode="External"/><Relationship Id="rId13" Type="http://schemas.openxmlformats.org/officeDocument/2006/relationships/hyperlink" Target="https://nj.gov/infobank/eo/056murphy/pdf/EO-177.pdf" TargetMode="External"/><Relationship Id="rId3" Type="http://schemas.openxmlformats.org/officeDocument/2006/relationships/hyperlink" Target="https://leginfo.legislature.ca.gov/faces/billTextClient.xhtml?bill_id=201920200AB860" TargetMode="External"/><Relationship Id="rId7" Type="http://schemas.openxmlformats.org/officeDocument/2006/relationships/hyperlink" Target="https://www.ilga.gov/legislation/BillStatus.asp?DocNum=1863&amp;GAID=15&amp;DocTypeID=SB&amp;LegId=119533&amp;SessionID=108&amp;GA=101" TargetMode="External"/><Relationship Id="rId12" Type="http://schemas.openxmlformats.org/officeDocument/2006/relationships/hyperlink" Target="http://gencourt.state.nh.us/bill_status/Results.aspx?q=1&amp;txtbillnumber=hb1266&amp;txtsessionyear=2020" TargetMode="External"/><Relationship Id="rId2" Type="http://schemas.openxmlformats.org/officeDocument/2006/relationships/hyperlink" Target="https://governor.arkansas.gov/news-media/press-releases/governor-hutchinsons-weekly-address-voting-in-the-age-of-covid-19" TargetMode="External"/><Relationship Id="rId1" Type="http://schemas.openxmlformats.org/officeDocument/2006/relationships/hyperlink" Target="https://www.sos.alabama.gov/sites/default/files/proposedRules/820-2-3-.06-.04ER.pdf" TargetMode="External"/><Relationship Id="rId6" Type="http://schemas.openxmlformats.org/officeDocument/2006/relationships/hyperlink" Target="https://legis.delaware.gov/json/BillDetail/GenerateHtmlDocumentEngrossment?engrossmentId=24098&amp;docTypeId=6&amp;link_id=38&amp;can_id=3ce03c3d77033bbeb4c4bf7ba04c984c&amp;source=email-morning-digest-amid-dueling-polls-gideon-demolishes-collins-in-fundraising&amp;email_referrer=email_853488&amp;email_subject=morning-digest-amid-dueling-polls-gideon-demolishes-collins-in-fundraising" TargetMode="External"/><Relationship Id="rId11" Type="http://schemas.openxmlformats.org/officeDocument/2006/relationships/hyperlink" Target="https://www.leg.state.nv.us/Session/32nd2020Special/Bills/AB/AB4_EN.pdf" TargetMode="External"/><Relationship Id="rId5" Type="http://schemas.openxmlformats.org/officeDocument/2006/relationships/hyperlink" Target="https://legis.delaware.gov/json/BillDetail/GenerateHtmlDocumentEngrossment?engrossmentId=24098&amp;docTypeId=6&amp;link_id=38&amp;can_id=3ce03c3d77033bbeb4c4bf7ba04c984c&amp;source=email-morning-digest-amid-dueling-polls-gideon-demolishes-collins-in-fundraising&amp;email_referrer=email_853488&amp;email_subject=morning-digest-amid-dueling-polls-gideon-demolishes-collins-in-fundraising" TargetMode="External"/><Relationship Id="rId15" Type="http://schemas.openxmlformats.org/officeDocument/2006/relationships/printerSettings" Target="../printerSettings/printerSettings3.bin"/><Relationship Id="rId10" Type="http://schemas.openxmlformats.org/officeDocument/2006/relationships/hyperlink" Target="https://www.senate.mo.gov/20info/BTS_Web/amendments/3746S.07S.pdf" TargetMode="External"/><Relationship Id="rId4" Type="http://schemas.openxmlformats.org/officeDocument/2006/relationships/hyperlink" Target="https://www.cga.ct.gov/2020/TOB/H/PDF/2020HB-06002-R00-HB.PDF" TargetMode="External"/><Relationship Id="rId9" Type="http://schemas.openxmlformats.org/officeDocument/2006/relationships/hyperlink" Target="http://billstatus.ls.state.ms.us/2020/pdf/history/HB/HB1521.xml" TargetMode="External"/><Relationship Id="rId14" Type="http://schemas.openxmlformats.org/officeDocument/2006/relationships/hyperlink" Target="https://www.nysenate.gov/legislation/bills/2019/s80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ballotpedia.org/New_Hampshire_House_of_Representatives_elections,_2018" TargetMode="External"/><Relationship Id="rId21" Type="http://schemas.openxmlformats.org/officeDocument/2006/relationships/hyperlink" Target="https://ballotpedia.org/Michigan_House_of_Representatives_elections,_2018" TargetMode="External"/><Relationship Id="rId42" Type="http://schemas.openxmlformats.org/officeDocument/2006/relationships/hyperlink" Target="https://ballotpedia.org/Washington_House_of_Representatives_elections,_2018" TargetMode="External"/><Relationship Id="rId47" Type="http://schemas.openxmlformats.org/officeDocument/2006/relationships/hyperlink" Target="https://ballotpedia.org/Alaska_State_Senate_elections,_2018" TargetMode="External"/><Relationship Id="rId63" Type="http://schemas.openxmlformats.org/officeDocument/2006/relationships/hyperlink" Target="https://ballotpedia.org/Maryland_State_Senate_elections,_2018" TargetMode="External"/><Relationship Id="rId68" Type="http://schemas.openxmlformats.org/officeDocument/2006/relationships/hyperlink" Target="https://ballotpedia.org/Nebraska_State_Senate_elections,_2018" TargetMode="External"/><Relationship Id="rId84" Type="http://schemas.openxmlformats.org/officeDocument/2006/relationships/hyperlink" Target="https://ballotpedia.org/Washington_State_Senate_elections,_2018" TargetMode="External"/><Relationship Id="rId16" Type="http://schemas.openxmlformats.org/officeDocument/2006/relationships/hyperlink" Target="https://ballotpedia.org/Kansas_House_of_Representatives_elections,_2018" TargetMode="External"/><Relationship Id="rId11" Type="http://schemas.openxmlformats.org/officeDocument/2006/relationships/hyperlink" Target="https://ballotpedia.org/Hawaii_House_of_Representatives_elections,_2018" TargetMode="External"/><Relationship Id="rId32" Type="http://schemas.openxmlformats.org/officeDocument/2006/relationships/hyperlink" Target="https://ballotpedia.org/Oklahoma_House_of_Representatives_elections,_2018" TargetMode="External"/><Relationship Id="rId37" Type="http://schemas.openxmlformats.org/officeDocument/2006/relationships/hyperlink" Target="https://ballotpedia.org/South_Dakota_House_of_Representatives_elections,_2018" TargetMode="External"/><Relationship Id="rId53" Type="http://schemas.openxmlformats.org/officeDocument/2006/relationships/hyperlink" Target="https://ballotpedia.org/Delaware_State_Senate_elections,_2018" TargetMode="External"/><Relationship Id="rId58" Type="http://schemas.openxmlformats.org/officeDocument/2006/relationships/hyperlink" Target="https://ballotpedia.org/Illinois_State_Senate_elections,_2018" TargetMode="External"/><Relationship Id="rId74" Type="http://schemas.openxmlformats.org/officeDocument/2006/relationships/hyperlink" Target="https://ballotpedia.org/Ohio_State_Senate_elections,_2018" TargetMode="External"/><Relationship Id="rId79" Type="http://schemas.openxmlformats.org/officeDocument/2006/relationships/hyperlink" Target="https://ballotpedia.org/South_Dakota_State_Senate_elections,_2018" TargetMode="External"/><Relationship Id="rId5" Type="http://schemas.openxmlformats.org/officeDocument/2006/relationships/hyperlink" Target="https://ballotpedia.org/California_State_Assembly_elections,_2018" TargetMode="External"/><Relationship Id="rId19" Type="http://schemas.openxmlformats.org/officeDocument/2006/relationships/hyperlink" Target="https://ballotpedia.org/Maryland_House_of_Delegates_elections,_2018" TargetMode="External"/><Relationship Id="rId14" Type="http://schemas.openxmlformats.org/officeDocument/2006/relationships/hyperlink" Target="https://ballotpedia.org/Indiana_House_of_Representatives_elections,_2018" TargetMode="External"/><Relationship Id="rId22" Type="http://schemas.openxmlformats.org/officeDocument/2006/relationships/hyperlink" Target="https://ballotpedia.org/Minnesota_House_of_Representatives_elections,_2018" TargetMode="External"/><Relationship Id="rId27" Type="http://schemas.openxmlformats.org/officeDocument/2006/relationships/hyperlink" Target="https://ballotpedia.org/New_Mexico_House_of_Representatives_elections,_2018" TargetMode="External"/><Relationship Id="rId30" Type="http://schemas.openxmlformats.org/officeDocument/2006/relationships/hyperlink" Target="https://ballotpedia.org/North_Dakota_House_of_Representatives_elections,_2018" TargetMode="External"/><Relationship Id="rId35" Type="http://schemas.openxmlformats.org/officeDocument/2006/relationships/hyperlink" Target="https://ballotpedia.org/Rhode_Island_House_of_Representatives_elections,_2018" TargetMode="External"/><Relationship Id="rId43" Type="http://schemas.openxmlformats.org/officeDocument/2006/relationships/hyperlink" Target="https://ballotpedia.org/West_Virginia_House_of_Delegates_elections,_2018" TargetMode="External"/><Relationship Id="rId48" Type="http://schemas.openxmlformats.org/officeDocument/2006/relationships/hyperlink" Target="https://ballotpedia.org/Arizona_State_Senate_elections,_2018" TargetMode="External"/><Relationship Id="rId56" Type="http://schemas.openxmlformats.org/officeDocument/2006/relationships/hyperlink" Target="https://ballotpedia.org/Hawaii_State_Senate_elections,_2018" TargetMode="External"/><Relationship Id="rId64" Type="http://schemas.openxmlformats.org/officeDocument/2006/relationships/hyperlink" Target="https://ballotpedia.org/Massachusetts_State_Senate_elections,_2018" TargetMode="External"/><Relationship Id="rId69" Type="http://schemas.openxmlformats.org/officeDocument/2006/relationships/hyperlink" Target="https://ballotpedia.org/Nevada_State_Senate_elections,_2018" TargetMode="External"/><Relationship Id="rId77" Type="http://schemas.openxmlformats.org/officeDocument/2006/relationships/hyperlink" Target="https://ballotpedia.org/Pennsylvania_State_Senate_elections,_2018" TargetMode="External"/><Relationship Id="rId8" Type="http://schemas.openxmlformats.org/officeDocument/2006/relationships/hyperlink" Target="https://ballotpedia.org/Delaware_House_of_Representatives_elections,_2018" TargetMode="External"/><Relationship Id="rId51" Type="http://schemas.openxmlformats.org/officeDocument/2006/relationships/hyperlink" Target="https://ballotpedia.org/Colorado_State_Senate_elections,_2018" TargetMode="External"/><Relationship Id="rId72" Type="http://schemas.openxmlformats.org/officeDocument/2006/relationships/hyperlink" Target="https://ballotpedia.org/North_Carolina_State_Senate_elections,_2018" TargetMode="External"/><Relationship Id="rId80" Type="http://schemas.openxmlformats.org/officeDocument/2006/relationships/hyperlink" Target="https://ballotpedia.org/Tennessee_State_Senate_elections,_2018" TargetMode="External"/><Relationship Id="rId85" Type="http://schemas.openxmlformats.org/officeDocument/2006/relationships/hyperlink" Target="https://ballotpedia.org/West_Virginia_State_Senate_elections,_2018" TargetMode="External"/><Relationship Id="rId3" Type="http://schemas.openxmlformats.org/officeDocument/2006/relationships/hyperlink" Target="https://ballotpedia.org/Arizona_House_of_Representatives_elections,_2018" TargetMode="External"/><Relationship Id="rId12" Type="http://schemas.openxmlformats.org/officeDocument/2006/relationships/hyperlink" Target="https://ballotpedia.org/Idaho_House_of_Representatives_elections,_2018" TargetMode="External"/><Relationship Id="rId17" Type="http://schemas.openxmlformats.org/officeDocument/2006/relationships/hyperlink" Target="https://ballotpedia.org/Kentucky_House_of_Representatives_elections,_2018" TargetMode="External"/><Relationship Id="rId25" Type="http://schemas.openxmlformats.org/officeDocument/2006/relationships/hyperlink" Target="https://ballotpedia.org/Nevada_State_Assembly_elections,_2018" TargetMode="External"/><Relationship Id="rId33" Type="http://schemas.openxmlformats.org/officeDocument/2006/relationships/hyperlink" Target="https://ballotpedia.org/Oregon_House_of_Representatives_elections,_2018" TargetMode="External"/><Relationship Id="rId38" Type="http://schemas.openxmlformats.org/officeDocument/2006/relationships/hyperlink" Target="https://ballotpedia.org/Tennessee_House_of_Representatives_elections,_2018" TargetMode="External"/><Relationship Id="rId46" Type="http://schemas.openxmlformats.org/officeDocument/2006/relationships/hyperlink" Target="https://ballotpedia.org/Alabama_State_Senate_elections,_2018" TargetMode="External"/><Relationship Id="rId59" Type="http://schemas.openxmlformats.org/officeDocument/2006/relationships/hyperlink" Target="https://ballotpedia.org/Indiana_State_Senate_elections,_2018" TargetMode="External"/><Relationship Id="rId67" Type="http://schemas.openxmlformats.org/officeDocument/2006/relationships/hyperlink" Target="https://ballotpedia.org/Montana_State_Senate_elections,_2018" TargetMode="External"/><Relationship Id="rId20" Type="http://schemas.openxmlformats.org/officeDocument/2006/relationships/hyperlink" Target="https://ballotpedia.org/Massachusetts_House_of_Representatives_elections,_2018" TargetMode="External"/><Relationship Id="rId41" Type="http://schemas.openxmlformats.org/officeDocument/2006/relationships/hyperlink" Target="https://ballotpedia.org/Vermont_House_of_Representatives_elections,_2018" TargetMode="External"/><Relationship Id="rId54" Type="http://schemas.openxmlformats.org/officeDocument/2006/relationships/hyperlink" Target="https://ballotpedia.org/Florida_State_Senate_elections,_2018" TargetMode="External"/><Relationship Id="rId62" Type="http://schemas.openxmlformats.org/officeDocument/2006/relationships/hyperlink" Target="https://ballotpedia.org/Maine_State_Senate_elections,_2018" TargetMode="External"/><Relationship Id="rId70" Type="http://schemas.openxmlformats.org/officeDocument/2006/relationships/hyperlink" Target="https://ballotpedia.org/New_Hampshire_State_Senate_elections,_2018" TargetMode="External"/><Relationship Id="rId75" Type="http://schemas.openxmlformats.org/officeDocument/2006/relationships/hyperlink" Target="https://ballotpedia.org/Oklahoma_State_Senate_elections,_2018" TargetMode="External"/><Relationship Id="rId83" Type="http://schemas.openxmlformats.org/officeDocument/2006/relationships/hyperlink" Target="https://ballotpedia.org/Vermont_State_Senate_elections,_2018" TargetMode="External"/><Relationship Id="rId1" Type="http://schemas.openxmlformats.org/officeDocument/2006/relationships/hyperlink" Target="https://ballotpedia.org/Alabama_House_of_Representatives_elections,_2018" TargetMode="External"/><Relationship Id="rId6" Type="http://schemas.openxmlformats.org/officeDocument/2006/relationships/hyperlink" Target="https://ballotpedia.org/Colorado_House_of_Representatives_elections,_2018" TargetMode="External"/><Relationship Id="rId15" Type="http://schemas.openxmlformats.org/officeDocument/2006/relationships/hyperlink" Target="https://ballotpedia.org/Iowa_House_of_Representatives_elections,_2018" TargetMode="External"/><Relationship Id="rId23" Type="http://schemas.openxmlformats.org/officeDocument/2006/relationships/hyperlink" Target="https://ballotpedia.org/Missouri_House_of_Representatives_elections,_2018" TargetMode="External"/><Relationship Id="rId28" Type="http://schemas.openxmlformats.org/officeDocument/2006/relationships/hyperlink" Target="https://ballotpedia.org/New_York_State_Assembly_elections,_2018" TargetMode="External"/><Relationship Id="rId36" Type="http://schemas.openxmlformats.org/officeDocument/2006/relationships/hyperlink" Target="https://ballotpedia.org/South_Carolina_House_of_Representatives_elections,_2018" TargetMode="External"/><Relationship Id="rId49" Type="http://schemas.openxmlformats.org/officeDocument/2006/relationships/hyperlink" Target="https://ballotpedia.org/Arkansas_State_Senate_elections,_2018" TargetMode="External"/><Relationship Id="rId57" Type="http://schemas.openxmlformats.org/officeDocument/2006/relationships/hyperlink" Target="https://ballotpedia.org/Idaho_State_Senate_elections,_2018" TargetMode="External"/><Relationship Id="rId10" Type="http://schemas.openxmlformats.org/officeDocument/2006/relationships/hyperlink" Target="https://ballotpedia.org/Georgia_House_of_Representatives_elections,_2018" TargetMode="External"/><Relationship Id="rId31" Type="http://schemas.openxmlformats.org/officeDocument/2006/relationships/hyperlink" Target="https://ballotpedia.org/Ohio_House_of_Representatives_elections,_2018" TargetMode="External"/><Relationship Id="rId44" Type="http://schemas.openxmlformats.org/officeDocument/2006/relationships/hyperlink" Target="https://ballotpedia.org/Wisconsin_State_Assembly_elections,_2018" TargetMode="External"/><Relationship Id="rId52" Type="http://schemas.openxmlformats.org/officeDocument/2006/relationships/hyperlink" Target="https://ballotpedia.org/Connecticut_State_Senate_elections,_2018" TargetMode="External"/><Relationship Id="rId60" Type="http://schemas.openxmlformats.org/officeDocument/2006/relationships/hyperlink" Target="https://ballotpedia.org/Iowa_State_Senate_elections,_2018" TargetMode="External"/><Relationship Id="rId65" Type="http://schemas.openxmlformats.org/officeDocument/2006/relationships/hyperlink" Target="https://ballotpedia.org/Michigan_State_Senate_elections,_2018" TargetMode="External"/><Relationship Id="rId73" Type="http://schemas.openxmlformats.org/officeDocument/2006/relationships/hyperlink" Target="https://ballotpedia.org/North_Dakota_State_Senate_elections,_2018" TargetMode="External"/><Relationship Id="rId78" Type="http://schemas.openxmlformats.org/officeDocument/2006/relationships/hyperlink" Target="https://ballotpedia.org/Rhode_Island_State_Senate_elections,_2018" TargetMode="External"/><Relationship Id="rId81" Type="http://schemas.openxmlformats.org/officeDocument/2006/relationships/hyperlink" Target="https://ballotpedia.org/Texas_State_Senate_elections,_2018" TargetMode="External"/><Relationship Id="rId86" Type="http://schemas.openxmlformats.org/officeDocument/2006/relationships/hyperlink" Target="https://ballotpedia.org/Wisconsin_State_Senate_elections,_2018" TargetMode="External"/><Relationship Id="rId4" Type="http://schemas.openxmlformats.org/officeDocument/2006/relationships/hyperlink" Target="https://ballotpedia.org/Arkansas_House_of_Representatives_elections,_2018" TargetMode="External"/><Relationship Id="rId9" Type="http://schemas.openxmlformats.org/officeDocument/2006/relationships/hyperlink" Target="https://ballotpedia.org/Florida_House_of_Representatives_elections,_2018" TargetMode="External"/><Relationship Id="rId13" Type="http://schemas.openxmlformats.org/officeDocument/2006/relationships/hyperlink" Target="https://ballotpedia.org/Illinois_House_of_Representatives_elections,_2018" TargetMode="External"/><Relationship Id="rId18" Type="http://schemas.openxmlformats.org/officeDocument/2006/relationships/hyperlink" Target="https://ballotpedia.org/Maine_House_of_Representatives_elections,_2018" TargetMode="External"/><Relationship Id="rId39" Type="http://schemas.openxmlformats.org/officeDocument/2006/relationships/hyperlink" Target="https://ballotpedia.org/Texas_House_of_Representatives_elections,_2018" TargetMode="External"/><Relationship Id="rId34" Type="http://schemas.openxmlformats.org/officeDocument/2006/relationships/hyperlink" Target="https://ballotpedia.org/Pennsylvania_House_of_Representatives_elections,_2018" TargetMode="External"/><Relationship Id="rId50" Type="http://schemas.openxmlformats.org/officeDocument/2006/relationships/hyperlink" Target="https://ballotpedia.org/California_State_Senate_elections,_2018" TargetMode="External"/><Relationship Id="rId55" Type="http://schemas.openxmlformats.org/officeDocument/2006/relationships/hyperlink" Target="https://ballotpedia.org/Georgia_State_Senate_elections,_2018" TargetMode="External"/><Relationship Id="rId76" Type="http://schemas.openxmlformats.org/officeDocument/2006/relationships/hyperlink" Target="https://ballotpedia.org/Oregon_State_Senate_elections,_2018" TargetMode="External"/><Relationship Id="rId7" Type="http://schemas.openxmlformats.org/officeDocument/2006/relationships/hyperlink" Target="https://ballotpedia.org/Connecticut_House_of_Representatives_elections,_2018" TargetMode="External"/><Relationship Id="rId71" Type="http://schemas.openxmlformats.org/officeDocument/2006/relationships/hyperlink" Target="https://ballotpedia.org/New_York_State_Senate_elections,_2018" TargetMode="External"/><Relationship Id="rId2" Type="http://schemas.openxmlformats.org/officeDocument/2006/relationships/hyperlink" Target="https://ballotpedia.org/Alaska_House_of_Representatives_elections,_2018" TargetMode="External"/><Relationship Id="rId29" Type="http://schemas.openxmlformats.org/officeDocument/2006/relationships/hyperlink" Target="https://ballotpedia.org/North_Carolina_House_of_Representatives_elections,_2018" TargetMode="External"/><Relationship Id="rId24" Type="http://schemas.openxmlformats.org/officeDocument/2006/relationships/hyperlink" Target="https://ballotpedia.org/Montana_House_of_Representatives_elections,_2018" TargetMode="External"/><Relationship Id="rId40" Type="http://schemas.openxmlformats.org/officeDocument/2006/relationships/hyperlink" Target="https://ballotpedia.org/Utah_House_of_Representatives_elections,_2018" TargetMode="External"/><Relationship Id="rId45" Type="http://schemas.openxmlformats.org/officeDocument/2006/relationships/hyperlink" Target="https://ballotpedia.org/Wyoming_House_of_Representatives_elections,_2018" TargetMode="External"/><Relationship Id="rId66" Type="http://schemas.openxmlformats.org/officeDocument/2006/relationships/hyperlink" Target="https://ballotpedia.org/Missouri_State_Senate_elections,_2018" TargetMode="External"/><Relationship Id="rId87" Type="http://schemas.openxmlformats.org/officeDocument/2006/relationships/hyperlink" Target="https://ballotpedia.org/Wyoming_State_Senate_elections,_2018" TargetMode="External"/><Relationship Id="rId61" Type="http://schemas.openxmlformats.org/officeDocument/2006/relationships/hyperlink" Target="https://ballotpedia.org/Kentucky_State_Senate_elections,_2018" TargetMode="External"/><Relationship Id="rId82" Type="http://schemas.openxmlformats.org/officeDocument/2006/relationships/hyperlink" Target="https://ballotpedia.org/Utah_State_Senate_elections,_2018"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elections.ap.org/nj/results/2019-11-05/state/NJ/race/Y/raceid/31139" TargetMode="External"/><Relationship Id="rId18" Type="http://schemas.openxmlformats.org/officeDocument/2006/relationships/hyperlink" Target="https://elections.ap.org/nj/results/2019-11-05/state/NJ/race/Y/raceid/31298" TargetMode="External"/><Relationship Id="rId26" Type="http://schemas.openxmlformats.org/officeDocument/2006/relationships/hyperlink" Target="https://elections.ap.org/nj/results/2019-11-05/state/NJ/race/Y/raceid/31167" TargetMode="External"/><Relationship Id="rId21" Type="http://schemas.openxmlformats.org/officeDocument/2006/relationships/hyperlink" Target="https://elections.ap.org/nj/results/2019-11-05/state/NJ/race/Y/raceid/31157" TargetMode="External"/><Relationship Id="rId34" Type="http://schemas.openxmlformats.org/officeDocument/2006/relationships/hyperlink" Target="https://elections.ap.org/nj/results/2019-11-05/state/NJ/race/Y/raceid/31185" TargetMode="External"/><Relationship Id="rId7" Type="http://schemas.openxmlformats.org/officeDocument/2006/relationships/hyperlink" Target="https://elections.ap.org/nj/results/2019-11-05/state/NJ/race/Y/raceid/31125" TargetMode="External"/><Relationship Id="rId12" Type="http://schemas.openxmlformats.org/officeDocument/2006/relationships/hyperlink" Target="https://elections.ap.org/nj/results/2019-11-05/state/NJ/race/Y/raceid/31137" TargetMode="External"/><Relationship Id="rId17" Type="http://schemas.openxmlformats.org/officeDocument/2006/relationships/hyperlink" Target="https://elections.ap.org/nj/results/2019-11-05/state/NJ/race/Y/raceid/31147" TargetMode="External"/><Relationship Id="rId25" Type="http://schemas.openxmlformats.org/officeDocument/2006/relationships/hyperlink" Target="https://elections.ap.org/nj/results/2019-11-05/state/NJ/race/Y/raceid/31640" TargetMode="External"/><Relationship Id="rId33" Type="http://schemas.openxmlformats.org/officeDocument/2006/relationships/hyperlink" Target="https://elections.ap.org/nj/results/2019-11-05/state/NJ/race/Y/raceid/31183" TargetMode="External"/><Relationship Id="rId38" Type="http://schemas.openxmlformats.org/officeDocument/2006/relationships/drawing" Target="../drawings/drawing3.xml"/><Relationship Id="rId2" Type="http://schemas.openxmlformats.org/officeDocument/2006/relationships/hyperlink" Target="https://elections.ap.org/nj/results/2019-11-05/state/NJ/race/Z/raceid/31035" TargetMode="External"/><Relationship Id="rId16" Type="http://schemas.openxmlformats.org/officeDocument/2006/relationships/hyperlink" Target="https://elections.ap.org/nj/results/2019-11-05/state/NJ/race/Y/raceid/31639" TargetMode="External"/><Relationship Id="rId20" Type="http://schemas.openxmlformats.org/officeDocument/2006/relationships/hyperlink" Target="https://elections.ap.org/nj/results/2019-11-05/state/NJ/race/Y/raceid/31155" TargetMode="External"/><Relationship Id="rId29" Type="http://schemas.openxmlformats.org/officeDocument/2006/relationships/hyperlink" Target="https://elections.ap.org/nj/results/2019-11-05/state/NJ/race/Y/raceid/31611" TargetMode="External"/><Relationship Id="rId1" Type="http://schemas.openxmlformats.org/officeDocument/2006/relationships/hyperlink" Target="https://elections.ap.org/nj/results/2019-11-05/state/NJ/race/Y/raceid/31115" TargetMode="External"/><Relationship Id="rId6" Type="http://schemas.openxmlformats.org/officeDocument/2006/relationships/hyperlink" Target="https://elections.ap.org/nj/results/2019-11-05/state/NJ/race/Y/raceid/31608" TargetMode="External"/><Relationship Id="rId11" Type="http://schemas.openxmlformats.org/officeDocument/2006/relationships/hyperlink" Target="https://elections.ap.org/nj/results/2019-11-05/state/NJ/race/Y/raceid/31135" TargetMode="External"/><Relationship Id="rId24" Type="http://schemas.openxmlformats.org/officeDocument/2006/relationships/hyperlink" Target="https://elections.ap.org/nj/results/2019-11-05/state/NJ/race/Y/raceid/31163" TargetMode="External"/><Relationship Id="rId32" Type="http://schemas.openxmlformats.org/officeDocument/2006/relationships/hyperlink" Target="https://elections.ap.org/nj/results/2019-11-05/state/NJ/race/Y/raceid/31181" TargetMode="External"/><Relationship Id="rId37" Type="http://schemas.openxmlformats.org/officeDocument/2006/relationships/hyperlink" Target="https://elections.ap.org/nj/results/2019-11-05/state/NJ/race/Y/raceid/31191" TargetMode="External"/><Relationship Id="rId5" Type="http://schemas.openxmlformats.org/officeDocument/2006/relationships/hyperlink" Target="https://elections.ap.org/nj/results/2019-11-05/state/NJ/race/Y/raceid/31638" TargetMode="External"/><Relationship Id="rId15" Type="http://schemas.openxmlformats.org/officeDocument/2006/relationships/hyperlink" Target="https://elections.ap.org/nj/results/2019-11-05/state/NJ/race/Y/raceid/31143" TargetMode="External"/><Relationship Id="rId23" Type="http://schemas.openxmlformats.org/officeDocument/2006/relationships/hyperlink" Target="https://elections.ap.org/nj/results/2019-11-05/state/NJ/race/Y/raceid/31161" TargetMode="External"/><Relationship Id="rId28" Type="http://schemas.openxmlformats.org/officeDocument/2006/relationships/hyperlink" Target="https://elections.ap.org/nj/results/2019-11-05/state/NJ/race/Y/raceid/31171" TargetMode="External"/><Relationship Id="rId36" Type="http://schemas.openxmlformats.org/officeDocument/2006/relationships/hyperlink" Target="https://elections.ap.org/nj/results/2019-11-05/state/NJ/race/Y/raceid/31189" TargetMode="External"/><Relationship Id="rId10" Type="http://schemas.openxmlformats.org/officeDocument/2006/relationships/hyperlink" Target="https://elections.ap.org/nj/results/2019-11-05/state/NJ/race/Y/raceid/31131" TargetMode="External"/><Relationship Id="rId19" Type="http://schemas.openxmlformats.org/officeDocument/2006/relationships/hyperlink" Target="https://elections.ap.org/nj/results/2019-11-05/state/NJ/race/Y/raceid/31151" TargetMode="External"/><Relationship Id="rId31" Type="http://schemas.openxmlformats.org/officeDocument/2006/relationships/hyperlink" Target="https://elections.ap.org/nj/results/2019-11-05/state/NJ/race/Y/raceid/31179" TargetMode="External"/><Relationship Id="rId4" Type="http://schemas.openxmlformats.org/officeDocument/2006/relationships/hyperlink" Target="https://elections.ap.org/nj/results/2019-11-05/state/NJ/race/Y/raceid/31119" TargetMode="External"/><Relationship Id="rId9" Type="http://schemas.openxmlformats.org/officeDocument/2006/relationships/hyperlink" Target="https://elections.ap.org/nj/results/2019-11-05/state/NJ/race/Y/raceid/31297" TargetMode="External"/><Relationship Id="rId14" Type="http://schemas.openxmlformats.org/officeDocument/2006/relationships/hyperlink" Target="https://elections.ap.org/nj/results/2019-11-05/state/NJ/race/Y/raceid/31141" TargetMode="External"/><Relationship Id="rId22" Type="http://schemas.openxmlformats.org/officeDocument/2006/relationships/hyperlink" Target="https://elections.ap.org/nj/results/2019-11-05/state/NJ/race/Y/raceid/31159" TargetMode="External"/><Relationship Id="rId27" Type="http://schemas.openxmlformats.org/officeDocument/2006/relationships/hyperlink" Target="https://elections.ap.org/nj/results/2019-11-05/state/NJ/race/Y/raceid/31169" TargetMode="External"/><Relationship Id="rId30" Type="http://schemas.openxmlformats.org/officeDocument/2006/relationships/hyperlink" Target="https://elections.ap.org/nj/results/2019-11-05/state/NJ/race/Y/raceid/31177" TargetMode="External"/><Relationship Id="rId35" Type="http://schemas.openxmlformats.org/officeDocument/2006/relationships/hyperlink" Target="https://elections.ap.org/nj/results/2019-11-05/state/NJ/race/Y/raceid/31187" TargetMode="External"/><Relationship Id="rId8" Type="http://schemas.openxmlformats.org/officeDocument/2006/relationships/hyperlink" Target="https://elections.ap.org/nj/results/2019-11-05/state/NJ/race/Y/raceid/31127" TargetMode="External"/><Relationship Id="rId3" Type="http://schemas.openxmlformats.org/officeDocument/2006/relationships/hyperlink" Target="https://elections.ap.org/nj/results/2019-11-05/state/NJ/race/Y/raceid/31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A314-2A2E-4C13-963F-43AA23F9E510}">
  <sheetPr>
    <tabColor rgb="FFFFFF00"/>
    <pageSetUpPr fitToPage="1"/>
  </sheetPr>
  <dimension ref="A1:V172"/>
  <sheetViews>
    <sheetView zoomScaleNormal="100" workbookViewId="0">
      <pane xSplit="3" ySplit="3" topLeftCell="M33" activePane="bottomRight" state="frozen"/>
      <selection pane="topRight" activeCell="C1" sqref="C1"/>
      <selection pane="bottomLeft" activeCell="A4" sqref="A4"/>
      <selection pane="bottomRight" activeCell="A57" sqref="A7:T57"/>
    </sheetView>
  </sheetViews>
  <sheetFormatPr defaultRowHeight="13.8" x14ac:dyDescent="0.3"/>
  <cols>
    <col min="1" max="1" width="4.5" style="26" customWidth="1"/>
    <col min="2" max="2" width="9" style="22"/>
    <col min="3" max="3" width="20.75" style="22" customWidth="1"/>
    <col min="4" max="4" width="20.125" style="100" customWidth="1"/>
    <col min="5" max="5" width="8.5" style="161" customWidth="1"/>
    <col min="6" max="6" width="9" style="161" customWidth="1"/>
    <col min="7" max="7" width="11" style="24" customWidth="1"/>
    <col min="8" max="9" width="11" style="160" customWidth="1"/>
    <col min="10" max="10" width="9.625" style="264" customWidth="1"/>
    <col min="11" max="11" width="23.625" style="101" customWidth="1"/>
    <col min="12" max="12" width="15.875" style="101" customWidth="1"/>
    <col min="13" max="13" width="12.5" style="101" customWidth="1"/>
    <col min="14" max="14" width="17.25" style="319" customWidth="1"/>
    <col min="15" max="15" width="16.875" style="23" customWidth="1"/>
    <col min="16" max="16" width="27.125" style="459" customWidth="1"/>
    <col min="17" max="17" width="16.625" style="497" customWidth="1"/>
    <col min="18" max="18" width="10.75" style="497" customWidth="1"/>
    <col min="19" max="19" width="34.25" style="486" customWidth="1"/>
    <col min="20" max="20" width="6.875" style="152" customWidth="1"/>
    <col min="21" max="21" width="21.25" customWidth="1"/>
    <col min="22" max="16384" width="9" style="26"/>
  </cols>
  <sheetData>
    <row r="1" spans="1:22" ht="18" customHeight="1" x14ac:dyDescent="0.3">
      <c r="A1" s="336" t="s">
        <v>1908</v>
      </c>
      <c r="B1" s="99"/>
      <c r="D1" s="99" t="s">
        <v>374</v>
      </c>
      <c r="F1" s="315" t="s">
        <v>1730</v>
      </c>
      <c r="J1" s="125" t="s">
        <v>1901</v>
      </c>
      <c r="Q1" s="505"/>
      <c r="T1" s="140"/>
      <c r="V1" s="449"/>
    </row>
    <row r="2" spans="1:22" s="29" customFormat="1" ht="29.4" customHeight="1" x14ac:dyDescent="0.3">
      <c r="C2" s="30" t="s">
        <v>385</v>
      </c>
      <c r="D2" s="565" t="s">
        <v>1900</v>
      </c>
      <c r="E2" s="566"/>
      <c r="F2" s="566"/>
      <c r="G2" s="532" t="s">
        <v>1899</v>
      </c>
      <c r="H2" s="565"/>
      <c r="I2" s="565"/>
      <c r="J2" s="533" t="s">
        <v>1722</v>
      </c>
      <c r="K2" s="68"/>
      <c r="L2" s="69"/>
      <c r="M2" s="70"/>
      <c r="N2" s="320"/>
      <c r="O2" s="534" t="s">
        <v>227</v>
      </c>
      <c r="Q2" s="487"/>
      <c r="R2" s="487"/>
      <c r="S2" s="487"/>
      <c r="T2" s="141"/>
      <c r="V2" s="567"/>
    </row>
    <row r="3" spans="1:22" s="477" customFormat="1" ht="67.2" customHeight="1" x14ac:dyDescent="0.3">
      <c r="A3" s="477" t="s">
        <v>1782</v>
      </c>
      <c r="B3" s="478" t="s">
        <v>189</v>
      </c>
      <c r="C3" s="479"/>
      <c r="D3" s="31" t="str">
        <f>D66</f>
        <v>Nonpartisan or Bipartisan Redistricting, to Avoid Gerrymanders</v>
      </c>
      <c r="E3" s="480" t="str">
        <f t="shared" ref="E3:S3" si="0">E66</f>
        <v>Contri-bution Limits per 4 Years</v>
      </c>
      <c r="F3" s="480" t="str">
        <f t="shared" si="0"/>
        <v>Public Campaign $ for Gov+Legislature</v>
      </c>
      <c r="G3" s="482" t="str">
        <f>G66</f>
        <v>Turnout, % of Voting-age Citizens, 2020</v>
      </c>
      <c r="H3" s="482" t="str">
        <f>H66</f>
        <v>Ratio 18-24 Turnout to 25+ Turnout, 2018</v>
      </c>
      <c r="I3" s="482" t="str">
        <f>I66</f>
        <v>Ratio Minority to Nonminority Turnout, 2018</v>
      </c>
      <c r="J3" s="71" t="str">
        <f t="shared" si="0"/>
        <v>Weekend Early Voting, State Minimum</v>
      </c>
      <c r="K3" s="71" t="str">
        <f t="shared" si="0"/>
        <v>Access to Vote by Mail</v>
      </c>
      <c r="L3" s="71" t="str">
        <f t="shared" si="0"/>
        <v>Number of Days when Voters Can Cure Signature Problems, after Election Day</v>
      </c>
      <c r="M3" s="71" t="str">
        <f t="shared" si="0"/>
        <v>Good VBM List, Tracks Address Changes &amp; Deaths</v>
      </c>
      <c r="N3" s="321" t="str">
        <f t="shared" si="0"/>
        <v>VBM Review: Rejection Rate, 2018</v>
      </c>
      <c r="O3" s="411" t="str">
        <f t="shared" si="0"/>
        <v>Do Votes Have a Paper Trail? 2022</v>
      </c>
      <c r="P3" s="31" t="str">
        <f t="shared" si="0"/>
        <v>Hand Tally Audits, to Check Computer Tallies?</v>
      </c>
      <c r="Q3" s="488" t="str">
        <f t="shared" si="0"/>
        <v>Good Audit Sample, to Check Computer Tallies?</v>
      </c>
      <c r="R3" s="488" t="str">
        <f t="shared" si="0"/>
        <v xml:space="preserve">Audit All Contests? Number of Contests Checked </v>
      </c>
      <c r="S3" s="573" t="s">
        <v>1927</v>
      </c>
      <c r="T3" s="153" t="s">
        <v>222</v>
      </c>
      <c r="U3" s="570" t="s">
        <v>1907</v>
      </c>
    </row>
    <row r="4" spans="1:22" s="473" customFormat="1" ht="167.4" customHeight="1" x14ac:dyDescent="0.3">
      <c r="B4" s="474"/>
      <c r="C4" s="38" t="s">
        <v>204</v>
      </c>
      <c r="D4" s="476" t="s">
        <v>1834</v>
      </c>
      <c r="E4" s="481" t="s">
        <v>1842</v>
      </c>
      <c r="F4" s="568" t="s">
        <v>1887</v>
      </c>
      <c r="G4" s="475" t="s">
        <v>1841</v>
      </c>
      <c r="H4" s="475" t="s">
        <v>1841</v>
      </c>
      <c r="I4" s="475" t="s">
        <v>1841</v>
      </c>
      <c r="J4" s="75" t="s">
        <v>1843</v>
      </c>
      <c r="K4" s="74" t="s">
        <v>1844</v>
      </c>
      <c r="L4" s="74" t="s">
        <v>1845</v>
      </c>
      <c r="M4" s="74" t="s">
        <v>1846</v>
      </c>
      <c r="N4" s="322" t="s">
        <v>1847</v>
      </c>
      <c r="O4" s="472" t="s">
        <v>1840</v>
      </c>
      <c r="P4" s="41" t="s">
        <v>1848</v>
      </c>
      <c r="Q4" s="41" t="s">
        <v>1851</v>
      </c>
      <c r="R4" s="41" t="s">
        <v>1852</v>
      </c>
      <c r="S4" s="42" t="s">
        <v>1858</v>
      </c>
      <c r="T4" s="142" t="str">
        <f>CONCATENATE(TEXT(MIN(T7:T57),"0")," to ",TEXT(MAX(T7:T57),"0"))</f>
        <v>16 to 59</v>
      </c>
    </row>
    <row r="5" spans="1:22" s="441" customFormat="1" ht="13.95" customHeight="1" x14ac:dyDescent="0.3">
      <c r="B5" s="442"/>
      <c r="C5" s="443" t="s">
        <v>378</v>
      </c>
      <c r="D5" s="444">
        <v>5</v>
      </c>
      <c r="E5" s="444">
        <v>5</v>
      </c>
      <c r="F5" s="444">
        <v>5</v>
      </c>
      <c r="G5" s="444">
        <v>5</v>
      </c>
      <c r="H5" s="444">
        <v>5</v>
      </c>
      <c r="I5" s="444">
        <v>5</v>
      </c>
      <c r="J5" s="445">
        <v>5</v>
      </c>
      <c r="K5" s="446">
        <v>5</v>
      </c>
      <c r="L5" s="446">
        <v>5</v>
      </c>
      <c r="M5" s="446">
        <v>5</v>
      </c>
      <c r="N5" s="447">
        <v>5</v>
      </c>
      <c r="O5" s="444">
        <v>5</v>
      </c>
      <c r="P5" s="444">
        <v>5</v>
      </c>
      <c r="Q5" s="489">
        <v>5</v>
      </c>
      <c r="R5" s="489">
        <v>5</v>
      </c>
      <c r="S5" s="489">
        <v>5</v>
      </c>
      <c r="T5" s="448"/>
    </row>
    <row r="6" spans="1:22" s="54" customFormat="1" ht="6" customHeight="1" x14ac:dyDescent="0.3">
      <c r="B6" s="111"/>
      <c r="C6" s="47"/>
      <c r="D6" s="112"/>
      <c r="E6" s="155"/>
      <c r="F6" s="530"/>
      <c r="G6" s="49"/>
      <c r="I6" s="185"/>
      <c r="J6" s="101"/>
      <c r="K6" s="102"/>
      <c r="L6" s="114"/>
      <c r="M6" s="114"/>
      <c r="N6" s="323"/>
      <c r="O6" s="351"/>
      <c r="P6" s="460"/>
      <c r="Q6" s="50"/>
      <c r="R6" s="50"/>
      <c r="S6" s="113"/>
      <c r="T6" s="143"/>
    </row>
    <row r="7" spans="1:22" ht="15" customHeight="1" x14ac:dyDescent="0.3">
      <c r="A7" s="26" t="s">
        <v>1732</v>
      </c>
      <c r="B7" s="59" t="s">
        <v>405</v>
      </c>
      <c r="C7" s="55" t="str">
        <f>CONCATENATE(T67," ",B7)</f>
        <v>B Alaska</v>
      </c>
      <c r="D7" s="112" t="s">
        <v>1935</v>
      </c>
      <c r="E7" s="162">
        <v>2000</v>
      </c>
      <c r="F7" s="161" t="s">
        <v>202</v>
      </c>
      <c r="G7" s="355">
        <v>0.68763742683854601</v>
      </c>
      <c r="H7" s="218">
        <v>0.71433857539315448</v>
      </c>
      <c r="I7" s="193">
        <v>0.66943358075930515</v>
      </c>
      <c r="J7" s="265" t="s">
        <v>813</v>
      </c>
      <c r="K7" s="308" t="s">
        <v>1942</v>
      </c>
      <c r="L7" s="76" t="s">
        <v>191</v>
      </c>
      <c r="M7" s="76" t="s">
        <v>184</v>
      </c>
      <c r="N7" s="324" t="s">
        <v>203</v>
      </c>
      <c r="O7" s="352" t="s">
        <v>1800</v>
      </c>
      <c r="P7" s="461" t="s">
        <v>1957</v>
      </c>
      <c r="Q7" s="507">
        <v>0.05</v>
      </c>
      <c r="R7" s="1" t="s">
        <v>182</v>
      </c>
      <c r="S7" s="490" t="s">
        <v>183</v>
      </c>
      <c r="T7" s="571">
        <f>SUMPRODUCT(D67:S67,D$5:S$5)/5</f>
        <v>34.388275120770203</v>
      </c>
      <c r="U7" s="277" t="str">
        <f>CONCATENATE(B7," ",T67," ",ROUND(SUM(D67:S67)/0.85,0),": ",ROUND(SUM(D67:F67)/0.2,0)," ",ROUND(SUM(G67:I67)/0.15,0)," ",ROUND(SUM(J67:N67)/0.25,0)," ",ROUND(SUM(O67:S67)/0.25,0))</f>
        <v>Alaska B 40: 31 49 26 57</v>
      </c>
    </row>
    <row r="8" spans="1:22" ht="14.4" customHeight="1" x14ac:dyDescent="0.3">
      <c r="A8" s="26" t="s">
        <v>1731</v>
      </c>
      <c r="B8" s="59" t="s">
        <v>234</v>
      </c>
      <c r="C8" s="55" t="str">
        <f>CONCATENATE(T68," ",B8)</f>
        <v>C Alabama</v>
      </c>
      <c r="D8" s="135" t="s">
        <v>202</v>
      </c>
      <c r="E8" s="162" t="s">
        <v>387</v>
      </c>
      <c r="F8" s="161" t="s">
        <v>202</v>
      </c>
      <c r="G8" s="355">
        <v>0.63126943359631171</v>
      </c>
      <c r="H8" s="218">
        <v>0.55842647058823525</v>
      </c>
      <c r="I8" s="193">
        <v>0.88554598957794373</v>
      </c>
      <c r="J8" s="572" t="s">
        <v>813</v>
      </c>
      <c r="K8" s="308" t="s">
        <v>1942</v>
      </c>
      <c r="L8" s="76" t="s">
        <v>191</v>
      </c>
      <c r="M8" s="76" t="s">
        <v>184</v>
      </c>
      <c r="N8" s="324" t="s">
        <v>203</v>
      </c>
      <c r="O8" s="352" t="s">
        <v>1800</v>
      </c>
      <c r="P8" s="11" t="s">
        <v>186</v>
      </c>
      <c r="Q8" s="490"/>
      <c r="R8" s="1"/>
      <c r="S8" s="490" t="s">
        <v>1855</v>
      </c>
      <c r="T8" s="571">
        <f>SUMPRODUCT(D68:S68,D$5:S$5)/5</f>
        <v>22.513197132450909</v>
      </c>
      <c r="U8" s="277" t="str">
        <f>CONCATENATE(B8," ",T68," ",ROUND(SUM(D68:S68)/0.85,0),": ",ROUND(SUM(D68:F68)/0.2,0)," ",ROUND(SUM(G68:I68)/0.15,0)," ",ROUND(SUM(J68:N68)/0.25,0)," ",ROUND(SUM(O68:S68)/0.25,0))</f>
        <v>Alabama C 26: 3 45 26 34</v>
      </c>
    </row>
    <row r="9" spans="1:22" x14ac:dyDescent="0.3">
      <c r="A9" s="22" t="s">
        <v>1736</v>
      </c>
      <c r="B9" s="67" t="s">
        <v>242</v>
      </c>
      <c r="C9" s="55" t="str">
        <f>CONCATENATE(T69," ",B9)</f>
        <v>C Arkansas</v>
      </c>
      <c r="D9" s="263" t="s">
        <v>372</v>
      </c>
      <c r="E9" s="262">
        <v>8100</v>
      </c>
      <c r="F9" s="161" t="s">
        <v>202</v>
      </c>
      <c r="G9" s="355">
        <v>0.56070799555719375</v>
      </c>
      <c r="H9" s="218">
        <v>0.52953263403263406</v>
      </c>
      <c r="I9" s="193">
        <v>0.85754432289702009</v>
      </c>
      <c r="J9" s="265" t="s">
        <v>813</v>
      </c>
      <c r="K9" s="308" t="s">
        <v>1942</v>
      </c>
      <c r="L9" s="76" t="s">
        <v>191</v>
      </c>
      <c r="M9" s="76" t="s">
        <v>202</v>
      </c>
      <c r="N9" s="324">
        <v>7.5600000000000001E-2</v>
      </c>
      <c r="O9" s="352" t="s">
        <v>1799</v>
      </c>
      <c r="P9" s="11" t="s">
        <v>188</v>
      </c>
      <c r="Q9" s="490" t="s">
        <v>1964</v>
      </c>
      <c r="R9" s="1" t="s">
        <v>224</v>
      </c>
      <c r="S9" s="490" t="s">
        <v>1967</v>
      </c>
      <c r="T9" s="571">
        <f>SUMPRODUCT(D69:S69,D$5:S$5)/5</f>
        <v>28.833822305707976</v>
      </c>
      <c r="U9" s="277" t="str">
        <f>CONCATENATE(B9," ",T69," ",ROUND(SUM(D69:S69)/0.85,0),": ",ROUND(SUM(D69:F69)/0.2,0)," ",ROUND(SUM(G69:I69)/0.15,0)," ",ROUND(SUM(J69:N69)/0.25,0)," ",ROUND(SUM(O69:S69)/0.25,0))</f>
        <v>Arkansas C 34: 7 32 34 56</v>
      </c>
    </row>
    <row r="10" spans="1:22" x14ac:dyDescent="0.3">
      <c r="A10" s="26" t="s">
        <v>1734</v>
      </c>
      <c r="B10" s="67" t="s">
        <v>245</v>
      </c>
      <c r="C10" s="55" t="str">
        <f>CONCATENATE(T70," ",B10)</f>
        <v>A Arizona</v>
      </c>
      <c r="D10" s="263" t="s">
        <v>184</v>
      </c>
      <c r="E10" s="529">
        <v>16485.55</v>
      </c>
      <c r="F10" s="161" t="s">
        <v>1873</v>
      </c>
      <c r="G10" s="355">
        <v>0.65919546251420236</v>
      </c>
      <c r="H10" s="218">
        <v>0.56056910569105689</v>
      </c>
      <c r="I10" s="193">
        <v>0.72445052657492781</v>
      </c>
      <c r="J10" s="572" t="s">
        <v>813</v>
      </c>
      <c r="K10" s="308" t="s">
        <v>1942</v>
      </c>
      <c r="L10" s="76">
        <v>7</v>
      </c>
      <c r="M10" s="76" t="s">
        <v>184</v>
      </c>
      <c r="N10" s="324">
        <v>4.4999999999999997E-3</v>
      </c>
      <c r="O10" s="352" t="s">
        <v>1800</v>
      </c>
      <c r="P10" s="11" t="s">
        <v>1956</v>
      </c>
      <c r="Q10" s="507" t="s">
        <v>1788</v>
      </c>
      <c r="R10" s="1" t="s">
        <v>1838</v>
      </c>
      <c r="S10" s="490" t="s">
        <v>183</v>
      </c>
      <c r="T10" s="571">
        <f>SUMPRODUCT(D70:S70,D$5:S$5)/5</f>
        <v>45.754069444353128</v>
      </c>
      <c r="U10" s="277" t="str">
        <f>CONCATENATE(B10," ",T70," ",ROUND(SUM(D70:S70)/0.85,0),": ",ROUND(SUM(D70:F70)/0.2,0)," ",ROUND(SUM(G70:I70)/0.15,0)," ",ROUND(SUM(J70:N70)/0.25,0)," ",ROUND(SUM(O70:S70)/0.25,0))</f>
        <v>Arizona A 54: 55 39 65 51</v>
      </c>
    </row>
    <row r="11" spans="1:22" x14ac:dyDescent="0.3">
      <c r="A11" s="22" t="s">
        <v>1737</v>
      </c>
      <c r="B11" s="59" t="s">
        <v>248</v>
      </c>
      <c r="C11" s="55" t="str">
        <f>CONCATENATE(T71," ",B11)</f>
        <v>A California</v>
      </c>
      <c r="D11" s="135" t="s">
        <v>184</v>
      </c>
      <c r="E11" s="162">
        <v>14100</v>
      </c>
      <c r="F11" s="161" t="s">
        <v>202</v>
      </c>
      <c r="G11" s="355">
        <v>0.68497574198077871</v>
      </c>
      <c r="H11" s="218">
        <v>0.65190027176150867</v>
      </c>
      <c r="I11" s="193">
        <v>0.71665175652248703</v>
      </c>
      <c r="J11" s="265" t="s">
        <v>813</v>
      </c>
      <c r="K11" s="308" t="s">
        <v>1944</v>
      </c>
      <c r="L11" s="76">
        <v>8</v>
      </c>
      <c r="M11" s="76" t="s">
        <v>184</v>
      </c>
      <c r="N11" s="324">
        <v>1.95E-2</v>
      </c>
      <c r="O11" s="352" t="s">
        <v>1800</v>
      </c>
      <c r="P11" s="462" t="s">
        <v>1952</v>
      </c>
      <c r="Q11" s="506">
        <v>0.01</v>
      </c>
      <c r="R11" s="1" t="s">
        <v>182</v>
      </c>
      <c r="S11" s="490" t="s">
        <v>1967</v>
      </c>
      <c r="T11" s="571">
        <f>SUMPRODUCT(D71:S71,D$5:S$5)/5</f>
        <v>48.554952911088904</v>
      </c>
      <c r="U11" s="277" t="str">
        <f>CONCATENATE(B11," ",T71," ",ROUND(SUM(D71:S71)/0.85,0),": ",ROUND(SUM(D71:F71)/0.2,0)," ",ROUND(SUM(G71:I71)/0.15,0)," ",ROUND(SUM(J71:N71)/0.25,0)," ",ROUND(SUM(O71:S71)/0.25,0))</f>
        <v>California A 57: 31 48 77 64</v>
      </c>
    </row>
    <row r="12" spans="1:22" x14ac:dyDescent="0.3">
      <c r="A12" s="22" t="s">
        <v>1735</v>
      </c>
      <c r="B12" s="59" t="s">
        <v>252</v>
      </c>
      <c r="C12" s="55" t="str">
        <f>CONCATENATE(T72," ",B12)</f>
        <v>A Colorado</v>
      </c>
      <c r="D12" s="135" t="s">
        <v>184</v>
      </c>
      <c r="E12" s="162">
        <v>600</v>
      </c>
      <c r="F12" s="161" t="s">
        <v>202</v>
      </c>
      <c r="G12" s="355">
        <v>0.76411422532798179</v>
      </c>
      <c r="H12" s="218">
        <v>0.68449632352941192</v>
      </c>
      <c r="I12" s="193">
        <v>0.68587353509872251</v>
      </c>
      <c r="J12" s="265" t="s">
        <v>1718</v>
      </c>
      <c r="K12" s="308" t="s">
        <v>1944</v>
      </c>
      <c r="L12" s="76">
        <v>8</v>
      </c>
      <c r="M12" s="76" t="s">
        <v>184</v>
      </c>
      <c r="N12" s="324">
        <v>7.8000000000000005E-3</v>
      </c>
      <c r="O12" s="352" t="s">
        <v>1800</v>
      </c>
      <c r="P12" s="11" t="s">
        <v>188</v>
      </c>
      <c r="Q12" s="1" t="s">
        <v>223</v>
      </c>
      <c r="R12" s="1" t="s">
        <v>1862</v>
      </c>
      <c r="S12" s="490" t="s">
        <v>1854</v>
      </c>
      <c r="T12" s="571">
        <f>SUMPRODUCT(D72:S72,D$5:S$5)/5</f>
        <v>58.617788243682639</v>
      </c>
      <c r="U12" s="277" t="str">
        <f>CONCATENATE(B12," ",T72," ",ROUND(SUM(D72:S72)/0.85,0),": ",ROUND(SUM(D72:F72)/0.2,0)," ",ROUND(SUM(G72:I72)/0.15,0)," ",ROUND(SUM(J72:N72)/0.25,0)," ",ROUND(SUM(O72:S72)/0.25,0))</f>
        <v>Colorado A 69: 50 58 76 84</v>
      </c>
    </row>
    <row r="13" spans="1:22" x14ac:dyDescent="0.3">
      <c r="A13" s="22" t="s">
        <v>1739</v>
      </c>
      <c r="B13" s="59" t="s">
        <v>408</v>
      </c>
      <c r="C13" s="55" t="str">
        <f>CONCATENATE(T73," ",B13)</f>
        <v>B Connecticut</v>
      </c>
      <c r="D13" s="135" t="s">
        <v>202</v>
      </c>
      <c r="E13" s="162">
        <v>900</v>
      </c>
      <c r="F13" s="161" t="s">
        <v>1873</v>
      </c>
      <c r="G13" s="355">
        <v>0.7148874333642844</v>
      </c>
      <c r="H13" s="218">
        <v>0.6290332302936632</v>
      </c>
      <c r="I13" s="193">
        <v>0.74990349469021123</v>
      </c>
      <c r="J13" s="265" t="s">
        <v>815</v>
      </c>
      <c r="K13" s="308" t="s">
        <v>1943</v>
      </c>
      <c r="L13" s="76" t="s">
        <v>191</v>
      </c>
      <c r="M13" s="76" t="s">
        <v>184</v>
      </c>
      <c r="N13" s="324" t="s">
        <v>203</v>
      </c>
      <c r="O13" s="352" t="s">
        <v>1800</v>
      </c>
      <c r="P13" s="462" t="s">
        <v>1958</v>
      </c>
      <c r="Q13" s="507" t="s">
        <v>1963</v>
      </c>
      <c r="R13" s="1">
        <v>3</v>
      </c>
      <c r="S13" s="490" t="s">
        <v>1872</v>
      </c>
      <c r="T13" s="571">
        <f>SUMPRODUCT(D73:S73,D$5:S$5)/5</f>
        <v>34.653702619635069</v>
      </c>
      <c r="U13" s="277" t="str">
        <f>CONCATENATE(B13," ",T73," ",ROUND(SUM(D73:S73)/0.85,0),": ",ROUND(SUM(D73:F73)/0.2,0)," ",ROUND(SUM(G73:I73)/0.15,0)," ",ROUND(SUM(J73:N73)/0.25,0)," ",ROUND(SUM(O73:S73)/0.25,0))</f>
        <v>Connecticut B 41: 49 52 26 42</v>
      </c>
    </row>
    <row r="14" spans="1:22" x14ac:dyDescent="0.3">
      <c r="A14" s="22" t="s">
        <v>1741</v>
      </c>
      <c r="B14" s="59" t="s">
        <v>1906</v>
      </c>
      <c r="C14" s="55" t="str">
        <f>CONCATENATE(T74," ",B14)</f>
        <v>A Dist.of Columbia</v>
      </c>
      <c r="D14" s="135" t="s">
        <v>1934</v>
      </c>
      <c r="E14" s="162" t="s">
        <v>387</v>
      </c>
      <c r="F14" s="161" t="s">
        <v>202</v>
      </c>
      <c r="G14" s="355">
        <v>0.64083654667496559</v>
      </c>
      <c r="H14" s="218">
        <v>0.86912707760764296</v>
      </c>
      <c r="I14" s="193">
        <v>0.78587538273879176</v>
      </c>
      <c r="J14" s="265" t="s">
        <v>1938</v>
      </c>
      <c r="K14" s="308" t="s">
        <v>1944</v>
      </c>
      <c r="L14" s="76" t="s">
        <v>191</v>
      </c>
      <c r="M14" s="76" t="s">
        <v>184</v>
      </c>
      <c r="N14" s="324">
        <v>3.5499999999999997E-2</v>
      </c>
      <c r="O14" s="352" t="s">
        <v>1800</v>
      </c>
      <c r="P14" s="11" t="s">
        <v>188</v>
      </c>
      <c r="Q14" s="506">
        <v>0.05</v>
      </c>
      <c r="R14" s="1" t="s">
        <v>1839</v>
      </c>
      <c r="S14" s="490" t="s">
        <v>1855</v>
      </c>
      <c r="T14" s="571">
        <f>SUMPRODUCT(D74:S74,D$5:S$5)/5</f>
        <v>43.793203127172134</v>
      </c>
      <c r="U14" s="277" t="str">
        <f>CONCATENATE(B14," ",T74," ",ROUND(SUM(D74:S74)/0.85,0),": ",ROUND(SUM(D74:F74)/0.2,0)," ",ROUND(SUM(G74:I74)/0.15,0)," ",ROUND(SUM(J74:N74)/0.25,0)," ",ROUND(SUM(O74:S74)/0.25,0))</f>
        <v>Dist.of Columbia A 52: 3 60 61 76</v>
      </c>
    </row>
    <row r="15" spans="1:22" x14ac:dyDescent="0.3">
      <c r="A15" s="22" t="s">
        <v>1740</v>
      </c>
      <c r="B15" s="59" t="s">
        <v>259</v>
      </c>
      <c r="C15" s="55" t="str">
        <f>CONCATENATE(T75," ",B15)</f>
        <v>B Delaware</v>
      </c>
      <c r="D15" s="135" t="s">
        <v>1934</v>
      </c>
      <c r="E15" s="162">
        <v>900</v>
      </c>
      <c r="F15" s="161" t="s">
        <v>202</v>
      </c>
      <c r="G15" s="355">
        <v>0.70675779106529635</v>
      </c>
      <c r="H15" s="218">
        <v>0.57311357600374935</v>
      </c>
      <c r="I15" s="193">
        <v>0.95030012004801911</v>
      </c>
      <c r="J15" s="265" t="s">
        <v>1706</v>
      </c>
      <c r="K15" s="308" t="s">
        <v>1943</v>
      </c>
      <c r="L15" s="76" t="s">
        <v>191</v>
      </c>
      <c r="M15" s="76" t="s">
        <v>184</v>
      </c>
      <c r="N15" s="324" t="s">
        <v>203</v>
      </c>
      <c r="O15" s="352" t="s">
        <v>1799</v>
      </c>
      <c r="P15" s="11" t="s">
        <v>188</v>
      </c>
      <c r="Q15" s="490" t="s">
        <v>1961</v>
      </c>
      <c r="R15" s="1" t="s">
        <v>182</v>
      </c>
      <c r="S15" s="490" t="s">
        <v>1967</v>
      </c>
      <c r="T15" s="571">
        <f>SUMPRODUCT(D75:S75,D$5:S$5)/5</f>
        <v>42.224565341016799</v>
      </c>
      <c r="U15" s="277" t="str">
        <f>CONCATENATE(B15," ",T75," ",ROUND(SUM(D75:S75)/0.85,0),": ",ROUND(SUM(D75:F75)/0.2,0)," ",ROUND(SUM(G75:I75)/0.15,0)," ",ROUND(SUM(J75:N75)/0.25,0)," ",ROUND(SUM(O75:S75)/0.25,0))</f>
        <v>Delaware B 50: 25 59 46 68</v>
      </c>
    </row>
    <row r="16" spans="1:22" x14ac:dyDescent="0.3">
      <c r="A16" s="22" t="s">
        <v>1738</v>
      </c>
      <c r="B16" s="59" t="s">
        <v>264</v>
      </c>
      <c r="C16" s="55" t="str">
        <f>CONCATENATE(T76," ",B16)</f>
        <v>A Florida</v>
      </c>
      <c r="D16" s="135" t="s">
        <v>202</v>
      </c>
      <c r="E16" s="162">
        <v>3000</v>
      </c>
      <c r="F16" s="161" t="s">
        <v>1874</v>
      </c>
      <c r="G16" s="355">
        <v>0.71663078145310932</v>
      </c>
      <c r="H16" s="218">
        <v>0.53821060382916053</v>
      </c>
      <c r="I16" s="193">
        <v>0.79675891390769171</v>
      </c>
      <c r="J16" s="572" t="s">
        <v>813</v>
      </c>
      <c r="K16" s="308" t="s">
        <v>1942</v>
      </c>
      <c r="L16" s="76">
        <v>2</v>
      </c>
      <c r="M16" s="76" t="s">
        <v>184</v>
      </c>
      <c r="N16" s="324">
        <v>1.17E-2</v>
      </c>
      <c r="O16" s="352" t="s">
        <v>1800</v>
      </c>
      <c r="P16" s="11" t="s">
        <v>188</v>
      </c>
      <c r="Q16" s="506">
        <v>0.01</v>
      </c>
      <c r="R16" s="1" t="s">
        <v>1836</v>
      </c>
      <c r="S16" s="490" t="s">
        <v>1857</v>
      </c>
      <c r="T16" s="571">
        <f>SUMPRODUCT(D76:S76,D$5:S$5)/5</f>
        <v>48.780333165351301</v>
      </c>
      <c r="U16" s="277" t="str">
        <f>CONCATENATE(B16," ",T76," ",ROUND(SUM(D76:S76)/0.85,0),": ",ROUND(SUM(D76:F76)/0.2,0)," ",ROUND(SUM(G76:I76)/0.15,0)," ",ROUND(SUM(J76:N76)/0.25,0)," ",ROUND(SUM(O76:S76)/0.25,0))</f>
        <v>Florida A 57: 34 49 61 78</v>
      </c>
    </row>
    <row r="17" spans="1:21" x14ac:dyDescent="0.3">
      <c r="A17" s="22" t="s">
        <v>1742</v>
      </c>
      <c r="B17" s="59" t="s">
        <v>267</v>
      </c>
      <c r="C17" s="55" t="str">
        <f>CONCATENATE(T77," ",B17)</f>
        <v>B Georgia</v>
      </c>
      <c r="D17" s="135" t="s">
        <v>202</v>
      </c>
      <c r="E17" s="162">
        <v>8400</v>
      </c>
      <c r="F17" s="161" t="s">
        <v>202</v>
      </c>
      <c r="G17" s="355">
        <v>0.67724916606333463</v>
      </c>
      <c r="H17" s="218">
        <v>0.6237818035426731</v>
      </c>
      <c r="I17" s="193">
        <v>0.99087708396114971</v>
      </c>
      <c r="J17" s="265" t="s">
        <v>1832</v>
      </c>
      <c r="K17" s="308" t="s">
        <v>1942</v>
      </c>
      <c r="L17" s="76">
        <v>3</v>
      </c>
      <c r="M17" s="76" t="s">
        <v>184</v>
      </c>
      <c r="N17" s="324" t="s">
        <v>1833</v>
      </c>
      <c r="O17" s="352" t="s">
        <v>1799</v>
      </c>
      <c r="P17" s="11" t="s">
        <v>188</v>
      </c>
      <c r="Q17" s="1" t="s">
        <v>223</v>
      </c>
      <c r="R17" s="1">
        <v>1</v>
      </c>
      <c r="S17" s="490" t="s">
        <v>1853</v>
      </c>
      <c r="T17" s="571">
        <f>SUMPRODUCT(D77:S77,D$5:S$5)/5</f>
        <v>40.84874496316219</v>
      </c>
      <c r="U17" s="277" t="str">
        <f>CONCATENATE(B17," ",T77," ",ROUND(SUM(D77:S77)/0.85,0),": ",ROUND(SUM(D77:F77)/0.2,0)," ",ROUND(SUM(G77:I77)/0.15,0)," ",ROUND(SUM(J77:N77)/0.25,0)," ",ROUND(SUM(O77:S77)/0.25,0))</f>
        <v>Georgia B 48: 7 61 43 78</v>
      </c>
    </row>
    <row r="18" spans="1:21" x14ac:dyDescent="0.3">
      <c r="A18" s="22" t="s">
        <v>1733</v>
      </c>
      <c r="B18" s="59" t="s">
        <v>268</v>
      </c>
      <c r="C18" s="55" t="str">
        <f>CONCATENATE(T78," ",B18)</f>
        <v>A Hawaii</v>
      </c>
      <c r="D18" s="135" t="s">
        <v>184</v>
      </c>
      <c r="E18" s="162">
        <v>8000</v>
      </c>
      <c r="F18" s="161" t="s">
        <v>1873</v>
      </c>
      <c r="G18" s="355">
        <v>0.57522795813786987</v>
      </c>
      <c r="H18" s="218">
        <v>0.50914786967418546</v>
      </c>
      <c r="I18" s="193">
        <v>0.83882145450772905</v>
      </c>
      <c r="J18" s="265" t="s">
        <v>1719</v>
      </c>
      <c r="K18" s="308" t="s">
        <v>1945</v>
      </c>
      <c r="L18" s="76">
        <v>7</v>
      </c>
      <c r="M18" s="76" t="s">
        <v>184</v>
      </c>
      <c r="N18" s="324">
        <v>7.3000000000000001E-3</v>
      </c>
      <c r="O18" s="352" t="s">
        <v>1813</v>
      </c>
      <c r="P18" s="11" t="s">
        <v>188</v>
      </c>
      <c r="Q18" s="506">
        <v>0.1</v>
      </c>
      <c r="R18" s="1" t="s">
        <v>224</v>
      </c>
      <c r="S18" s="490" t="s">
        <v>1855</v>
      </c>
      <c r="T18" s="571">
        <f>SUMPRODUCT(D78:S78,D$5:S$5)/5</f>
        <v>52.753344362836266</v>
      </c>
      <c r="U18" s="277" t="str">
        <f>CONCATENATE(B18," ",T78," ",ROUND(SUM(D78:S78)/0.85,0),": ",ROUND(SUM(D78:F78)/0.2,0)," ",ROUND(SUM(G78:I78)/0.15,0)," ",ROUND(SUM(J78:N78)/0.25,0)," ",ROUND(SUM(O78:S78)/0.25,0))</f>
        <v>Hawaii A 62: 55 32 80 68</v>
      </c>
    </row>
    <row r="19" spans="1:21" s="22" customFormat="1" ht="12.6" customHeight="1" x14ac:dyDescent="0.3">
      <c r="A19" s="22" t="s">
        <v>1760</v>
      </c>
      <c r="B19" s="67" t="s">
        <v>276</v>
      </c>
      <c r="C19" s="55" t="str">
        <f>CONCATENATE(T79," ",B19)</f>
        <v>B Iowa</v>
      </c>
      <c r="D19" s="135" t="s">
        <v>184</v>
      </c>
      <c r="E19" s="162" t="s">
        <v>387</v>
      </c>
      <c r="F19" s="161" t="s">
        <v>202</v>
      </c>
      <c r="G19" s="355">
        <v>0.73245758658324767</v>
      </c>
      <c r="H19" s="218">
        <v>0.54319261637239169</v>
      </c>
      <c r="I19" s="193">
        <v>0.82737972861842113</v>
      </c>
      <c r="J19" s="265" t="s">
        <v>813</v>
      </c>
      <c r="K19" s="308" t="s">
        <v>1943</v>
      </c>
      <c r="L19" s="76">
        <v>0</v>
      </c>
      <c r="M19" s="76" t="s">
        <v>184</v>
      </c>
      <c r="N19" s="324" t="s">
        <v>203</v>
      </c>
      <c r="O19" s="352" t="s">
        <v>1800</v>
      </c>
      <c r="P19" s="11" t="s">
        <v>188</v>
      </c>
      <c r="Q19" s="1" t="s">
        <v>224</v>
      </c>
      <c r="R19" s="1">
        <v>1</v>
      </c>
      <c r="S19" s="490" t="s">
        <v>1855</v>
      </c>
      <c r="T19" s="571">
        <f>SUMPRODUCT(D79:S79,D$5:S$5)/5</f>
        <v>37.301565759846781</v>
      </c>
      <c r="U19" s="277" t="str">
        <f>CONCATENATE(B19," ",T79," ",ROUND(SUM(D79:S79)/0.85,0),": ",ROUND(SUM(D79:F79)/0.2,0)," ",ROUND(SUM(G79:I79)/0.15,0)," ",ROUND(SUM(J79:N79)/0.25,0)," ",ROUND(SUM(O79:S79)/0.25,0))</f>
        <v>Iowa B 44: 27 53 30 66</v>
      </c>
    </row>
    <row r="20" spans="1:21" x14ac:dyDescent="0.3">
      <c r="A20" s="22" t="s">
        <v>1743</v>
      </c>
      <c r="B20" s="67" t="s">
        <v>269</v>
      </c>
      <c r="C20" s="55" t="str">
        <f>CONCATENATE(T80," ",B20)</f>
        <v>C Idaho</v>
      </c>
      <c r="D20" s="135" t="s">
        <v>184</v>
      </c>
      <c r="E20" s="162">
        <v>3000</v>
      </c>
      <c r="F20" s="161" t="s">
        <v>202</v>
      </c>
      <c r="G20" s="355">
        <v>0.67960571810699588</v>
      </c>
      <c r="H20" s="218">
        <v>0.41094202898550725</v>
      </c>
      <c r="I20" s="193">
        <v>0.60297070316716717</v>
      </c>
      <c r="J20" s="265" t="s">
        <v>813</v>
      </c>
      <c r="K20" s="308" t="s">
        <v>1942</v>
      </c>
      <c r="L20" s="76" t="s">
        <v>191</v>
      </c>
      <c r="M20" s="76" t="s">
        <v>202</v>
      </c>
      <c r="N20" s="324">
        <v>1.5600000000000001E-2</v>
      </c>
      <c r="O20" s="352" t="s">
        <v>1800</v>
      </c>
      <c r="P20" s="11" t="s">
        <v>1959</v>
      </c>
      <c r="Q20" s="490"/>
      <c r="R20" s="1"/>
      <c r="S20" s="490" t="s">
        <v>1969</v>
      </c>
      <c r="T20" s="571">
        <f>SUMPRODUCT(D80:S80,D$5:S$5)/5</f>
        <v>30.646795669952446</v>
      </c>
      <c r="U20" s="277" t="str">
        <f>CONCATENATE(B20," ",T80," ",ROUND(SUM(D80:S80)/0.85,0),": ",ROUND(SUM(D80:F80)/0.2,0)," ",ROUND(SUM(G80:I80)/0.15,0)," ",ROUND(SUM(J80:N80)/0.25,0)," ",ROUND(SUM(O80:S80)/0.25,0))</f>
        <v>Idaho C 36: 44 25 34 38</v>
      </c>
    </row>
    <row r="21" spans="1:21" x14ac:dyDescent="0.3">
      <c r="A21" s="22" t="s">
        <v>1762</v>
      </c>
      <c r="B21" s="67" t="s">
        <v>271</v>
      </c>
      <c r="C21" s="55" t="str">
        <f>CONCATENATE(T81," ",B21)</f>
        <v>A Illinois</v>
      </c>
      <c r="D21" s="135" t="s">
        <v>202</v>
      </c>
      <c r="E21" s="162">
        <v>17400</v>
      </c>
      <c r="F21" s="161" t="s">
        <v>202</v>
      </c>
      <c r="G21" s="355">
        <v>0.6702054682912183</v>
      </c>
      <c r="H21" s="218">
        <v>0.55101840490797538</v>
      </c>
      <c r="I21" s="193">
        <v>0.77275236229081956</v>
      </c>
      <c r="J21" s="266" t="s">
        <v>1707</v>
      </c>
      <c r="K21" s="308" t="s">
        <v>1943</v>
      </c>
      <c r="L21" s="76">
        <v>14</v>
      </c>
      <c r="M21" s="76" t="s">
        <v>184</v>
      </c>
      <c r="N21" s="324">
        <v>2.1700000000000001E-2</v>
      </c>
      <c r="O21" s="352" t="s">
        <v>1800</v>
      </c>
      <c r="P21" s="11" t="s">
        <v>1951</v>
      </c>
      <c r="Q21" s="506">
        <v>0.05</v>
      </c>
      <c r="R21" s="1" t="s">
        <v>182</v>
      </c>
      <c r="S21" s="490" t="s">
        <v>1967</v>
      </c>
      <c r="T21" s="571">
        <f>SUMPRODUCT(D81:S81,D$5:S$5)/5</f>
        <v>46.799127572827288</v>
      </c>
      <c r="U21" s="277" t="str">
        <f>CONCATENATE(B21," ",T81," ",ROUND(SUM(D81:S81)/0.85,0),": ",ROUND(SUM(D81:F81)/0.2,0)," ",ROUND(SUM(G81:I81)/0.15,0)," ",ROUND(SUM(J81:N81)/0.25,0)," ",ROUND(SUM(O81:S81)/0.25,0))</f>
        <v>Illinois A 55: 7 43 92 64</v>
      </c>
    </row>
    <row r="22" spans="1:21" x14ac:dyDescent="0.3">
      <c r="A22" s="22" t="s">
        <v>1761</v>
      </c>
      <c r="B22" s="67" t="s">
        <v>273</v>
      </c>
      <c r="C22" s="55" t="str">
        <f>CONCATENATE(T82," ",B22)</f>
        <v>C Indiana</v>
      </c>
      <c r="D22" s="135" t="s">
        <v>202</v>
      </c>
      <c r="E22" s="162" t="s">
        <v>387</v>
      </c>
      <c r="F22" s="161" t="s">
        <v>202</v>
      </c>
      <c r="G22" s="355">
        <v>0.61370759513985962</v>
      </c>
      <c r="H22" s="218">
        <v>0.59990788267644357</v>
      </c>
      <c r="I22" s="193">
        <v>0.82705784963650819</v>
      </c>
      <c r="J22" s="266" t="s">
        <v>1708</v>
      </c>
      <c r="K22" s="308" t="s">
        <v>1704</v>
      </c>
      <c r="L22" s="76" t="s">
        <v>191</v>
      </c>
      <c r="M22" s="76" t="s">
        <v>202</v>
      </c>
      <c r="N22" s="324">
        <v>4.5000000000000005E-3</v>
      </c>
      <c r="O22" s="352" t="s">
        <v>1807</v>
      </c>
      <c r="P22" s="11" t="s">
        <v>187</v>
      </c>
      <c r="Q22" s="506"/>
      <c r="R22" s="1"/>
      <c r="S22" s="490" t="s">
        <v>1967</v>
      </c>
      <c r="T22" s="571">
        <f>SUMPRODUCT(D82:S82,D$5:S$5)/5</f>
        <v>17.106075498916827</v>
      </c>
      <c r="U22" s="277" t="str">
        <f>CONCATENATE(B22," ",T82," ",ROUND(SUM(D82:S82)/0.85,0),": ",ROUND(SUM(D82:F82)/0.2,0)," ",ROUND(SUM(G82:I82)/0.15,0)," ",ROUND(SUM(J82:N82)/0.25,0)," ",ROUND(SUM(O82:S82)/0.25,0))</f>
        <v>Indiana C 20: 3 42 22 19</v>
      </c>
    </row>
    <row r="23" spans="1:21" x14ac:dyDescent="0.3">
      <c r="A23" s="26" t="s">
        <v>1759</v>
      </c>
      <c r="B23" s="59" t="s">
        <v>279</v>
      </c>
      <c r="C23" s="55" t="str">
        <f>CONCATENATE(T83," ",B23)</f>
        <v>A Kansas</v>
      </c>
      <c r="D23" s="135" t="s">
        <v>202</v>
      </c>
      <c r="E23" s="162">
        <v>2000</v>
      </c>
      <c r="F23" s="161" t="s">
        <v>202</v>
      </c>
      <c r="G23" s="355">
        <v>0.65860174707188668</v>
      </c>
      <c r="H23" s="218">
        <v>0.63307547169811318</v>
      </c>
      <c r="I23" s="193">
        <v>0.79280786895000077</v>
      </c>
      <c r="J23" s="265" t="s">
        <v>813</v>
      </c>
      <c r="K23" s="308" t="s">
        <v>1942</v>
      </c>
      <c r="L23" s="76" t="s">
        <v>191</v>
      </c>
      <c r="M23" s="76" t="s">
        <v>184</v>
      </c>
      <c r="N23" s="324">
        <v>1.0900000000000002E-2</v>
      </c>
      <c r="O23" s="352" t="s">
        <v>1808</v>
      </c>
      <c r="P23" s="11" t="s">
        <v>188</v>
      </c>
      <c r="Q23" s="507">
        <v>0.01</v>
      </c>
      <c r="R23" s="498" t="s">
        <v>1827</v>
      </c>
      <c r="S23" s="490" t="s">
        <v>1973</v>
      </c>
      <c r="T23" s="571">
        <f>SUMPRODUCT(D83:S83,D$5:S$5)/5</f>
        <v>42.437419268491659</v>
      </c>
      <c r="U23" s="277" t="str">
        <f>CONCATENATE(B23," ",T83," ",ROUND(SUM(D83:S83)/0.85,0),": ",ROUND(SUM(D83:F83)/0.2,0)," ",ROUND(SUM(G83:I83)/0.15,0)," ",ROUND(SUM(J83:N83)/0.25,0)," ",ROUND(SUM(O83:S83)/0.25,0))</f>
        <v>Kansas A 50: 22 48 54 70</v>
      </c>
    </row>
    <row r="24" spans="1:21" x14ac:dyDescent="0.3">
      <c r="A24" s="26" t="s">
        <v>1758</v>
      </c>
      <c r="B24" s="59" t="s">
        <v>282</v>
      </c>
      <c r="C24" s="55" t="str">
        <f>CONCATENATE(T84," ",B24)</f>
        <v>C Kentucky</v>
      </c>
      <c r="D24" s="135" t="s">
        <v>202</v>
      </c>
      <c r="E24" s="162">
        <v>6000</v>
      </c>
      <c r="F24" s="161" t="s">
        <v>202</v>
      </c>
      <c r="G24" s="355">
        <v>0.64939358355423071</v>
      </c>
      <c r="H24" s="218">
        <v>0.41685124468731027</v>
      </c>
      <c r="I24" s="193">
        <v>0.94507123213561028</v>
      </c>
      <c r="J24" s="572" t="s">
        <v>815</v>
      </c>
      <c r="K24" s="308" t="s">
        <v>1942</v>
      </c>
      <c r="L24" s="76" t="s">
        <v>191</v>
      </c>
      <c r="M24" s="76" t="s">
        <v>202</v>
      </c>
      <c r="N24" s="324">
        <v>6.8000000000000005E-2</v>
      </c>
      <c r="O24" s="352" t="s">
        <v>1948</v>
      </c>
      <c r="P24" s="11" t="s">
        <v>188</v>
      </c>
      <c r="Q24" s="506">
        <v>0.03</v>
      </c>
      <c r="R24" s="1" t="s">
        <v>224</v>
      </c>
      <c r="S24" s="490" t="s">
        <v>1967</v>
      </c>
      <c r="T24" s="571">
        <f>SUMPRODUCT(D84:S84,D$5:S$5)/5</f>
        <v>33.230645267070386</v>
      </c>
      <c r="U24" s="277" t="str">
        <f>CONCATENATE(B24," ",T84," ",ROUND(SUM(D84:S84)/0.85,0),": ",ROUND(SUM(D84:F84)/0.2,0)," ",ROUND(SUM(G84:I84)/0.15,0)," ",ROUND(SUM(J84:N84)/0.25,0)," ",ROUND(SUM(O84:S84)/0.25,0))</f>
        <v>Kentucky C 39: 12 42 34 64</v>
      </c>
    </row>
    <row r="25" spans="1:21" x14ac:dyDescent="0.3">
      <c r="A25" s="26" t="s">
        <v>1757</v>
      </c>
      <c r="B25" s="59" t="s">
        <v>284</v>
      </c>
      <c r="C25" s="55" t="str">
        <f>CONCATENATE(T85," ",B25)</f>
        <v>C Louisiana</v>
      </c>
      <c r="D25" s="135" t="s">
        <v>202</v>
      </c>
      <c r="E25" s="162">
        <v>7500</v>
      </c>
      <c r="F25" s="161" t="s">
        <v>202</v>
      </c>
      <c r="G25" s="355">
        <v>0.64613032963243022</v>
      </c>
      <c r="H25" s="218">
        <v>0.47458114175753691</v>
      </c>
      <c r="I25" s="193">
        <v>0.90619178179799309</v>
      </c>
      <c r="J25" s="265" t="s">
        <v>1709</v>
      </c>
      <c r="K25" s="308" t="s">
        <v>1704</v>
      </c>
      <c r="L25" s="76" t="s">
        <v>191</v>
      </c>
      <c r="M25" s="76" t="s">
        <v>184</v>
      </c>
      <c r="N25" s="324">
        <v>5.91E-2</v>
      </c>
      <c r="O25" s="352" t="s">
        <v>1815</v>
      </c>
      <c r="P25" s="11" t="s">
        <v>186</v>
      </c>
      <c r="Q25" s="490"/>
      <c r="R25" s="1"/>
      <c r="S25" s="490" t="s">
        <v>1971</v>
      </c>
      <c r="T25" s="571">
        <f>SUMPRODUCT(D85:S85,D$5:S$5)/5</f>
        <v>21.228325893482616</v>
      </c>
      <c r="U25" s="277" t="str">
        <f>CONCATENATE(B25," ",T85," ",ROUND(SUM(D85:S85)/0.85,0),": ",ROUND(SUM(D85:F85)/0.2,0)," ",ROUND(SUM(G85:I85)/0.15,0)," ",ROUND(SUM(J85:N85)/0.25,0)," ",ROUND(SUM(O85:S85)/0.25,0))</f>
        <v>Louisiana C 25: 8 43 46 7</v>
      </c>
    </row>
    <row r="26" spans="1:21" x14ac:dyDescent="0.3">
      <c r="A26" s="26" t="s">
        <v>1754</v>
      </c>
      <c r="B26" s="67" t="s">
        <v>292</v>
      </c>
      <c r="C26" s="55" t="str">
        <f>CONCATENATE(T86," ",B26)</f>
        <v>A Massachusetts</v>
      </c>
      <c r="D26" s="135" t="s">
        <v>202</v>
      </c>
      <c r="E26" s="312">
        <v>4000</v>
      </c>
      <c r="F26" s="161" t="s">
        <v>1876</v>
      </c>
      <c r="G26" s="355">
        <v>0.72108744437071448</v>
      </c>
      <c r="H26" s="218">
        <v>0.58161895399134877</v>
      </c>
      <c r="I26" s="193">
        <v>0.74726038724677135</v>
      </c>
      <c r="J26" s="265" t="s">
        <v>813</v>
      </c>
      <c r="K26" s="308" t="s">
        <v>1943</v>
      </c>
      <c r="L26" s="76">
        <v>0</v>
      </c>
      <c r="M26" s="76" t="s">
        <v>184</v>
      </c>
      <c r="N26" s="324">
        <v>5.7699999999999994E-2</v>
      </c>
      <c r="O26" s="352" t="s">
        <v>1800</v>
      </c>
      <c r="P26" s="11" t="s">
        <v>188</v>
      </c>
      <c r="Q26" s="506">
        <v>0.03</v>
      </c>
      <c r="R26" s="1" t="s">
        <v>1965</v>
      </c>
      <c r="S26" s="490" t="s">
        <v>1968</v>
      </c>
      <c r="T26" s="571">
        <f>SUMPRODUCT(D86:S86,D$5:S$5)/5</f>
        <v>47.846055263299959</v>
      </c>
      <c r="U26" s="277" t="str">
        <f>CONCATENATE(B26," ",T86," ",ROUND(SUM(D86:S86)/0.85,0),": ",ROUND(SUM(D86:F86)/0.2,0)," ",ROUND(SUM(G86:I86)/0.15,0)," ",ROUND(SUM(J86:N86)/0.25,0)," ",ROUND(SUM(O86:S86)/0.25,0))</f>
        <v>Massachusetts A 56: 31 50 65 72</v>
      </c>
    </row>
    <row r="27" spans="1:21" x14ac:dyDescent="0.3">
      <c r="A27" s="26" t="s">
        <v>1755</v>
      </c>
      <c r="B27" s="59" t="s">
        <v>412</v>
      </c>
      <c r="C27" s="55" t="str">
        <f>CONCATENATE(T87," ",B27)</f>
        <v>B Maryland</v>
      </c>
      <c r="D27" s="135" t="s">
        <v>202</v>
      </c>
      <c r="E27" s="162">
        <v>6000</v>
      </c>
      <c r="F27" s="161" t="s">
        <v>1875</v>
      </c>
      <c r="G27" s="355">
        <v>0.71102455003879905</v>
      </c>
      <c r="H27" s="218">
        <v>0.66387904761904759</v>
      </c>
      <c r="I27" s="193">
        <v>0.8344730446310209</v>
      </c>
      <c r="J27" s="265" t="s">
        <v>1939</v>
      </c>
      <c r="K27" s="308" t="s">
        <v>1943</v>
      </c>
      <c r="L27" s="76" t="s">
        <v>191</v>
      </c>
      <c r="M27" s="76" t="s">
        <v>202</v>
      </c>
      <c r="N27" s="324" t="s">
        <v>203</v>
      </c>
      <c r="O27" s="352" t="s">
        <v>1800</v>
      </c>
      <c r="P27" s="462" t="s">
        <v>1789</v>
      </c>
      <c r="Q27" s="506" t="s">
        <v>1960</v>
      </c>
      <c r="R27" s="1" t="s">
        <v>224</v>
      </c>
      <c r="S27" s="490" t="s">
        <v>1854</v>
      </c>
      <c r="T27" s="571">
        <f>SUMPRODUCT(D87:S87,D$5:S$5)/5</f>
        <v>36.606453435127932</v>
      </c>
      <c r="U27" s="277" t="str">
        <f>CONCATENATE(B27," ",T87," ",ROUND(SUM(D87:S87)/0.85,0),": ",ROUND(SUM(D87:F87)/0.2,0)," ",ROUND(SUM(G87:I87)/0.15,0)," ",ROUND(SUM(J87:N87)/0.25,0)," ",ROUND(SUM(O87:S87)/0.25,0))</f>
        <v>Maryland B 43: 26 59 18 72</v>
      </c>
    </row>
    <row r="28" spans="1:21" x14ac:dyDescent="0.3">
      <c r="A28" s="26" t="s">
        <v>1756</v>
      </c>
      <c r="B28" s="67" t="s">
        <v>287</v>
      </c>
      <c r="C28" s="55" t="str">
        <f>CONCATENATE(T88," ",B28)</f>
        <v>B Maine</v>
      </c>
      <c r="D28" s="135" t="s">
        <v>202</v>
      </c>
      <c r="E28" s="529">
        <v>496.5</v>
      </c>
      <c r="F28" s="161" t="s">
        <v>1873</v>
      </c>
      <c r="G28" s="355">
        <v>0.76321454056283489</v>
      </c>
      <c r="H28" s="218">
        <v>0.42333433283358318</v>
      </c>
      <c r="I28" s="193">
        <v>0.64410207029369082</v>
      </c>
      <c r="J28" s="572" t="s">
        <v>813</v>
      </c>
      <c r="K28" s="308" t="s">
        <v>1942</v>
      </c>
      <c r="L28" s="76" t="s">
        <v>191</v>
      </c>
      <c r="M28" s="76" t="s">
        <v>184</v>
      </c>
      <c r="N28" s="324">
        <v>1.1399999999999999E-2</v>
      </c>
      <c r="O28" s="352" t="s">
        <v>1800</v>
      </c>
      <c r="P28" s="11" t="s">
        <v>186</v>
      </c>
      <c r="Q28" s="490"/>
      <c r="R28" s="1"/>
      <c r="S28" s="490" t="s">
        <v>183</v>
      </c>
      <c r="T28" s="571">
        <f>SUMPRODUCT(D88:S88,D$5:S$5)/5</f>
        <v>34.986371350569705</v>
      </c>
      <c r="U28" s="277" t="str">
        <f>CONCATENATE(B28," ",T88," ",ROUND(SUM(D88:S88)/0.85,0),": ",ROUND(SUM(D88:F88)/0.2,0)," ",ROUND(SUM(G88:I88)/0.15,0)," ",ROUND(SUM(J88:N88)/0.25,0)," ",ROUND(SUM(O88:S88)/0.25,0))</f>
        <v>Maine B 41: 50 39 54 23</v>
      </c>
    </row>
    <row r="29" spans="1:21" x14ac:dyDescent="0.3">
      <c r="A29" s="26" t="s">
        <v>1751</v>
      </c>
      <c r="B29" s="59" t="s">
        <v>293</v>
      </c>
      <c r="C29" s="55" t="str">
        <f>CONCATENATE(T89," ",B29)</f>
        <v>A Michigan</v>
      </c>
      <c r="D29" s="135" t="s">
        <v>184</v>
      </c>
      <c r="E29" s="162">
        <v>2100</v>
      </c>
      <c r="F29" s="161" t="s">
        <v>1877</v>
      </c>
      <c r="G29" s="355">
        <v>0.73896795995770814</v>
      </c>
      <c r="H29" s="218">
        <v>0.54115445975344445</v>
      </c>
      <c r="I29" s="193">
        <v>0.86646102623263521</v>
      </c>
      <c r="J29" s="265" t="s">
        <v>817</v>
      </c>
      <c r="K29" s="308" t="s">
        <v>1943</v>
      </c>
      <c r="L29" s="76">
        <v>0</v>
      </c>
      <c r="M29" s="76" t="s">
        <v>184</v>
      </c>
      <c r="N29" s="324">
        <v>5.6999999999999993E-3</v>
      </c>
      <c r="O29" s="352" t="s">
        <v>1800</v>
      </c>
      <c r="P29" s="11" t="s">
        <v>188</v>
      </c>
      <c r="Q29" s="507" t="s">
        <v>1963</v>
      </c>
      <c r="R29" s="1">
        <v>1</v>
      </c>
      <c r="S29" s="490" t="s">
        <v>1856</v>
      </c>
      <c r="T29" s="571">
        <f>SUMPRODUCT(D89:S89,D$5:S$5)/5</f>
        <v>52.90090087851263</v>
      </c>
      <c r="U29" s="277" t="str">
        <f>CONCATENATE(B29," ",T89," ",ROUND(SUM(D89:S89)/0.85,0),": ",ROUND(SUM(D89:F89)/0.2,0)," ",ROUND(SUM(G89:I89)/0.15,0)," ",ROUND(SUM(J89:N89)/0.25,0)," ",ROUND(SUM(O89:S89)/0.25,0))</f>
        <v>Michigan A 62: 60 56 64 66</v>
      </c>
    </row>
    <row r="30" spans="1:21" x14ac:dyDescent="0.3">
      <c r="A30" s="26" t="s">
        <v>1750</v>
      </c>
      <c r="B30" s="59" t="s">
        <v>415</v>
      </c>
      <c r="C30" s="55" t="str">
        <f>CONCATENATE(T90," ",B30)</f>
        <v>B Minnesota</v>
      </c>
      <c r="D30" s="135" t="s">
        <v>202</v>
      </c>
      <c r="E30" s="162">
        <v>2000</v>
      </c>
      <c r="F30" s="161" t="s">
        <v>1873</v>
      </c>
      <c r="G30" s="355">
        <v>0.79956962798400322</v>
      </c>
      <c r="H30" s="218">
        <v>0.6537755536626918</v>
      </c>
      <c r="I30" s="193">
        <v>0.79200415368639709</v>
      </c>
      <c r="J30" s="265" t="s">
        <v>1937</v>
      </c>
      <c r="K30" s="308" t="s">
        <v>1942</v>
      </c>
      <c r="L30" s="76">
        <v>0</v>
      </c>
      <c r="M30" s="76" t="s">
        <v>184</v>
      </c>
      <c r="N30" s="324" t="s">
        <v>203</v>
      </c>
      <c r="O30" s="352" t="s">
        <v>1800</v>
      </c>
      <c r="P30" s="11" t="s">
        <v>1954</v>
      </c>
      <c r="Q30" s="506">
        <v>0.03</v>
      </c>
      <c r="R30" s="1">
        <v>3</v>
      </c>
      <c r="S30" s="490" t="s">
        <v>1967</v>
      </c>
      <c r="T30" s="571">
        <f>SUMPRODUCT(D90:S90,D$5:S$5)/5</f>
        <v>39.938843404320799</v>
      </c>
      <c r="U30" s="277" t="str">
        <f>CONCATENATE(B30," ",T90," ",ROUND(SUM(D90:S90)/0.85,0),": ",ROUND(SUM(D90:F90)/0.2,0)," ",ROUND(SUM(G90:I90)/0.15,0)," ",ROUND(SUM(J90:N90)/0.25,0)," ",ROUND(SUM(O90:S90)/0.25,0))</f>
        <v>Minnesota B 47: 46 67 33 50</v>
      </c>
    </row>
    <row r="31" spans="1:21" x14ac:dyDescent="0.3">
      <c r="A31" s="26" t="s">
        <v>1746</v>
      </c>
      <c r="B31" s="67" t="s">
        <v>303</v>
      </c>
      <c r="C31" s="55" t="str">
        <f>CONCATENATE(T91," ",B31)</f>
        <v>B Missouri</v>
      </c>
      <c r="D31" s="135" t="s">
        <v>1867</v>
      </c>
      <c r="E31" s="162">
        <v>6500</v>
      </c>
      <c r="F31" s="161" t="s">
        <v>202</v>
      </c>
      <c r="G31" s="355">
        <v>0.65739485133847464</v>
      </c>
      <c r="H31" s="218">
        <v>0.73145383615084525</v>
      </c>
      <c r="I31" s="193">
        <v>0.80672386133779705</v>
      </c>
      <c r="J31" s="572" t="s">
        <v>815</v>
      </c>
      <c r="K31" s="308" t="s">
        <v>1942</v>
      </c>
      <c r="L31" s="76" t="s">
        <v>191</v>
      </c>
      <c r="M31" s="76" t="s">
        <v>184</v>
      </c>
      <c r="N31" s="324" t="s">
        <v>203</v>
      </c>
      <c r="O31" s="352" t="s">
        <v>1800</v>
      </c>
      <c r="P31" s="11" t="s">
        <v>188</v>
      </c>
      <c r="Q31" s="506">
        <v>0.05</v>
      </c>
      <c r="R31" s="1">
        <v>5</v>
      </c>
      <c r="S31" s="490" t="s">
        <v>1855</v>
      </c>
      <c r="T31" s="571">
        <f>SUMPRODUCT(D91:S91,D$5:S$5)/5</f>
        <v>39.227775383408371</v>
      </c>
      <c r="U31" s="277" t="str">
        <f>CONCATENATE(B31," ",T91," ",ROUND(SUM(D91:S91)/0.85,0),": ",ROUND(SUM(D91:F91)/0.2,0)," ",ROUND(SUM(G91:I91)/0.15,0)," ",ROUND(SUM(J91:N91)/0.25,0)," ",ROUND(SUM(O91:S91)/0.25,0))</f>
        <v>Missouri B 46: 30 55 26 74</v>
      </c>
    </row>
    <row r="32" spans="1:21" x14ac:dyDescent="0.3">
      <c r="A32" s="26" t="s">
        <v>1749</v>
      </c>
      <c r="B32" s="67" t="s">
        <v>417</v>
      </c>
      <c r="C32" s="55" t="str">
        <f>CONCATENATE(T92," ",B32)</f>
        <v>C Mississippi</v>
      </c>
      <c r="D32" s="135" t="s">
        <v>202</v>
      </c>
      <c r="E32" s="162" t="s">
        <v>387</v>
      </c>
      <c r="F32" s="161" t="s">
        <v>202</v>
      </c>
      <c r="G32" s="355">
        <v>0.60173933285052161</v>
      </c>
      <c r="H32" s="218">
        <v>0.46026173285198557</v>
      </c>
      <c r="I32" s="408">
        <v>1.1218971631205672</v>
      </c>
      <c r="J32" s="572" t="s">
        <v>815</v>
      </c>
      <c r="K32" s="308" t="s">
        <v>1942</v>
      </c>
      <c r="L32" s="76" t="s">
        <v>191</v>
      </c>
      <c r="M32" s="76" t="s">
        <v>202</v>
      </c>
      <c r="N32" s="324">
        <v>7.4999999999999997E-3</v>
      </c>
      <c r="O32" s="352" t="s">
        <v>1809</v>
      </c>
      <c r="P32" s="11" t="s">
        <v>186</v>
      </c>
      <c r="Q32" s="490"/>
      <c r="R32" s="1"/>
      <c r="S32" s="490" t="s">
        <v>1972</v>
      </c>
      <c r="T32" s="571">
        <f>SUMPRODUCT(D92:S92,D$5:S$5)/5</f>
        <v>20.488583638171793</v>
      </c>
      <c r="U32" s="277" t="str">
        <f>CONCATENATE(B32," ",T92," ",ROUND(SUM(D92:S92)/0.85,0),": ",ROUND(SUM(D92:F92)/0.2,0)," ",ROUND(SUM(G92:I92)/0.15,0)," ",ROUND(SUM(J92:N92)/0.25,0)," ",ROUND(SUM(O92:S92)/0.25,0))</f>
        <v>Mississippi C 24: 3 49 26 24</v>
      </c>
    </row>
    <row r="33" spans="1:21" x14ac:dyDescent="0.3">
      <c r="A33" s="26" t="s">
        <v>1781</v>
      </c>
      <c r="B33" s="59" t="s">
        <v>306</v>
      </c>
      <c r="C33" s="55" t="str">
        <f>CONCATENATE(T93," ",B33)</f>
        <v>A Montana</v>
      </c>
      <c r="D33" s="135" t="s">
        <v>1936</v>
      </c>
      <c r="E33" s="162">
        <v>540</v>
      </c>
      <c r="F33" s="161" t="s">
        <v>202</v>
      </c>
      <c r="G33" s="355">
        <v>0.73101228394475581</v>
      </c>
      <c r="H33" s="218">
        <v>0.58389938398357299</v>
      </c>
      <c r="I33" s="193">
        <v>0.74093925472179656</v>
      </c>
      <c r="J33" s="265" t="s">
        <v>813</v>
      </c>
      <c r="K33" s="308" t="s">
        <v>1947</v>
      </c>
      <c r="L33" s="76">
        <v>0</v>
      </c>
      <c r="M33" s="76" t="s">
        <v>184</v>
      </c>
      <c r="N33" s="324">
        <v>3.7000000000000002E-3</v>
      </c>
      <c r="O33" s="352" t="s">
        <v>1800</v>
      </c>
      <c r="P33" s="11" t="s">
        <v>188</v>
      </c>
      <c r="Q33" s="506">
        <v>0.05</v>
      </c>
      <c r="R33" s="1" t="s">
        <v>1839</v>
      </c>
      <c r="S33" s="490" t="s">
        <v>1974</v>
      </c>
      <c r="T33" s="571">
        <f>SUMPRODUCT(D93:S93,D$5:S$5)/5</f>
        <v>49.733117538952285</v>
      </c>
      <c r="U33" s="277" t="str">
        <f>CONCATENATE(B33," ",T93," ",ROUND(SUM(D93:S93)/0.85,0),": ",ROUND(SUM(D93:F93)/0.2,0)," ",ROUND(SUM(G93:I93)/0.15,0)," ",ROUND(SUM(J93:N93)/0.25,0)," ",ROUND(SUM(O93:S93)/0.25,0))</f>
        <v>Montana A 59: 50 51 49 80</v>
      </c>
    </row>
    <row r="34" spans="1:21" x14ac:dyDescent="0.3">
      <c r="A34" s="26" t="s">
        <v>1776</v>
      </c>
      <c r="B34" s="67" t="s">
        <v>425</v>
      </c>
      <c r="C34" s="55" t="str">
        <f>CONCATENATE(T94," ",B34)</f>
        <v>C North Carolina</v>
      </c>
      <c r="D34" s="135" t="s">
        <v>202</v>
      </c>
      <c r="E34" s="162">
        <v>16200</v>
      </c>
      <c r="F34" s="161" t="s">
        <v>202</v>
      </c>
      <c r="G34" s="355">
        <v>0.71475839030509158</v>
      </c>
      <c r="H34" s="218">
        <v>0.56997720322490963</v>
      </c>
      <c r="I34" s="193">
        <v>0.87964974908169058</v>
      </c>
      <c r="J34" s="265" t="s">
        <v>813</v>
      </c>
      <c r="K34" s="308" t="s">
        <v>1942</v>
      </c>
      <c r="L34" s="76">
        <v>8</v>
      </c>
      <c r="M34" s="76" t="s">
        <v>202</v>
      </c>
      <c r="N34" s="324" t="s">
        <v>203</v>
      </c>
      <c r="O34" s="352" t="s">
        <v>1810</v>
      </c>
      <c r="P34" s="11" t="s">
        <v>188</v>
      </c>
      <c r="Q34" s="1" t="s">
        <v>223</v>
      </c>
      <c r="R34" s="1">
        <v>1</v>
      </c>
      <c r="S34" s="490" t="s">
        <v>183</v>
      </c>
      <c r="T34" s="571">
        <f>SUMPRODUCT(D94:S94,D$5:S$5)/5</f>
        <v>31.077135388155682</v>
      </c>
      <c r="U34" s="277" t="str">
        <f>CONCATENATE(B34," ",T94," ",ROUND(SUM(D94:S94)/0.85,0),": ",ROUND(SUM(D94:F94)/0.2,0)," ",ROUND(SUM(G94:I94)/0.15,0)," ",ROUND(SUM(J94:N94)/0.25,0)," ",ROUND(SUM(O94:S94)/0.25,0))</f>
        <v>North Carolina C 37: 7 56 26 59</v>
      </c>
    </row>
    <row r="35" spans="1:21" x14ac:dyDescent="0.3">
      <c r="A35" s="26" t="s">
        <v>1747</v>
      </c>
      <c r="B35" s="67" t="s">
        <v>185</v>
      </c>
      <c r="C35" s="55" t="str">
        <f>CONCATENATE(T95," ",B35)</f>
        <v>C North Dakota</v>
      </c>
      <c r="D35" s="135" t="s">
        <v>1934</v>
      </c>
      <c r="E35" s="162" t="s">
        <v>387</v>
      </c>
      <c r="F35" s="161" t="s">
        <v>202</v>
      </c>
      <c r="G35" s="355">
        <v>0.64452888871786818</v>
      </c>
      <c r="H35" s="218">
        <v>0.5492628550880978</v>
      </c>
      <c r="I35" s="193">
        <v>0.65184748216871446</v>
      </c>
      <c r="J35" s="265" t="s">
        <v>813</v>
      </c>
      <c r="K35" s="308" t="s">
        <v>1942</v>
      </c>
      <c r="L35" s="76" t="s">
        <v>191</v>
      </c>
      <c r="M35" s="76" t="s">
        <v>202</v>
      </c>
      <c r="N35" s="324">
        <v>5.7999999999999996E-3</v>
      </c>
      <c r="O35" s="352" t="s">
        <v>1800</v>
      </c>
      <c r="P35" s="11" t="s">
        <v>186</v>
      </c>
      <c r="Q35" s="490"/>
      <c r="R35" s="1"/>
      <c r="S35" s="490" t="s">
        <v>1967</v>
      </c>
      <c r="T35" s="571">
        <f>SUMPRODUCT(D95:S95,D$5:S$5)/5</f>
        <v>19.625475236273552</v>
      </c>
      <c r="U35" s="277" t="str">
        <f>CONCATENATE(B35," ",T95," ",ROUND(SUM(D95:S95)/0.85,0),": ",ROUND(SUM(D95:F95)/0.2,0)," ",ROUND(SUM(G95:I95)/0.15,0)," ",ROUND(SUM(J95:N95)/0.25,0)," ",ROUND(SUM(O95:S95)/0.25,0))</f>
        <v>North Dakota C 23: 3 32 26 30</v>
      </c>
    </row>
    <row r="36" spans="1:21" x14ac:dyDescent="0.3">
      <c r="A36" s="26" t="s">
        <v>1745</v>
      </c>
      <c r="B36" s="67" t="s">
        <v>309</v>
      </c>
      <c r="C36" s="55" t="str">
        <f>CONCATENATE(T96," ",B36)</f>
        <v>C Nebraska</v>
      </c>
      <c r="D36" s="135" t="s">
        <v>202</v>
      </c>
      <c r="E36" s="162" t="s">
        <v>387</v>
      </c>
      <c r="F36" s="161" t="s">
        <v>202</v>
      </c>
      <c r="G36" s="355">
        <v>0.69886829231667147</v>
      </c>
      <c r="H36" s="218">
        <v>0.60012779552715656</v>
      </c>
      <c r="I36" s="193">
        <v>0.57603160094019201</v>
      </c>
      <c r="J36" s="265" t="s">
        <v>813</v>
      </c>
      <c r="K36" s="308" t="s">
        <v>1943</v>
      </c>
      <c r="L36" s="76" t="s">
        <v>191</v>
      </c>
      <c r="M36" s="76" t="s">
        <v>202</v>
      </c>
      <c r="N36" s="324">
        <v>9.0000000000000011E-3</v>
      </c>
      <c r="O36" s="352" t="s">
        <v>1800</v>
      </c>
      <c r="P36" s="11" t="s">
        <v>187</v>
      </c>
      <c r="Q36" s="506"/>
      <c r="R36" s="1"/>
      <c r="S36" s="490" t="s">
        <v>1967</v>
      </c>
      <c r="T36" s="571">
        <f>SUMPRODUCT(D96:S96,D$5:S$5)/5</f>
        <v>22.4902344382599</v>
      </c>
      <c r="U36" s="277" t="str">
        <f>CONCATENATE(B36," ",T96," ",ROUND(SUM(D96:S96)/0.85,0),": ",ROUND(SUM(D96:F96)/0.2,0)," ",ROUND(SUM(G96:I96)/0.15,0)," ",ROUND(SUM(J96:N96)/0.25,0)," ",ROUND(SUM(O96:S96)/0.25,0))</f>
        <v>Nebraska C 26: 3 38 34 30</v>
      </c>
    </row>
    <row r="37" spans="1:21" x14ac:dyDescent="0.3">
      <c r="A37" s="22" t="s">
        <v>1780</v>
      </c>
      <c r="B37" s="67" t="s">
        <v>421</v>
      </c>
      <c r="C37" s="55" t="str">
        <f>CONCATENATE(T97," ",B37)</f>
        <v>C New Hampshire</v>
      </c>
      <c r="D37" s="135" t="s">
        <v>202</v>
      </c>
      <c r="E37" s="162">
        <v>15000</v>
      </c>
      <c r="F37" s="161" t="s">
        <v>202</v>
      </c>
      <c r="G37" s="355">
        <v>0.75456117744969209</v>
      </c>
      <c r="H37" s="218">
        <v>0.63422346368715077</v>
      </c>
      <c r="I37" s="193">
        <v>0.79150775489448255</v>
      </c>
      <c r="J37" s="572" t="s">
        <v>815</v>
      </c>
      <c r="K37" s="308" t="s">
        <v>1942</v>
      </c>
      <c r="L37" s="76" t="s">
        <v>191</v>
      </c>
      <c r="M37" s="76" t="s">
        <v>202</v>
      </c>
      <c r="N37" s="324" t="s">
        <v>203</v>
      </c>
      <c r="O37" s="352" t="s">
        <v>1800</v>
      </c>
      <c r="P37" s="11" t="s">
        <v>186</v>
      </c>
      <c r="Q37" s="490"/>
      <c r="R37" s="1"/>
      <c r="S37" s="490" t="s">
        <v>183</v>
      </c>
      <c r="T37" s="571">
        <f>SUMPRODUCT(D97:S97,D$5:S$5)/5</f>
        <v>17.982024547013992</v>
      </c>
      <c r="U37" s="277" t="str">
        <f>CONCATENATE(B37," ",T97," ",ROUND(SUM(D97:S97)/0.85,0),": ",ROUND(SUM(D97:F97)/0.2,0)," ",ROUND(SUM(G97:I97)/0.15,0)," ",ROUND(SUM(J97:N97)/0.25,0)," ",ROUND(SUM(O97:S97)/0.25,0))</f>
        <v>New Hampshire C 21: 7 60 7 23</v>
      </c>
    </row>
    <row r="38" spans="1:21" x14ac:dyDescent="0.3">
      <c r="A38" s="22" t="s">
        <v>1779</v>
      </c>
      <c r="B38" s="67" t="s">
        <v>423</v>
      </c>
      <c r="C38" s="309" t="str">
        <f>CONCATENATE(T98," ",B38)</f>
        <v>B New Jersey</v>
      </c>
      <c r="D38" s="112" t="s">
        <v>184</v>
      </c>
      <c r="E38" s="310">
        <v>7800</v>
      </c>
      <c r="F38" s="161" t="s">
        <v>1877</v>
      </c>
      <c r="G38" s="356">
        <v>0.75265237597180801</v>
      </c>
      <c r="H38" s="218">
        <v>0.56378939008894546</v>
      </c>
      <c r="I38" s="193">
        <v>0.81828259419769422</v>
      </c>
      <c r="J38" s="265" t="s">
        <v>813</v>
      </c>
      <c r="K38" s="308" t="s">
        <v>1944</v>
      </c>
      <c r="L38" s="101">
        <v>15</v>
      </c>
      <c r="M38" s="101" t="s">
        <v>184</v>
      </c>
      <c r="N38" s="324">
        <v>2.8799999999999999E-2</v>
      </c>
      <c r="O38" s="352" t="s">
        <v>1811</v>
      </c>
      <c r="P38" s="100" t="s">
        <v>1828</v>
      </c>
      <c r="Q38" s="486"/>
      <c r="R38" s="113"/>
      <c r="S38" s="490" t="s">
        <v>1855</v>
      </c>
      <c r="T38" s="571">
        <f>SUMPRODUCT(D98:S98,D$5:S$5)/5</f>
        <v>41.390916335384063</v>
      </c>
      <c r="U38" s="277" t="str">
        <f>CONCATENATE(B38," ",T98," ",ROUND(SUM(D98:S98)/0.85,0),": ",ROUND(SUM(D98:F98)/0.2,0)," ",ROUND(SUM(G98:I98)/0.15,0)," ",ROUND(SUM(J98:N98)/0.25,0)," ",ROUND(SUM(O98:S98)/0.25,0))</f>
        <v>New Jersey B 49: 46 57 77 18</v>
      </c>
    </row>
    <row r="39" spans="1:21" x14ac:dyDescent="0.3">
      <c r="A39" s="26" t="s">
        <v>1778</v>
      </c>
      <c r="B39" s="67" t="s">
        <v>319</v>
      </c>
      <c r="C39" s="55" t="str">
        <f>CONCATENATE(T99," ",B39)</f>
        <v>B New Mexico</v>
      </c>
      <c r="D39" s="135" t="s">
        <v>202</v>
      </c>
      <c r="E39" s="162">
        <v>15000</v>
      </c>
      <c r="F39" s="161" t="s">
        <v>1878</v>
      </c>
      <c r="G39" s="355">
        <v>0.61254968023666212</v>
      </c>
      <c r="H39" s="218">
        <v>0.54947368421052645</v>
      </c>
      <c r="I39" s="193">
        <v>0.62424017037819446</v>
      </c>
      <c r="J39" s="265" t="s">
        <v>1712</v>
      </c>
      <c r="K39" s="308" t="s">
        <v>1946</v>
      </c>
      <c r="L39" s="76" t="s">
        <v>191</v>
      </c>
      <c r="M39" s="76" t="s">
        <v>184</v>
      </c>
      <c r="N39" s="324" t="s">
        <v>203</v>
      </c>
      <c r="O39" s="352" t="s">
        <v>1800</v>
      </c>
      <c r="P39" s="11" t="s">
        <v>188</v>
      </c>
      <c r="Q39" s="1" t="s">
        <v>223</v>
      </c>
      <c r="R39" s="1">
        <v>4</v>
      </c>
      <c r="S39" s="490" t="s">
        <v>1967</v>
      </c>
      <c r="T39" s="571">
        <f>SUMPRODUCT(D99:S99,D$5:S$5)/5</f>
        <v>34.56985234193813</v>
      </c>
      <c r="U39" s="277" t="str">
        <f>CONCATENATE(B39," ",T99," ",ROUND(SUM(D99:S99)/0.85,0),": ",ROUND(SUM(D99:F99)/0.2,0)," ",ROUND(SUM(G99:I99)/0.15,0)," ",ROUND(SUM(J99:N99)/0.25,0)," ",ROUND(SUM(O99:S99)/0.25,0))</f>
        <v>New Mexico B 41: 16 26 34 76</v>
      </c>
    </row>
    <row r="40" spans="1:21" x14ac:dyDescent="0.3">
      <c r="A40" s="22" t="s">
        <v>1744</v>
      </c>
      <c r="B40" s="67" t="s">
        <v>311</v>
      </c>
      <c r="C40" s="55" t="str">
        <f>CONCATENATE(T100," ",B40)</f>
        <v>A Nevada</v>
      </c>
      <c r="D40" s="135" t="s">
        <v>202</v>
      </c>
      <c r="E40" s="162">
        <v>15000</v>
      </c>
      <c r="F40" s="161" t="s">
        <v>202</v>
      </c>
      <c r="G40" s="355">
        <v>0.65357916611414846</v>
      </c>
      <c r="H40" s="218">
        <v>0.63823466092572656</v>
      </c>
      <c r="I40" s="193">
        <v>0.65156578071388349</v>
      </c>
      <c r="J40" s="265" t="s">
        <v>1941</v>
      </c>
      <c r="K40" s="308" t="s">
        <v>1944</v>
      </c>
      <c r="L40" s="76">
        <v>7</v>
      </c>
      <c r="M40" s="76" t="s">
        <v>184</v>
      </c>
      <c r="N40" s="324">
        <v>2.0499999999999997E-2</v>
      </c>
      <c r="O40" s="352" t="s">
        <v>1816</v>
      </c>
      <c r="P40" s="11" t="s">
        <v>190</v>
      </c>
      <c r="Q40" s="506">
        <v>0.02</v>
      </c>
      <c r="R40" s="1" t="s">
        <v>182</v>
      </c>
      <c r="S40" s="490" t="s">
        <v>1967</v>
      </c>
      <c r="T40" s="571">
        <f>SUMPRODUCT(D100:S100,D$5:S$5)/5</f>
        <v>44.248211716159844</v>
      </c>
      <c r="U40" s="277" t="str">
        <f>CONCATENATE(B40," ",T100," ",ROUND(SUM(D100:S100)/0.85,0),": ",ROUND(SUM(D100:F100)/0.2,0)," ",ROUND(SUM(G100:I100)/0.15,0)," ",ROUND(SUM(J100:N100)/0.25,0)," ",ROUND(SUM(O100:S100)/0.25,0))</f>
        <v>Nevada A 52: 7 39 88 60</v>
      </c>
    </row>
    <row r="41" spans="1:21" x14ac:dyDescent="0.3">
      <c r="A41" s="26" t="s">
        <v>1777</v>
      </c>
      <c r="B41" s="67" t="s">
        <v>322</v>
      </c>
      <c r="C41" s="55" t="str">
        <f>CONCATENATE(T101," ",B41)</f>
        <v>B New York</v>
      </c>
      <c r="D41" s="135" t="s">
        <v>202</v>
      </c>
      <c r="E41" s="162">
        <v>19050</v>
      </c>
      <c r="F41" s="161" t="s">
        <v>202</v>
      </c>
      <c r="G41" s="355">
        <v>0.63360331750122711</v>
      </c>
      <c r="H41" s="218">
        <v>0.64623991067155839</v>
      </c>
      <c r="I41" s="193">
        <v>0.82325141776937616</v>
      </c>
      <c r="J41" s="265" t="s">
        <v>1713</v>
      </c>
      <c r="K41" s="308" t="s">
        <v>1942</v>
      </c>
      <c r="L41" s="76" t="s">
        <v>191</v>
      </c>
      <c r="M41" s="76" t="s">
        <v>202</v>
      </c>
      <c r="N41" s="324">
        <v>0.13689999999999999</v>
      </c>
      <c r="O41" s="352" t="s">
        <v>1800</v>
      </c>
      <c r="P41" s="11" t="s">
        <v>188</v>
      </c>
      <c r="Q41" s="506">
        <v>0.03</v>
      </c>
      <c r="R41" s="1" t="s">
        <v>182</v>
      </c>
      <c r="S41" s="490" t="s">
        <v>183</v>
      </c>
      <c r="T41" s="571">
        <f>SUMPRODUCT(D101:S101,D$5:S$5)/5</f>
        <v>40.050409992570543</v>
      </c>
      <c r="U41" s="277" t="str">
        <f>CONCATENATE(B41," ",T101," ",ROUND(SUM(D101:S101)/0.85,0),": ",ROUND(SUM(D101:F101)/0.2,0)," ",ROUND(SUM(G101:I101)/0.15,0)," ",ROUND(SUM(J101:N101)/0.25,0)," ",ROUND(SUM(O101:S101)/0.25,0))</f>
        <v>New York B 47: 7 47 54 73</v>
      </c>
    </row>
    <row r="42" spans="1:21" x14ac:dyDescent="0.3">
      <c r="A42" s="26" t="s">
        <v>1748</v>
      </c>
      <c r="B42" s="59" t="s">
        <v>330</v>
      </c>
      <c r="C42" s="55" t="str">
        <f>CONCATENATE(T102," ",B42)</f>
        <v>A Ohio</v>
      </c>
      <c r="D42" s="135" t="s">
        <v>372</v>
      </c>
      <c r="E42" s="162">
        <v>39886.050000000003</v>
      </c>
      <c r="F42" s="161" t="s">
        <v>202</v>
      </c>
      <c r="G42" s="355">
        <v>0.67434340081443567</v>
      </c>
      <c r="H42" s="218">
        <v>0.39838204592901877</v>
      </c>
      <c r="I42" s="193">
        <v>0.85018986354099857</v>
      </c>
      <c r="J42" s="265" t="s">
        <v>1714</v>
      </c>
      <c r="K42" s="308" t="s">
        <v>1943</v>
      </c>
      <c r="L42" s="76">
        <v>7</v>
      </c>
      <c r="M42" s="76" t="s">
        <v>184</v>
      </c>
      <c r="N42" s="324">
        <v>1.2200000000000001E-2</v>
      </c>
      <c r="O42" s="352" t="s">
        <v>1804</v>
      </c>
      <c r="P42" s="11" t="s">
        <v>188</v>
      </c>
      <c r="Q42" s="506">
        <v>0.05</v>
      </c>
      <c r="R42" s="1" t="s">
        <v>1837</v>
      </c>
      <c r="S42" s="490" t="s">
        <v>1863</v>
      </c>
      <c r="T42" s="571">
        <f>SUMPRODUCT(D102:S102,D$5:S$5)/5</f>
        <v>51.59934297786964</v>
      </c>
      <c r="U42" s="277" t="str">
        <f>CONCATENATE(B42," ",T102," ",ROUND(SUM(D102:S102)/0.85,0),": ",ROUND(SUM(D102:F102)/0.2,0)," ",ROUND(SUM(G102:I102)/0.15,0)," ",ROUND(SUM(J102:N102)/0.25,0)," ",ROUND(SUM(O102:S102)/0.25,0))</f>
        <v>Ohio A 61: 7 38 100 78</v>
      </c>
    </row>
    <row r="43" spans="1:21" x14ac:dyDescent="0.3">
      <c r="A43" s="26" t="s">
        <v>1752</v>
      </c>
      <c r="B43" s="59" t="s">
        <v>333</v>
      </c>
      <c r="C43" s="55" t="str">
        <f>CONCATENATE(T103," ",B43)</f>
        <v>C Oklahoma</v>
      </c>
      <c r="D43" s="135" t="s">
        <v>202</v>
      </c>
      <c r="E43" s="162">
        <v>2700</v>
      </c>
      <c r="F43" s="161" t="s">
        <v>202</v>
      </c>
      <c r="G43" s="355">
        <v>0.54992648457170501</v>
      </c>
      <c r="H43" s="218">
        <v>0.42983968871595329</v>
      </c>
      <c r="I43" s="193">
        <v>0.76239460778392454</v>
      </c>
      <c r="J43" s="265" t="s">
        <v>816</v>
      </c>
      <c r="K43" s="308" t="s">
        <v>1942</v>
      </c>
      <c r="L43" s="76" t="s">
        <v>191</v>
      </c>
      <c r="M43" s="76" t="s">
        <v>202</v>
      </c>
      <c r="N43" s="324" t="s">
        <v>203</v>
      </c>
      <c r="O43" s="352" t="s">
        <v>1949</v>
      </c>
      <c r="P43" s="11" t="s">
        <v>187</v>
      </c>
      <c r="Q43" s="490"/>
      <c r="R43" s="1"/>
      <c r="S43" s="490" t="s">
        <v>1967</v>
      </c>
      <c r="T43" s="571">
        <f>SUMPRODUCT(D103:S103,D$5:S$5)/5</f>
        <v>17.086064559062237</v>
      </c>
      <c r="U43" s="277" t="str">
        <f>CONCATENATE(B43," ",T103," ",ROUND(SUM(D103:S103)/0.85,0),": ",ROUND(SUM(D103:F103)/0.2,0)," ",ROUND(SUM(G103:I103)/0.15,0)," ",ROUND(SUM(J103:N103)/0.25,0)," ",ROUND(SUM(O103:S103)/0.25,0))</f>
        <v>Oklahoma C 20: 20 19 10 30</v>
      </c>
    </row>
    <row r="44" spans="1:21" ht="27.6" x14ac:dyDescent="0.3">
      <c r="A44" s="26" t="s">
        <v>1753</v>
      </c>
      <c r="B44" s="59" t="s">
        <v>335</v>
      </c>
      <c r="C44" s="55" t="str">
        <f>CONCATENATE(T104," ",B44)</f>
        <v>B Oregon</v>
      </c>
      <c r="D44" s="135" t="s">
        <v>202</v>
      </c>
      <c r="E44" s="162" t="s">
        <v>387</v>
      </c>
      <c r="F44" s="161" t="s">
        <v>202</v>
      </c>
      <c r="G44" s="355">
        <v>0.75518437433809349</v>
      </c>
      <c r="H44" s="218">
        <v>0.60822793296089372</v>
      </c>
      <c r="I44" s="193">
        <v>0.59830493558168518</v>
      </c>
      <c r="J44" s="265" t="s">
        <v>813</v>
      </c>
      <c r="K44" s="308" t="s">
        <v>1944</v>
      </c>
      <c r="L44" s="76">
        <v>14</v>
      </c>
      <c r="M44" s="76" t="s">
        <v>184</v>
      </c>
      <c r="N44" s="324">
        <v>1E-4</v>
      </c>
      <c r="O44" s="352" t="s">
        <v>1800</v>
      </c>
      <c r="P44" s="11" t="s">
        <v>188</v>
      </c>
      <c r="Q44" s="506" t="s">
        <v>1829</v>
      </c>
      <c r="R44" s="1">
        <v>3</v>
      </c>
      <c r="S44" s="490" t="s">
        <v>1855</v>
      </c>
      <c r="T44" s="571">
        <f>SUMPRODUCT(D104:S104,D$5:S$5)/5</f>
        <v>42.346401226789347</v>
      </c>
      <c r="U44" s="277" t="str">
        <f>CONCATENATE(B44," ",T104," ",ROUND(SUM(D104:S104)/0.85,0),": ",ROUND(SUM(D104:F104)/0.2,0)," ",ROUND(SUM(G104:I104)/0.15,0)," ",ROUND(SUM(J104:N104)/0.25,0)," ",ROUND(SUM(O104:S104)/0.25,0))</f>
        <v>Oregon B 50: 3 47 69 70</v>
      </c>
    </row>
    <row r="45" spans="1:21" x14ac:dyDescent="0.3">
      <c r="A45" s="26" t="s">
        <v>1775</v>
      </c>
      <c r="B45" s="59" t="s">
        <v>336</v>
      </c>
      <c r="C45" s="55" t="str">
        <f>CONCATENATE(T105," ",B45)</f>
        <v>C Pennsylvania</v>
      </c>
      <c r="D45" s="135" t="s">
        <v>1933</v>
      </c>
      <c r="E45" s="162" t="s">
        <v>387</v>
      </c>
      <c r="F45" s="161" t="s">
        <v>202</v>
      </c>
      <c r="G45" s="355">
        <v>0.71049043096041808</v>
      </c>
      <c r="H45" s="218">
        <v>0.57432494279176205</v>
      </c>
      <c r="I45" s="193">
        <v>0.81804040559225688</v>
      </c>
      <c r="J45" s="572" t="s">
        <v>813</v>
      </c>
      <c r="K45" s="308" t="s">
        <v>1942</v>
      </c>
      <c r="L45" s="76" t="s">
        <v>191</v>
      </c>
      <c r="M45" s="76" t="s">
        <v>184</v>
      </c>
      <c r="N45" s="513" t="s">
        <v>203</v>
      </c>
      <c r="O45" s="352" t="s">
        <v>1814</v>
      </c>
      <c r="P45" s="11" t="s">
        <v>190</v>
      </c>
      <c r="Q45" s="506">
        <v>0.02</v>
      </c>
      <c r="R45" s="1" t="s">
        <v>182</v>
      </c>
      <c r="S45" s="490" t="s">
        <v>183</v>
      </c>
      <c r="T45" s="571">
        <f>SUMPRODUCT(D105:S105,D$5:S$5)/5</f>
        <v>30.994914583925798</v>
      </c>
      <c r="U45" s="277" t="str">
        <f>CONCATENATE(B45," ",T105," ",ROUND(SUM(D105:S105)/0.85,0),": ",ROUND(SUM(D105:F105)/0.2,0)," ",ROUND(SUM(G105:I105)/0.15,0)," ",ROUND(SUM(J105:N105)/0.25,0)," ",ROUND(SUM(O105:S105)/0.25,0))</f>
        <v>Pennsylvania C 36: 17 52 26 53</v>
      </c>
    </row>
    <row r="46" spans="1:21" x14ac:dyDescent="0.3">
      <c r="A46" s="26" t="s">
        <v>1774</v>
      </c>
      <c r="B46" s="59" t="s">
        <v>427</v>
      </c>
      <c r="C46" s="55" t="str">
        <f>CONCATENATE(T106," ",B46)</f>
        <v>A Rhode Island</v>
      </c>
      <c r="D46" s="135" t="s">
        <v>202</v>
      </c>
      <c r="E46" s="312">
        <v>4000</v>
      </c>
      <c r="F46" s="161" t="s">
        <v>1876</v>
      </c>
      <c r="G46" s="355">
        <v>0.65654355776810391</v>
      </c>
      <c r="H46" s="218">
        <v>0.79295392953929533</v>
      </c>
      <c r="I46" s="193">
        <v>0.72073148205159843</v>
      </c>
      <c r="J46" s="265" t="s">
        <v>813</v>
      </c>
      <c r="K46" s="308" t="s">
        <v>1943</v>
      </c>
      <c r="L46" s="76">
        <v>7</v>
      </c>
      <c r="M46" s="76" t="s">
        <v>184</v>
      </c>
      <c r="N46" s="324">
        <v>2.8500000000000001E-2</v>
      </c>
      <c r="O46" s="352" t="s">
        <v>1800</v>
      </c>
      <c r="P46" s="11" t="s">
        <v>188</v>
      </c>
      <c r="Q46" s="1" t="s">
        <v>223</v>
      </c>
      <c r="R46" s="1">
        <v>1</v>
      </c>
      <c r="S46" s="490" t="s">
        <v>1974</v>
      </c>
      <c r="T46" s="571">
        <f>SUMPRODUCT(D106:S106,D$5:S$5)/5</f>
        <v>53.893619993734589</v>
      </c>
      <c r="U46" s="277" t="str">
        <f>CONCATENATE(B46," ",T106," ",ROUND(SUM(D106:S106)/0.85,0),": ",ROUND(SUM(D106:F106)/0.2,0)," ",ROUND(SUM(G106:I106)/0.15,0)," ",ROUND(SUM(J106:N106)/0.25,0)," ",ROUND(SUM(O106:S106)/0.25,0))</f>
        <v>Rhode Island A 63: 31 53 81 78</v>
      </c>
    </row>
    <row r="47" spans="1:21" x14ac:dyDescent="0.3">
      <c r="A47" s="26" t="s">
        <v>1773</v>
      </c>
      <c r="B47" s="59" t="s">
        <v>339</v>
      </c>
      <c r="C47" s="55" t="str">
        <f>CONCATENATE(T107," ",B47)</f>
        <v>C South Carolina</v>
      </c>
      <c r="D47" s="135" t="s">
        <v>202</v>
      </c>
      <c r="E47" s="162">
        <v>3000</v>
      </c>
      <c r="F47" s="161" t="s">
        <v>202</v>
      </c>
      <c r="G47" s="355">
        <v>0.64513837283630004</v>
      </c>
      <c r="H47" s="218">
        <v>0.46859575688073396</v>
      </c>
      <c r="I47" s="193">
        <v>1.0065665910524317</v>
      </c>
      <c r="J47" s="572" t="s">
        <v>815</v>
      </c>
      <c r="K47" s="308" t="s">
        <v>1942</v>
      </c>
      <c r="L47" s="76" t="s">
        <v>191</v>
      </c>
      <c r="M47" s="76" t="s">
        <v>184</v>
      </c>
      <c r="N47" s="324" t="s">
        <v>203</v>
      </c>
      <c r="O47" s="352" t="s">
        <v>1799</v>
      </c>
      <c r="P47" s="11" t="s">
        <v>186</v>
      </c>
      <c r="Q47" s="490"/>
      <c r="R47" s="1"/>
      <c r="S47" s="490" t="s">
        <v>1974</v>
      </c>
      <c r="T47" s="571">
        <f>SUMPRODUCT(D107:S107,D$5:S$5)/5</f>
        <v>26.284623706976863</v>
      </c>
      <c r="U47" s="277" t="str">
        <f>CONCATENATE(B47," ",T107," ",ROUND(SUM(D107:S107)/0.85,0),": ",ROUND(SUM(D107:F107)/0.2,0)," ",ROUND(SUM(G107:I107)/0.15,0)," ",ROUND(SUM(J107:N107)/0.25,0)," ",ROUND(SUM(O107:S107)/0.25,0))</f>
        <v>South Carolina C 31: 20 48 26 34</v>
      </c>
    </row>
    <row r="48" spans="1:21" x14ac:dyDescent="0.3">
      <c r="A48" s="26" t="s">
        <v>1772</v>
      </c>
      <c r="B48" s="59" t="s">
        <v>341</v>
      </c>
      <c r="C48" s="55" t="str">
        <f>CONCATENATE(T108," ",B48)</f>
        <v>C South Dakota</v>
      </c>
      <c r="D48" s="135" t="s">
        <v>1934</v>
      </c>
      <c r="E48" s="162">
        <v>4000</v>
      </c>
      <c r="F48" s="161" t="s">
        <v>202</v>
      </c>
      <c r="G48" s="355">
        <v>0.65966060134153159</v>
      </c>
      <c r="H48" s="218">
        <v>0.46945928338762216</v>
      </c>
      <c r="I48" s="193">
        <v>0.63904235727440117</v>
      </c>
      <c r="J48" s="265" t="s">
        <v>813</v>
      </c>
      <c r="K48" s="308" t="s">
        <v>1942</v>
      </c>
      <c r="L48" s="76" t="s">
        <v>191</v>
      </c>
      <c r="M48" s="76" t="s">
        <v>202</v>
      </c>
      <c r="N48" s="324">
        <v>3.4000000000000002E-3</v>
      </c>
      <c r="O48" s="352" t="s">
        <v>1800</v>
      </c>
      <c r="P48" s="11" t="s">
        <v>186</v>
      </c>
      <c r="Q48" s="490"/>
      <c r="R48" s="1"/>
      <c r="S48" s="490" t="s">
        <v>1974</v>
      </c>
      <c r="T48" s="571">
        <f>SUMPRODUCT(D108:S108,D$5:S$5)/5</f>
        <v>23.840332476667907</v>
      </c>
      <c r="U48" s="277" t="str">
        <f>CONCATENATE(B48," ",T108," ",ROUND(SUM(D108:S108)/0.85,0),": ",ROUND(SUM(D108:F108)/0.2,0)," ",ROUND(SUM(G108:I108)/0.15,0)," ",ROUND(SUM(J108:N108)/0.25,0)," ",ROUND(SUM(O108:S108)/0.25,0))</f>
        <v>South Dakota C 28: 17 28 26 38</v>
      </c>
    </row>
    <row r="49" spans="1:21" x14ac:dyDescent="0.3">
      <c r="A49" s="26" t="s">
        <v>1771</v>
      </c>
      <c r="B49" s="59" t="s">
        <v>343</v>
      </c>
      <c r="C49" s="55" t="str">
        <f>CONCATENATE(T109," ",B49)</f>
        <v>C Tennessee</v>
      </c>
      <c r="D49" s="135" t="s">
        <v>202</v>
      </c>
      <c r="E49" s="162">
        <v>4800</v>
      </c>
      <c r="F49" s="161" t="s">
        <v>202</v>
      </c>
      <c r="G49" s="355">
        <v>0.59806428288953528</v>
      </c>
      <c r="H49" s="218">
        <v>0.59728745115067305</v>
      </c>
      <c r="I49" s="193">
        <v>0.82496161438911997</v>
      </c>
      <c r="J49" s="265" t="s">
        <v>1940</v>
      </c>
      <c r="K49" s="308" t="s">
        <v>1704</v>
      </c>
      <c r="L49" s="76" t="s">
        <v>191</v>
      </c>
      <c r="M49" s="76" t="s">
        <v>202</v>
      </c>
      <c r="N49" s="324">
        <v>2.1499999999999998E-2</v>
      </c>
      <c r="O49" s="352" t="s">
        <v>1806</v>
      </c>
      <c r="P49" s="100" t="s">
        <v>1828</v>
      </c>
      <c r="Q49" s="506"/>
      <c r="R49" s="1"/>
      <c r="S49" s="490" t="s">
        <v>1855</v>
      </c>
      <c r="T49" s="571">
        <f>SUMPRODUCT(D109:S109,D$5:S$5)/5</f>
        <v>22.461791717864592</v>
      </c>
      <c r="U49" s="277" t="str">
        <f>CONCATENATE(B49," ",T109," ",ROUND(SUM(D109:S109)/0.85,0),": ",ROUND(SUM(D109:F109)/0.2,0)," ",ROUND(SUM(G109:I109)/0.15,0)," ",ROUND(SUM(J109:N109)/0.25,0)," ",ROUND(SUM(O109:S109)/0.25,0))</f>
        <v>Tennessee C 26: 15 39 34 20</v>
      </c>
    </row>
    <row r="50" spans="1:21" x14ac:dyDescent="0.3">
      <c r="A50" s="26" t="s">
        <v>1770</v>
      </c>
      <c r="B50" s="59" t="s">
        <v>345</v>
      </c>
      <c r="C50" s="55" t="str">
        <f>CONCATENATE(T110," ",B50)</f>
        <v>B Texas</v>
      </c>
      <c r="D50" s="135" t="s">
        <v>202</v>
      </c>
      <c r="E50" s="162" t="s">
        <v>387</v>
      </c>
      <c r="F50" s="161" t="s">
        <v>202</v>
      </c>
      <c r="G50" s="355">
        <v>0.60422863481300804</v>
      </c>
      <c r="H50" s="218">
        <v>0.51933757805803848</v>
      </c>
      <c r="I50" s="193">
        <v>0.67200200087029394</v>
      </c>
      <c r="J50" s="265" t="s">
        <v>813</v>
      </c>
      <c r="K50" s="308" t="s">
        <v>1704</v>
      </c>
      <c r="L50" s="76" t="s">
        <v>191</v>
      </c>
      <c r="M50" s="76" t="s">
        <v>184</v>
      </c>
      <c r="N50" s="324">
        <v>1.7600000000000001E-2</v>
      </c>
      <c r="O50" s="352" t="s">
        <v>1805</v>
      </c>
      <c r="P50" s="11" t="s">
        <v>188</v>
      </c>
      <c r="Q50" s="506">
        <v>0.01</v>
      </c>
      <c r="R50" s="1" t="s">
        <v>182</v>
      </c>
      <c r="S50" s="490" t="s">
        <v>1966</v>
      </c>
      <c r="T50" s="571">
        <f>SUMPRODUCT(D110:S110,D$5:S$5)/5</f>
        <v>35.581533163413113</v>
      </c>
      <c r="U50" s="277" t="str">
        <f>CONCATENATE(B50," ",T110," ",ROUND(SUM(D110:S110)/0.85,0),": ",ROUND(SUM(D110:F110)/0.2,0)," ",ROUND(SUM(G110:I110)/0.15,0)," ",ROUND(SUM(J110:N110)/0.25,0)," ",ROUND(SUM(O110:S110)/0.25,0))</f>
        <v>Texas B 42: 3 26 42 82</v>
      </c>
    </row>
    <row r="51" spans="1:21" x14ac:dyDescent="0.3">
      <c r="A51" s="26" t="s">
        <v>1769</v>
      </c>
      <c r="B51" s="59" t="s">
        <v>347</v>
      </c>
      <c r="C51" s="55" t="str">
        <f>CONCATENATE(T111," ",B51)</f>
        <v>A Utah</v>
      </c>
      <c r="D51" s="135" t="s">
        <v>371</v>
      </c>
      <c r="E51" s="162" t="s">
        <v>387</v>
      </c>
      <c r="F51" s="161" t="s">
        <v>202</v>
      </c>
      <c r="G51" s="355">
        <v>0.69169695861527047</v>
      </c>
      <c r="H51" s="218">
        <v>0.57148375451263544</v>
      </c>
      <c r="I51" s="193">
        <v>0.61710239651416166</v>
      </c>
      <c r="J51" s="265" t="s">
        <v>813</v>
      </c>
      <c r="K51" s="308" t="s">
        <v>1944</v>
      </c>
      <c r="L51" s="76">
        <v>6</v>
      </c>
      <c r="M51" s="76" t="s">
        <v>184</v>
      </c>
      <c r="N51" s="324">
        <v>9.0000000000000011E-3</v>
      </c>
      <c r="O51" s="352" t="s">
        <v>1800</v>
      </c>
      <c r="P51" s="11" t="s">
        <v>188</v>
      </c>
      <c r="Q51" s="506">
        <v>0.01</v>
      </c>
      <c r="R51" s="1" t="s">
        <v>1909</v>
      </c>
      <c r="S51" s="490" t="s">
        <v>1967</v>
      </c>
      <c r="T51" s="571">
        <f>SUMPRODUCT(D111:S111,D$5:S$5)/5</f>
        <v>42.839459205438814</v>
      </c>
      <c r="U51" s="277" t="str">
        <f>CONCATENATE(B51," ",T111," ",ROUND(SUM(D111:S111)/0.85,0),": ",ROUND(SUM(D111:F111)/0.2,0)," ",ROUND(SUM(G111:I111)/0.15,0)," ",ROUND(SUM(J111:N111)/0.25,0)," ",ROUND(SUM(O111:S111)/0.25,0))</f>
        <v>Utah A 50: 3 38 66 80</v>
      </c>
    </row>
    <row r="52" spans="1:21" x14ac:dyDescent="0.3">
      <c r="A52" s="26" t="s">
        <v>1764</v>
      </c>
      <c r="B52" s="67" t="s">
        <v>429</v>
      </c>
      <c r="C52" s="55" t="str">
        <f>CONCATENATE(T112," ",B52)</f>
        <v>B Virginia</v>
      </c>
      <c r="D52" s="135" t="s">
        <v>202</v>
      </c>
      <c r="E52" s="162" t="s">
        <v>387</v>
      </c>
      <c r="F52" s="161" t="s">
        <v>202</v>
      </c>
      <c r="G52" s="355">
        <v>0.73000167870893451</v>
      </c>
      <c r="H52" s="218">
        <v>0.66841575209812787</v>
      </c>
      <c r="I52" s="193">
        <v>0.84054087987143444</v>
      </c>
      <c r="J52" s="265" t="s">
        <v>1716</v>
      </c>
      <c r="K52" s="308" t="s">
        <v>1942</v>
      </c>
      <c r="L52" s="76" t="s">
        <v>191</v>
      </c>
      <c r="M52" s="76" t="s">
        <v>184</v>
      </c>
      <c r="N52" s="324" t="s">
        <v>203</v>
      </c>
      <c r="O52" s="352" t="s">
        <v>1800</v>
      </c>
      <c r="P52" s="11" t="s">
        <v>188</v>
      </c>
      <c r="Q52" s="490" t="s">
        <v>1964</v>
      </c>
      <c r="R52" s="1" t="s">
        <v>224</v>
      </c>
      <c r="S52" s="490" t="s">
        <v>1967</v>
      </c>
      <c r="T52" s="571">
        <f>SUMPRODUCT(D112:S112,D$5:S$5)/5</f>
        <v>33.268094879922401</v>
      </c>
      <c r="U52" s="277" t="str">
        <f>CONCATENATE(B52," ",T112," ",ROUND(SUM(D112:S112)/0.85,0),": ",ROUND(SUM(D112:F112)/0.2,0)," ",ROUND(SUM(G112:I112)/0.15,0)," ",ROUND(SUM(J112:N112)/0.25,0)," ",ROUND(SUM(O112:S112)/0.25,0))</f>
        <v>Virginia B 39: 3 62 34 60</v>
      </c>
    </row>
    <row r="53" spans="1:21" x14ac:dyDescent="0.3">
      <c r="A53" s="26" t="s">
        <v>1763</v>
      </c>
      <c r="B53" s="67" t="s">
        <v>350</v>
      </c>
      <c r="C53" s="55" t="str">
        <f>CONCATENATE(T113," ",B53)</f>
        <v>A Vermont</v>
      </c>
      <c r="D53" s="135" t="s">
        <v>1934</v>
      </c>
      <c r="E53" s="162">
        <v>1820</v>
      </c>
      <c r="F53" s="161" t="s">
        <v>1875</v>
      </c>
      <c r="G53" s="355">
        <v>0.74210808873394085</v>
      </c>
      <c r="H53" s="218">
        <v>0.62395157803718115</v>
      </c>
      <c r="I53" s="193">
        <v>0.88403429971416914</v>
      </c>
      <c r="J53" s="265" t="s">
        <v>813</v>
      </c>
      <c r="K53" s="308" t="s">
        <v>1944</v>
      </c>
      <c r="L53" s="76" t="s">
        <v>191</v>
      </c>
      <c r="M53" s="76" t="s">
        <v>184</v>
      </c>
      <c r="N53" s="324" t="s">
        <v>203</v>
      </c>
      <c r="O53" s="352" t="s">
        <v>1800</v>
      </c>
      <c r="P53" s="11" t="s">
        <v>1950</v>
      </c>
      <c r="Q53" s="1" t="s">
        <v>1962</v>
      </c>
      <c r="R53" s="1" t="s">
        <v>182</v>
      </c>
      <c r="S53" s="490" t="s">
        <v>1970</v>
      </c>
      <c r="T53" s="571">
        <f>SUMPRODUCT(D113:S113,D$5:S$5)/5</f>
        <v>43.347932073357889</v>
      </c>
      <c r="U53" s="277" t="str">
        <f>CONCATENATE(B53," ",T113," ",ROUND(SUM(D113:S113)/0.85,0),": ",ROUND(SUM(D113:F113)/0.2,0)," ",ROUND(SUM(G113:I113)/0.15,0)," ",ROUND(SUM(J113:N113)/0.25,0)," ",ROUND(SUM(O113:S113)/0.25,0))</f>
        <v>Vermont A 51: 36 63 26 80</v>
      </c>
    </row>
    <row r="54" spans="1:21" x14ac:dyDescent="0.3">
      <c r="A54" s="26" t="s">
        <v>1765</v>
      </c>
      <c r="B54" s="59" t="s">
        <v>355</v>
      </c>
      <c r="C54" s="55" t="str">
        <f>CONCATENATE(T114," ",B54)</f>
        <v>A Washington</v>
      </c>
      <c r="D54" s="135" t="s">
        <v>184</v>
      </c>
      <c r="E54" s="162">
        <v>3000</v>
      </c>
      <c r="F54" s="161" t="s">
        <v>202</v>
      </c>
      <c r="G54" s="355">
        <v>0.75708207949269002</v>
      </c>
      <c r="H54" s="218">
        <v>0.53353115727002964</v>
      </c>
      <c r="I54" s="193">
        <v>0.78281144518876267</v>
      </c>
      <c r="J54" s="265" t="s">
        <v>813</v>
      </c>
      <c r="K54" s="308" t="s">
        <v>1944</v>
      </c>
      <c r="L54" s="76">
        <v>21</v>
      </c>
      <c r="M54" s="76" t="s">
        <v>184</v>
      </c>
      <c r="N54" s="324">
        <v>1.0400000000000001E-2</v>
      </c>
      <c r="O54" s="352" t="s">
        <v>1800</v>
      </c>
      <c r="P54" s="11" t="s">
        <v>1953</v>
      </c>
      <c r="Q54" s="506" t="s">
        <v>1849</v>
      </c>
      <c r="R54" s="498" t="s">
        <v>1850</v>
      </c>
      <c r="S54" s="490" t="s">
        <v>183</v>
      </c>
      <c r="T54" s="571">
        <f>SUMPRODUCT(D114:S114,D$5:S$5)/5</f>
        <v>45.590694384257674</v>
      </c>
      <c r="U54" s="277" t="str">
        <f>CONCATENATE(B54," ",T114," ",ROUND(SUM(D114:S114)/0.85,0),": ",ROUND(SUM(D114:F114)/0.2,0)," ",ROUND(SUM(G114:I114)/0.15,0)," ",ROUND(SUM(J114:N114)/0.25,0)," ",ROUND(SUM(O114:S114)/0.25,0))</f>
        <v>Washington A 54: 44 53 77 39</v>
      </c>
    </row>
    <row r="55" spans="1:21" x14ac:dyDescent="0.3">
      <c r="A55" s="22" t="s">
        <v>1767</v>
      </c>
      <c r="B55" s="67" t="s">
        <v>359</v>
      </c>
      <c r="C55" s="55" t="str">
        <f>CONCATENATE(T115," ",B55)</f>
        <v>B Wisconsin</v>
      </c>
      <c r="D55" s="135" t="s">
        <v>202</v>
      </c>
      <c r="E55" s="162">
        <v>2000</v>
      </c>
      <c r="F55" s="161" t="s">
        <v>202</v>
      </c>
      <c r="G55" s="355">
        <v>0.75769189027017325</v>
      </c>
      <c r="H55" s="218">
        <v>0.71578003913894328</v>
      </c>
      <c r="I55" s="193">
        <v>0.72496263079222556</v>
      </c>
      <c r="J55" s="265" t="s">
        <v>813</v>
      </c>
      <c r="K55" s="308" t="s">
        <v>1943</v>
      </c>
      <c r="L55" s="76" t="s">
        <v>191</v>
      </c>
      <c r="M55" s="76" t="s">
        <v>184</v>
      </c>
      <c r="N55" s="324" t="s">
        <v>203</v>
      </c>
      <c r="O55" s="352" t="s">
        <v>1800</v>
      </c>
      <c r="P55" s="462" t="s">
        <v>1955</v>
      </c>
      <c r="Q55" s="506">
        <v>0.05</v>
      </c>
      <c r="R55" s="1">
        <v>4</v>
      </c>
      <c r="S55" s="490" t="s">
        <v>1974</v>
      </c>
      <c r="T55" s="571">
        <f>SUMPRODUCT(D115:S115,D$5:S$5)/5</f>
        <v>35.237321807989701</v>
      </c>
      <c r="U55" s="277" t="str">
        <f>CONCATENATE(B55," ",T115," ",ROUND(SUM(D115:S115)/0.85,0),": ",ROUND(SUM(D115:F115)/0.2,0)," ",ROUND(SUM(G115:I115)/0.15,0)," ",ROUND(SUM(J115:N115)/0.25,0)," ",ROUND(SUM(O115:S115)/0.25,0))</f>
        <v>Wisconsin B 41: 22 62 26 60</v>
      </c>
    </row>
    <row r="56" spans="1:21" x14ac:dyDescent="0.3">
      <c r="A56" s="22" t="s">
        <v>1766</v>
      </c>
      <c r="B56" s="67" t="s">
        <v>357</v>
      </c>
      <c r="C56" s="55" t="str">
        <f>CONCATENATE(T116," ",B56)</f>
        <v>B West Virginia</v>
      </c>
      <c r="D56" s="135" t="s">
        <v>202</v>
      </c>
      <c r="E56" s="162">
        <v>8400</v>
      </c>
      <c r="F56" s="161" t="s">
        <v>1878</v>
      </c>
      <c r="G56" s="355">
        <v>0.57583197482221438</v>
      </c>
      <c r="H56" s="218">
        <v>0.48231707317073169</v>
      </c>
      <c r="I56" s="193">
        <v>0.65631208235506511</v>
      </c>
      <c r="J56" s="265" t="s">
        <v>1717</v>
      </c>
      <c r="K56" s="308" t="s">
        <v>1942</v>
      </c>
      <c r="L56" s="76" t="s">
        <v>191</v>
      </c>
      <c r="M56" s="76" t="s">
        <v>184</v>
      </c>
      <c r="N56" s="324">
        <v>1.01E-2</v>
      </c>
      <c r="O56" s="352" t="s">
        <v>1817</v>
      </c>
      <c r="P56" s="11" t="s">
        <v>188</v>
      </c>
      <c r="Q56" s="506">
        <v>0.03</v>
      </c>
      <c r="R56" s="1" t="s">
        <v>182</v>
      </c>
      <c r="S56" s="490" t="s">
        <v>1967</v>
      </c>
      <c r="T56" s="571">
        <f>SUMPRODUCT(D116:S116,D$5:S$5)/5</f>
        <v>40.303392686015584</v>
      </c>
      <c r="U56" s="277" t="str">
        <f>CONCATENATE(B56," ",T116," ",ROUND(SUM(D116:S116)/0.85,0),": ",ROUND(SUM(D116:F116)/0.2,0)," ",ROUND(SUM(G116:I116)/0.15,0)," ",ROUND(SUM(J116:N116)/0.25,0)," ",ROUND(SUM(O116:S116)/0.25,0))</f>
        <v>West Virginia B 47: 16 19 61 76</v>
      </c>
    </row>
    <row r="57" spans="1:21" x14ac:dyDescent="0.3">
      <c r="A57" s="22" t="s">
        <v>1768</v>
      </c>
      <c r="B57" s="59" t="s">
        <v>361</v>
      </c>
      <c r="C57" s="55" t="str">
        <f>CONCATENATE(T117," ",B57)</f>
        <v>C Wyoming</v>
      </c>
      <c r="D57" s="135" t="s">
        <v>1934</v>
      </c>
      <c r="E57" s="162">
        <v>4500</v>
      </c>
      <c r="F57" s="161" t="s">
        <v>202</v>
      </c>
      <c r="G57" s="355">
        <v>0.64563319844665568</v>
      </c>
      <c r="H57" s="218">
        <v>0.36740629039207245</v>
      </c>
      <c r="I57" s="193">
        <v>0.60143020980908046</v>
      </c>
      <c r="J57" s="265" t="s">
        <v>813</v>
      </c>
      <c r="K57" s="308" t="s">
        <v>1942</v>
      </c>
      <c r="L57" s="76" t="s">
        <v>191</v>
      </c>
      <c r="M57" s="76" t="s">
        <v>202</v>
      </c>
      <c r="N57" s="324" t="s">
        <v>203</v>
      </c>
      <c r="O57" s="352" t="s">
        <v>1803</v>
      </c>
      <c r="P57" s="11" t="s">
        <v>186</v>
      </c>
      <c r="Q57" s="490"/>
      <c r="R57" s="1"/>
      <c r="S57" s="490" t="s">
        <v>1974</v>
      </c>
      <c r="T57" s="571">
        <f>SUMPRODUCT(D117:S117,D$5:S$5)/5</f>
        <v>16.213535115071654</v>
      </c>
      <c r="U57" s="277" t="str">
        <f>CONCATENATE(B57," ",T117," ",ROUND(SUM(D117:S117)/0.85,0),": ",ROUND(SUM(D117:F117)/0.2,0)," ",ROUND(SUM(G117:I117)/0.15,0)," ",ROUND(SUM(J117:N117)/0.25,0)," ",ROUND(SUM(O117:S117)/0.25,0))</f>
        <v>Wyoming C 19: 16 18 7 34</v>
      </c>
    </row>
    <row r="58" spans="1:21" x14ac:dyDescent="0.3">
      <c r="B58" s="55"/>
      <c r="C58" s="55"/>
      <c r="E58" s="163"/>
      <c r="F58" s="163"/>
      <c r="G58" s="65"/>
      <c r="H58" s="65"/>
      <c r="I58" s="65"/>
      <c r="J58" s="77"/>
      <c r="K58" s="102"/>
      <c r="N58" s="325"/>
      <c r="O58" s="353"/>
      <c r="Q58" s="490"/>
      <c r="R58" s="1"/>
      <c r="T58" s="144"/>
    </row>
    <row r="59" spans="1:21" s="2" customFormat="1" ht="90" customHeight="1" x14ac:dyDescent="0.3">
      <c r="B59" s="17"/>
      <c r="C59" s="3" t="s">
        <v>212</v>
      </c>
      <c r="D59" s="5" t="s">
        <v>211</v>
      </c>
      <c r="E59" s="165" t="s">
        <v>388</v>
      </c>
      <c r="F59" s="531" t="s">
        <v>1885</v>
      </c>
      <c r="G59" s="12" t="s">
        <v>228</v>
      </c>
      <c r="H59" s="49" t="s">
        <v>386</v>
      </c>
      <c r="I59" s="49" t="s">
        <v>386</v>
      </c>
      <c r="J59" s="118" t="s">
        <v>814</v>
      </c>
      <c r="K59" s="166" t="str">
        <f>EAC!F57</f>
        <v>https://www.ncsl.org/research/elections-and-campaigns/absentee-and-mail-voting-policies-in-effect-for-the-2020-election.aspx</v>
      </c>
      <c r="L59" s="167" t="s">
        <v>200</v>
      </c>
      <c r="M59" s="167" t="s">
        <v>201</v>
      </c>
      <c r="N59" s="326" t="s">
        <v>193</v>
      </c>
      <c r="O59" s="354" t="s">
        <v>1802</v>
      </c>
      <c r="P59" s="5" t="s">
        <v>199</v>
      </c>
      <c r="Q59" s="169" t="s">
        <v>199</v>
      </c>
      <c r="R59" s="5" t="s">
        <v>197</v>
      </c>
      <c r="S59" s="5" t="s">
        <v>194</v>
      </c>
      <c r="T59" s="145"/>
    </row>
    <row r="60" spans="1:21" s="2" customFormat="1" ht="47.4" customHeight="1" x14ac:dyDescent="0.3">
      <c r="B60" s="137"/>
      <c r="C60" s="3"/>
      <c r="D60" s="117"/>
      <c r="E60" s="165" t="s">
        <v>389</v>
      </c>
      <c r="F60" s="531" t="s">
        <v>1881</v>
      </c>
      <c r="G60" s="12"/>
      <c r="H60" s="49"/>
      <c r="I60" s="49"/>
      <c r="J60" s="118"/>
      <c r="K60" s="119" t="s">
        <v>1831</v>
      </c>
      <c r="L60" s="119"/>
      <c r="M60" s="119"/>
      <c r="N60" s="327" t="s">
        <v>192</v>
      </c>
      <c r="O60" s="354"/>
      <c r="P60" s="117" t="s">
        <v>197</v>
      </c>
      <c r="Q60" s="5"/>
      <c r="R60" s="5" t="s">
        <v>199</v>
      </c>
      <c r="S60" s="117" t="s">
        <v>195</v>
      </c>
      <c r="T60" s="145"/>
    </row>
    <row r="61" spans="1:21" s="2" customFormat="1" ht="49.2" customHeight="1" x14ac:dyDescent="0.3">
      <c r="B61" s="137"/>
      <c r="C61" s="3"/>
      <c r="D61" s="117"/>
      <c r="E61" s="165" t="s">
        <v>390</v>
      </c>
      <c r="F61" s="531"/>
      <c r="G61" s="12"/>
      <c r="H61" s="49"/>
      <c r="I61" s="49"/>
      <c r="J61" s="118"/>
      <c r="K61" s="119"/>
      <c r="L61" s="119"/>
      <c r="M61" s="119"/>
      <c r="N61" s="327"/>
      <c r="O61" s="354"/>
      <c r="P61" s="117" t="s">
        <v>1826</v>
      </c>
      <c r="Q61" s="5"/>
      <c r="R61" s="3"/>
      <c r="S61" s="117" t="s">
        <v>196</v>
      </c>
      <c r="T61" s="145"/>
    </row>
    <row r="62" spans="1:21" ht="21" customHeight="1" x14ac:dyDescent="0.3">
      <c r="C62" s="1" t="s">
        <v>1835</v>
      </c>
      <c r="E62" s="163"/>
      <c r="F62" s="163"/>
      <c r="G62" s="65"/>
      <c r="H62" s="65"/>
      <c r="I62" s="65"/>
      <c r="J62" s="102"/>
      <c r="N62" s="325"/>
      <c r="O62" s="353"/>
      <c r="Q62" s="490"/>
      <c r="R62" s="1"/>
      <c r="T62" s="144"/>
    </row>
    <row r="63" spans="1:21" x14ac:dyDescent="0.3">
      <c r="B63" s="66"/>
      <c r="C63" s="66"/>
      <c r="D63" s="465">
        <f>F63+1</f>
        <v>7</v>
      </c>
      <c r="E63" s="258">
        <v>5</v>
      </c>
      <c r="F63" s="465">
        <f t="shared" ref="F63" si="1">E63+1</f>
        <v>6</v>
      </c>
      <c r="G63" s="136" t="str">
        <f>CONCATENATE(TEXT(100*MIN(G7:G57),"0"),"-",TEXT(100*MAX(G7:G57),"0"),"%")</f>
        <v>55-80%</v>
      </c>
      <c r="H63" s="136" t="str">
        <f>CONCATENATE(TEXT(100*MIN(H7:H57),"0"),"-",TEXT(100*MAX(H7:H57),"0"),"%")</f>
        <v>37-87%</v>
      </c>
      <c r="I63" s="136" t="str">
        <f>CONCATENATE(TEXT(100*MIN(I7:I57),"0"),"-",TEXT(100*MAX(I7:I57),"0"),"%")</f>
        <v>58-112%</v>
      </c>
      <c r="J63" s="465">
        <f>D63+1</f>
        <v>8</v>
      </c>
      <c r="K63" s="76">
        <f>J63+1</f>
        <v>9</v>
      </c>
      <c r="L63" s="258">
        <f>M63+1</f>
        <v>11</v>
      </c>
      <c r="M63" s="465">
        <f>K63+1</f>
        <v>10</v>
      </c>
      <c r="N63" s="466">
        <f>L63+1</f>
        <v>12</v>
      </c>
      <c r="O63" s="465">
        <f>N63+1</f>
        <v>13</v>
      </c>
      <c r="P63" s="258">
        <f>O63+1</f>
        <v>14</v>
      </c>
      <c r="Q63" s="491">
        <f>P63+1</f>
        <v>15</v>
      </c>
      <c r="R63" s="491">
        <f>Q63+1</f>
        <v>16</v>
      </c>
      <c r="S63" s="491">
        <f>R63+1</f>
        <v>17</v>
      </c>
      <c r="T63" s="144"/>
    </row>
    <row r="64" spans="1:21" s="25" customFormat="1" x14ac:dyDescent="0.3">
      <c r="B64" s="67"/>
      <c r="C64" s="67"/>
      <c r="D64" s="103"/>
      <c r="E64" s="157"/>
      <c r="F64" s="157"/>
      <c r="G64" s="79"/>
      <c r="H64" s="79"/>
      <c r="I64" s="79"/>
      <c r="J64" s="120"/>
      <c r="K64" s="103"/>
      <c r="L64" s="103"/>
      <c r="M64" s="103"/>
      <c r="N64" s="328"/>
      <c r="O64" s="467"/>
      <c r="P64" s="463"/>
      <c r="Q64" s="508"/>
      <c r="R64" s="499"/>
      <c r="S64" s="492"/>
      <c r="T64" s="146"/>
    </row>
    <row r="65" spans="1:20" s="83" customFormat="1" ht="15.6" x14ac:dyDescent="0.3">
      <c r="B65" s="80" t="s">
        <v>373</v>
      </c>
      <c r="C65" s="81"/>
      <c r="D65" s="105"/>
      <c r="E65" s="158"/>
      <c r="F65" s="158"/>
      <c r="G65" s="82"/>
      <c r="H65" s="65"/>
      <c r="I65" s="65"/>
      <c r="J65" s="121"/>
      <c r="K65" s="106"/>
      <c r="L65" s="106"/>
      <c r="M65" s="106"/>
      <c r="N65" s="329"/>
      <c r="O65" s="468"/>
      <c r="P65" s="464"/>
      <c r="Q65" s="500"/>
      <c r="R65" s="500"/>
      <c r="S65" s="493"/>
      <c r="T65" s="147"/>
    </row>
    <row r="66" spans="1:20" s="483" customFormat="1" ht="69" x14ac:dyDescent="0.3">
      <c r="A66" s="483">
        <v>0.2</v>
      </c>
      <c r="B66" s="484" t="str">
        <f>B3</f>
        <v>State</v>
      </c>
      <c r="C66" s="84"/>
      <c r="D66" s="84" t="s">
        <v>377</v>
      </c>
      <c r="E66" s="159" t="s">
        <v>1859</v>
      </c>
      <c r="F66" s="480" t="s">
        <v>1884</v>
      </c>
      <c r="G66" s="485" t="s">
        <v>1860</v>
      </c>
      <c r="H66" s="564" t="s">
        <v>1898</v>
      </c>
      <c r="I66" s="185" t="s">
        <v>1897</v>
      </c>
      <c r="J66" s="471" t="s">
        <v>1861</v>
      </c>
      <c r="K66" s="85" t="s">
        <v>1703</v>
      </c>
      <c r="L66" s="134" t="s">
        <v>381</v>
      </c>
      <c r="M66" s="134" t="s">
        <v>379</v>
      </c>
      <c r="N66" s="329" t="s">
        <v>1786</v>
      </c>
      <c r="O66" s="450" t="s">
        <v>1819</v>
      </c>
      <c r="P66" s="84" t="s">
        <v>382</v>
      </c>
      <c r="Q66" s="509" t="s">
        <v>383</v>
      </c>
      <c r="R66" s="493" t="s">
        <v>384</v>
      </c>
      <c r="S66" s="493" t="s">
        <v>376</v>
      </c>
      <c r="T66" s="425"/>
    </row>
    <row r="67" spans="1:20" s="86" customFormat="1" x14ac:dyDescent="0.3">
      <c r="B67" s="81" t="str">
        <f>CONCATENATE(B7, TEXT(T7," 00 "), T67)</f>
        <v>Alaska 34 B</v>
      </c>
      <c r="C67" s="81"/>
      <c r="D67" s="421">
        <f>IF(LEFT(D7,3)="Yes",5,IF(LEFT(D7,5)="Staff",4,IF(D7="Local races only",3,IF(LEFT(D7,3)="Non",2,$A$66))))</f>
        <v>2</v>
      </c>
      <c r="E67" s="154">
        <f t="shared" ref="E67:E98" si="2">IF(E7="no limit",$A$66,1+MAX(0,8000-E7)*4/8000)</f>
        <v>4</v>
      </c>
      <c r="F67" s="154">
        <f>IF(F7="Both",5,IF(F7="Justices",2,IF(F7="No",$A$66,3)))</f>
        <v>0.2</v>
      </c>
      <c r="G67" s="87">
        <f t="shared" ref="G67:I86" si="3">$A$66+(G7-MIN(G$7:G$57))*(5-$A$66)/(MAX(G$7:G$57)-MIN(G$7:G$57))</f>
        <v>2.8478296733715669</v>
      </c>
      <c r="H67" s="87">
        <f t="shared" si="3"/>
        <v>3.5191269136905188</v>
      </c>
      <c r="I67" s="87">
        <f t="shared" si="3"/>
        <v>1.0213185337081176</v>
      </c>
      <c r="J67" s="422">
        <f t="shared" ref="J67:J98" si="4">IF(MID(J7,2,3)="Sat",MAX($A$66,MIN(5,IF(ISERR(FIND("Sun",J7)),0,1)+VALUE(LEFT(J7,1)))),$A$66)</f>
        <v>0.2</v>
      </c>
      <c r="K67" s="423">
        <f t="shared" ref="K67:K98" si="5">IF(LEFT(K7,3)="VBM",$A$66,IF(LEFT(N7,7)="no sign",1,IF(RIGHT(K7,3)="all",IF(MID(K7,12,8)="Ballot s",4,5),3)))</f>
        <v>1</v>
      </c>
      <c r="L67" s="423">
        <f t="shared" ref="L67:L98" si="6">IF(ISNUMBER(L7),IF(L7=0,1,2+MIN((L7-2)*3/5,3)),$A$66)</f>
        <v>0.2</v>
      </c>
      <c r="M67" s="423">
        <f t="shared" ref="M67:M98" si="7">IF(M7="Yes",5,$A$66)</f>
        <v>5</v>
      </c>
      <c r="N67" s="424">
        <f t="shared" ref="N67:N98" si="8">IF(LEFT(N7,7)="No sign",$A$66,IF(N7&gt;0.01,5,3))</f>
        <v>0.2</v>
      </c>
      <c r="O67" s="87">
        <f t="shared" ref="O67:O98" si="9">IF(LEFT(O7,3)="hmp",5,IF(OR(LEFT(O7,3)="bmd",LEFT(O7,3)="vvp"),4,IF(LEFT(O7,6)="dre100",$A$66,3-VALUE(MID(O7,4,2))*(3-$A$66)/100)))</f>
        <v>5</v>
      </c>
      <c r="P67" s="426">
        <f>IF(LEFT(P7,4)="Hand",IF(MID(P7,13,2)="ex",3,5),IF(LEFT(P7,5)="Audit",IF(ISNUMBER(FIND("Ex",P7)),3,4),IF(LEFT(P7,8)="Machines",1,IF(ISNUMBER(FIND("Ex",P7)),3,$A$66))))</f>
        <v>3</v>
      </c>
      <c r="Q67" s="510">
        <f t="shared" ref="Q67:Q98" si="10">IF(Q7="Statistical",5,IF(OR(P67=3,RIGHT(Q7,3)="ton"),1,IF(P67=$A$66,$A$66,IF(ISERR(FIND("final",Q7)),3,2))))</f>
        <v>1</v>
      </c>
      <c r="R67" s="501">
        <f t="shared" ref="R67:R98" si="11">IF(R7="",$A$66,IF(LEFT(R7,3)="All",5,IF(R7="?",1,IF(ISERR(FIND("random",R7)),0,1)+(LEFT(R7,1))/2)))</f>
        <v>5</v>
      </c>
      <c r="S67" s="494">
        <f>IF(LEFT(S7,4)="Keep",5,IF(S7="Yes; but 100% DRE",1,IF(LEFT(S7,3)="Yes",4,IF(S7="Unknown release policy",3,IF(LEFT(S7,13)="No ballots. A",2,IF(S7="No ballots or images",$A$66,1))))))</f>
        <v>0.2</v>
      </c>
      <c r="T67" s="148" t="str">
        <f t="shared" ref="T67:T98" si="12">IF(T7&lt;PERCENTILE(T$7:T$57,0.333),"C",IF(T7&lt;PERCENTILE(T$7:T$57,0.667),"B","A"))</f>
        <v>B</v>
      </c>
    </row>
    <row r="68" spans="1:20" s="86" customFormat="1" x14ac:dyDescent="0.3">
      <c r="B68" s="81" t="str">
        <f>CONCATENATE(B8, TEXT(T8," 00 "), T68)</f>
        <v>Alabama 23 C</v>
      </c>
      <c r="C68" s="81"/>
      <c r="D68" s="421">
        <f t="shared" ref="D68:D117" si="13">IF(LEFT(D8,3)="Yes",5,IF(LEFT(D8,5)="Staff",4,IF(D8="Local races only",3,IF(LEFT(D8,3)="Non",2,$A$66))))</f>
        <v>0.2</v>
      </c>
      <c r="E68" s="154">
        <f t="shared" si="2"/>
        <v>0.2</v>
      </c>
      <c r="F68" s="154">
        <f t="shared" ref="F68:F117" si="14">IF(F8="Both",5,IF(F8="Justices",2,IF(F8="No",$A$66,3)))</f>
        <v>0.2</v>
      </c>
      <c r="G68" s="87">
        <f t="shared" si="3"/>
        <v>1.7640171405519867</v>
      </c>
      <c r="H68" s="87">
        <f t="shared" si="3"/>
        <v>2.027504238024775</v>
      </c>
      <c r="I68" s="87">
        <f t="shared" si="3"/>
        <v>2.921675753874148</v>
      </c>
      <c r="J68" s="422">
        <f t="shared" si="4"/>
        <v>0.2</v>
      </c>
      <c r="K68" s="423">
        <f t="shared" si="5"/>
        <v>1</v>
      </c>
      <c r="L68" s="423">
        <f t="shared" si="6"/>
        <v>0.2</v>
      </c>
      <c r="M68" s="423">
        <f t="shared" si="7"/>
        <v>5</v>
      </c>
      <c r="N68" s="424">
        <f t="shared" si="8"/>
        <v>0.2</v>
      </c>
      <c r="O68" s="87">
        <f t="shared" si="9"/>
        <v>5</v>
      </c>
      <c r="P68" s="426">
        <f t="shared" ref="P68:P117" si="15">IF(LEFT(P8,4)="Hand",IF(MID(P8,13,2)="ex",3,5),IF(LEFT(P8,5)="Audit",IF(ISNUMBER(FIND("Ex",P8)),3,4),IF(LEFT(P8,8)="Machines",1,IF(ISNUMBER(FIND("Ex",P8)),3,$A$66))))</f>
        <v>0.2</v>
      </c>
      <c r="Q68" s="510">
        <f t="shared" si="10"/>
        <v>0.2</v>
      </c>
      <c r="R68" s="501">
        <f t="shared" si="11"/>
        <v>0.2</v>
      </c>
      <c r="S68" s="494">
        <f t="shared" ref="S68:S117" si="16">IF(LEFT(S8,4)="Keep",5,IF(S8="Yes; but 100% DRE",1,IF(LEFT(S8,3)="Yes",4,IF(S8="Unknown release policy",3,IF(LEFT(S8,13)="No ballots. A",2,IF(S8="No ballots or images",$A$66,1))))))</f>
        <v>3</v>
      </c>
      <c r="T68" s="148" t="str">
        <f t="shared" si="12"/>
        <v>C</v>
      </c>
    </row>
    <row r="69" spans="1:20" s="86" customFormat="1" x14ac:dyDescent="0.3">
      <c r="B69" s="81" t="str">
        <f>CONCATENATE(B9, TEXT(T9," 00 "), T69)</f>
        <v>Arkansas 29 C</v>
      </c>
      <c r="C69" s="81"/>
      <c r="D69" s="421">
        <f t="shared" si="13"/>
        <v>0.2</v>
      </c>
      <c r="E69" s="154">
        <f t="shared" si="2"/>
        <v>1</v>
      </c>
      <c r="F69" s="154">
        <f t="shared" si="14"/>
        <v>0.2</v>
      </c>
      <c r="G69" s="87">
        <f t="shared" si="3"/>
        <v>0.40730091771387511</v>
      </c>
      <c r="H69" s="87">
        <f t="shared" si="3"/>
        <v>1.7510747597155663</v>
      </c>
      <c r="I69" s="87">
        <f t="shared" si="3"/>
        <v>2.6754466282785314</v>
      </c>
      <c r="J69" s="422">
        <f t="shared" si="4"/>
        <v>0.2</v>
      </c>
      <c r="K69" s="423">
        <f t="shared" si="5"/>
        <v>3</v>
      </c>
      <c r="L69" s="423">
        <f t="shared" si="6"/>
        <v>0.2</v>
      </c>
      <c r="M69" s="423">
        <f t="shared" si="7"/>
        <v>0.2</v>
      </c>
      <c r="N69" s="424">
        <f t="shared" si="8"/>
        <v>5</v>
      </c>
      <c r="O69" s="87">
        <f t="shared" si="9"/>
        <v>4</v>
      </c>
      <c r="P69" s="426">
        <f t="shared" si="15"/>
        <v>5</v>
      </c>
      <c r="Q69" s="510">
        <f t="shared" si="10"/>
        <v>2</v>
      </c>
      <c r="R69" s="501">
        <f t="shared" si="11"/>
        <v>1</v>
      </c>
      <c r="S69" s="494">
        <f t="shared" si="16"/>
        <v>2</v>
      </c>
      <c r="T69" s="148" t="str">
        <f t="shared" si="12"/>
        <v>C</v>
      </c>
    </row>
    <row r="70" spans="1:20" s="86" customFormat="1" x14ac:dyDescent="0.3">
      <c r="B70" s="81" t="str">
        <f>CONCATENATE(B10, TEXT(T10," 00 "), T70)</f>
        <v>Arizona 46 A</v>
      </c>
      <c r="C70" s="81"/>
      <c r="D70" s="421">
        <f t="shared" si="13"/>
        <v>5</v>
      </c>
      <c r="E70" s="154">
        <f t="shared" si="2"/>
        <v>1</v>
      </c>
      <c r="F70" s="154">
        <f t="shared" si="14"/>
        <v>5</v>
      </c>
      <c r="G70" s="87">
        <f t="shared" si="3"/>
        <v>2.3009633469394504</v>
      </c>
      <c r="H70" s="87">
        <f t="shared" si="3"/>
        <v>2.048002987041377</v>
      </c>
      <c r="I70" s="87">
        <f t="shared" si="3"/>
        <v>1.5051031103723</v>
      </c>
      <c r="J70" s="422">
        <f t="shared" si="4"/>
        <v>0.2</v>
      </c>
      <c r="K70" s="423">
        <f t="shared" si="5"/>
        <v>3</v>
      </c>
      <c r="L70" s="423">
        <f t="shared" si="6"/>
        <v>5</v>
      </c>
      <c r="M70" s="423">
        <f t="shared" si="7"/>
        <v>5</v>
      </c>
      <c r="N70" s="424">
        <f t="shared" si="8"/>
        <v>3</v>
      </c>
      <c r="O70" s="87">
        <f t="shared" si="9"/>
        <v>5</v>
      </c>
      <c r="P70" s="426">
        <f t="shared" si="15"/>
        <v>3</v>
      </c>
      <c r="Q70" s="510">
        <f t="shared" si="10"/>
        <v>1</v>
      </c>
      <c r="R70" s="501">
        <f t="shared" si="11"/>
        <v>3.5</v>
      </c>
      <c r="S70" s="494">
        <f t="shared" si="16"/>
        <v>0.2</v>
      </c>
      <c r="T70" s="148" t="str">
        <f t="shared" si="12"/>
        <v>A</v>
      </c>
    </row>
    <row r="71" spans="1:20" s="86" customFormat="1" x14ac:dyDescent="0.3">
      <c r="B71" s="81" t="str">
        <f>CONCATENATE(B11, TEXT(T11," 00 "), T71)</f>
        <v>California 49 A</v>
      </c>
      <c r="C71" s="81"/>
      <c r="D71" s="421">
        <f t="shared" si="13"/>
        <v>5</v>
      </c>
      <c r="E71" s="154">
        <f t="shared" si="2"/>
        <v>1</v>
      </c>
      <c r="F71" s="154">
        <f t="shared" si="14"/>
        <v>0.2</v>
      </c>
      <c r="G71" s="87">
        <f t="shared" si="3"/>
        <v>2.7966522721313387</v>
      </c>
      <c r="H71" s="87">
        <f t="shared" si="3"/>
        <v>2.9217750297967213</v>
      </c>
      <c r="I71" s="87">
        <f t="shared" si="3"/>
        <v>1.4365256091608458</v>
      </c>
      <c r="J71" s="422">
        <f t="shared" si="4"/>
        <v>0.2</v>
      </c>
      <c r="K71" s="423">
        <f t="shared" si="5"/>
        <v>4</v>
      </c>
      <c r="L71" s="423">
        <f t="shared" si="6"/>
        <v>5</v>
      </c>
      <c r="M71" s="423">
        <f t="shared" si="7"/>
        <v>5</v>
      </c>
      <c r="N71" s="424">
        <f t="shared" si="8"/>
        <v>5</v>
      </c>
      <c r="O71" s="87">
        <f t="shared" si="9"/>
        <v>5</v>
      </c>
      <c r="P71" s="426">
        <f t="shared" si="15"/>
        <v>3</v>
      </c>
      <c r="Q71" s="510">
        <f t="shared" si="10"/>
        <v>1</v>
      </c>
      <c r="R71" s="501">
        <f t="shared" si="11"/>
        <v>5</v>
      </c>
      <c r="S71" s="494">
        <f t="shared" si="16"/>
        <v>2</v>
      </c>
      <c r="T71" s="148" t="str">
        <f t="shared" si="12"/>
        <v>A</v>
      </c>
    </row>
    <row r="72" spans="1:20" s="86" customFormat="1" x14ac:dyDescent="0.3">
      <c r="B72" s="81" t="str">
        <f>CONCATENATE(B12, TEXT(T12," 00 "), T72)</f>
        <v>Colorado 59 A</v>
      </c>
      <c r="C72" s="81"/>
      <c r="D72" s="421">
        <f t="shared" si="13"/>
        <v>5</v>
      </c>
      <c r="E72" s="154">
        <f t="shared" si="2"/>
        <v>4.7</v>
      </c>
      <c r="F72" s="154">
        <f t="shared" si="14"/>
        <v>0.2</v>
      </c>
      <c r="G72" s="87">
        <f t="shared" si="3"/>
        <v>4.3182831684352241</v>
      </c>
      <c r="H72" s="87">
        <f t="shared" si="3"/>
        <v>3.2336238757539655</v>
      </c>
      <c r="I72" s="87">
        <f t="shared" si="3"/>
        <v>1.1658811994934486</v>
      </c>
      <c r="J72" s="422">
        <f t="shared" si="4"/>
        <v>2</v>
      </c>
      <c r="K72" s="423">
        <f t="shared" si="5"/>
        <v>4</v>
      </c>
      <c r="L72" s="423">
        <f t="shared" si="6"/>
        <v>5</v>
      </c>
      <c r="M72" s="423">
        <f t="shared" si="7"/>
        <v>5</v>
      </c>
      <c r="N72" s="424">
        <f t="shared" si="8"/>
        <v>3</v>
      </c>
      <c r="O72" s="87">
        <f t="shared" si="9"/>
        <v>5</v>
      </c>
      <c r="P72" s="426">
        <f t="shared" si="15"/>
        <v>5</v>
      </c>
      <c r="Q72" s="510">
        <f t="shared" si="10"/>
        <v>5</v>
      </c>
      <c r="R72" s="501">
        <f t="shared" si="11"/>
        <v>1</v>
      </c>
      <c r="S72" s="494">
        <f t="shared" si="16"/>
        <v>5</v>
      </c>
      <c r="T72" s="148" t="str">
        <f t="shared" si="12"/>
        <v>A</v>
      </c>
    </row>
    <row r="73" spans="1:20" s="86" customFormat="1" x14ac:dyDescent="0.3">
      <c r="B73" s="81" t="str">
        <f>CONCATENATE(B13, TEXT(T13," 00 "), T73)</f>
        <v>Connecticut 35 B</v>
      </c>
      <c r="C73" s="81"/>
      <c r="D73" s="421">
        <f t="shared" si="13"/>
        <v>0.2</v>
      </c>
      <c r="E73" s="154">
        <f t="shared" si="2"/>
        <v>4.55</v>
      </c>
      <c r="F73" s="154">
        <f t="shared" si="14"/>
        <v>5</v>
      </c>
      <c r="G73" s="87">
        <f t="shared" si="3"/>
        <v>3.3717776958795249</v>
      </c>
      <c r="H73" s="87">
        <f t="shared" si="3"/>
        <v>2.7030043472925946</v>
      </c>
      <c r="I73" s="87">
        <f t="shared" si="3"/>
        <v>1.7289205764629512</v>
      </c>
      <c r="J73" s="422">
        <f t="shared" si="4"/>
        <v>0.2</v>
      </c>
      <c r="K73" s="423">
        <f t="shared" si="5"/>
        <v>1</v>
      </c>
      <c r="L73" s="423">
        <f t="shared" si="6"/>
        <v>0.2</v>
      </c>
      <c r="M73" s="423">
        <f t="shared" si="7"/>
        <v>5</v>
      </c>
      <c r="N73" s="424">
        <f t="shared" si="8"/>
        <v>0.2</v>
      </c>
      <c r="O73" s="87">
        <f t="shared" si="9"/>
        <v>5</v>
      </c>
      <c r="P73" s="426">
        <f t="shared" si="15"/>
        <v>1</v>
      </c>
      <c r="Q73" s="510">
        <f t="shared" si="10"/>
        <v>2</v>
      </c>
      <c r="R73" s="501">
        <f t="shared" si="11"/>
        <v>1.5</v>
      </c>
      <c r="S73" s="494">
        <f t="shared" si="16"/>
        <v>1</v>
      </c>
      <c r="T73" s="148" t="str">
        <f t="shared" si="12"/>
        <v>B</v>
      </c>
    </row>
    <row r="74" spans="1:20" s="86" customFormat="1" x14ac:dyDescent="0.3">
      <c r="B74" s="81" t="str">
        <f>CONCATENATE(B14, TEXT(T14," 00 "), T74)</f>
        <v>Dist.of Columbia 44 A</v>
      </c>
      <c r="C74" s="81"/>
      <c r="D74" s="421">
        <f t="shared" si="13"/>
        <v>0.2</v>
      </c>
      <c r="E74" s="154">
        <f t="shared" si="2"/>
        <v>0.2</v>
      </c>
      <c r="F74" s="154">
        <f t="shared" si="14"/>
        <v>0.2</v>
      </c>
      <c r="G74" s="87">
        <f t="shared" si="3"/>
        <v>1.9479682883778087</v>
      </c>
      <c r="H74" s="87">
        <f t="shared" si="3"/>
        <v>5</v>
      </c>
      <c r="I74" s="87">
        <f t="shared" si="3"/>
        <v>2.0452348387943258</v>
      </c>
      <c r="J74" s="422">
        <f t="shared" si="4"/>
        <v>1</v>
      </c>
      <c r="K74" s="423">
        <f t="shared" si="5"/>
        <v>4</v>
      </c>
      <c r="L74" s="423">
        <f t="shared" si="6"/>
        <v>0.2</v>
      </c>
      <c r="M74" s="423">
        <f t="shared" si="7"/>
        <v>5</v>
      </c>
      <c r="N74" s="424">
        <f t="shared" si="8"/>
        <v>5</v>
      </c>
      <c r="O74" s="87">
        <f t="shared" si="9"/>
        <v>5</v>
      </c>
      <c r="P74" s="426">
        <f t="shared" si="15"/>
        <v>5</v>
      </c>
      <c r="Q74" s="510">
        <f t="shared" si="10"/>
        <v>3</v>
      </c>
      <c r="R74" s="501">
        <f t="shared" si="11"/>
        <v>3</v>
      </c>
      <c r="S74" s="494">
        <f t="shared" si="16"/>
        <v>3</v>
      </c>
      <c r="T74" s="148" t="str">
        <f t="shared" si="12"/>
        <v>A</v>
      </c>
    </row>
    <row r="75" spans="1:20" s="86" customFormat="1" x14ac:dyDescent="0.3">
      <c r="B75" s="81" t="str">
        <f>CONCATENATE(B15, TEXT(T15," 00 "), T75)</f>
        <v>Delaware 42 B</v>
      </c>
      <c r="C75" s="81"/>
      <c r="D75" s="421">
        <f t="shared" si="13"/>
        <v>0.2</v>
      </c>
      <c r="E75" s="154">
        <f t="shared" si="2"/>
        <v>4.55</v>
      </c>
      <c r="F75" s="154">
        <f t="shared" si="14"/>
        <v>0.2</v>
      </c>
      <c r="G75" s="87">
        <f t="shared" si="3"/>
        <v>3.2154654395052518</v>
      </c>
      <c r="H75" s="87">
        <f t="shared" si="3"/>
        <v>2.1680168653482612</v>
      </c>
      <c r="I75" s="87">
        <f t="shared" si="3"/>
        <v>3.4910830361632899</v>
      </c>
      <c r="J75" s="422">
        <f t="shared" si="4"/>
        <v>5</v>
      </c>
      <c r="K75" s="423">
        <f t="shared" si="5"/>
        <v>1</v>
      </c>
      <c r="L75" s="423">
        <f t="shared" si="6"/>
        <v>0.2</v>
      </c>
      <c r="M75" s="423">
        <f t="shared" si="7"/>
        <v>5</v>
      </c>
      <c r="N75" s="424">
        <f t="shared" si="8"/>
        <v>0.2</v>
      </c>
      <c r="O75" s="87">
        <f t="shared" si="9"/>
        <v>4</v>
      </c>
      <c r="P75" s="426">
        <f t="shared" si="15"/>
        <v>5</v>
      </c>
      <c r="Q75" s="510">
        <f t="shared" si="10"/>
        <v>1</v>
      </c>
      <c r="R75" s="501">
        <f t="shared" si="11"/>
        <v>5</v>
      </c>
      <c r="S75" s="494">
        <f t="shared" si="16"/>
        <v>2</v>
      </c>
      <c r="T75" s="148" t="str">
        <f t="shared" si="12"/>
        <v>B</v>
      </c>
    </row>
    <row r="76" spans="1:20" s="86" customFormat="1" x14ac:dyDescent="0.3">
      <c r="B76" s="81" t="str">
        <f>CONCATENATE(B16, TEXT(T16," 00 "), T76)</f>
        <v>Florida 49 A</v>
      </c>
      <c r="C76" s="81"/>
      <c r="D76" s="421">
        <f t="shared" si="13"/>
        <v>0.2</v>
      </c>
      <c r="E76" s="154">
        <f t="shared" si="2"/>
        <v>3.5</v>
      </c>
      <c r="F76" s="154">
        <f t="shared" si="14"/>
        <v>3</v>
      </c>
      <c r="G76" s="87">
        <f t="shared" si="3"/>
        <v>3.4052978267029839</v>
      </c>
      <c r="H76" s="87">
        <f t="shared" si="3"/>
        <v>1.8340975406820439</v>
      </c>
      <c r="I76" s="87">
        <f t="shared" si="3"/>
        <v>2.1409377979662723</v>
      </c>
      <c r="J76" s="422">
        <f t="shared" si="4"/>
        <v>0.2</v>
      </c>
      <c r="K76" s="423">
        <f t="shared" si="5"/>
        <v>3</v>
      </c>
      <c r="L76" s="423">
        <f t="shared" si="6"/>
        <v>2</v>
      </c>
      <c r="M76" s="423">
        <f t="shared" si="7"/>
        <v>5</v>
      </c>
      <c r="N76" s="424">
        <f t="shared" si="8"/>
        <v>5</v>
      </c>
      <c r="O76" s="87">
        <f t="shared" si="9"/>
        <v>5</v>
      </c>
      <c r="P76" s="426">
        <f t="shared" si="15"/>
        <v>5</v>
      </c>
      <c r="Q76" s="510">
        <f t="shared" si="10"/>
        <v>3</v>
      </c>
      <c r="R76" s="501">
        <f t="shared" si="11"/>
        <v>1.5</v>
      </c>
      <c r="S76" s="494">
        <f t="shared" si="16"/>
        <v>5</v>
      </c>
      <c r="T76" s="148" t="str">
        <f t="shared" si="12"/>
        <v>A</v>
      </c>
    </row>
    <row r="77" spans="1:20" s="86" customFormat="1" x14ac:dyDescent="0.3">
      <c r="B77" s="81" t="str">
        <f>CONCATENATE(B17, TEXT(T17," 00 "), T77)</f>
        <v>Georgia 41 B</v>
      </c>
      <c r="C77" s="81"/>
      <c r="D77" s="421">
        <f t="shared" si="13"/>
        <v>0.2</v>
      </c>
      <c r="E77" s="154">
        <f t="shared" si="2"/>
        <v>1</v>
      </c>
      <c r="F77" s="154">
        <f t="shared" si="14"/>
        <v>0.2</v>
      </c>
      <c r="G77" s="87">
        <f t="shared" si="3"/>
        <v>2.6480899527469863</v>
      </c>
      <c r="H77" s="87">
        <f t="shared" si="3"/>
        <v>2.6527635578992661</v>
      </c>
      <c r="I77" s="87">
        <f t="shared" si="3"/>
        <v>3.847891452515936</v>
      </c>
      <c r="J77" s="422">
        <f t="shared" si="4"/>
        <v>2</v>
      </c>
      <c r="K77" s="423">
        <f t="shared" si="5"/>
        <v>1</v>
      </c>
      <c r="L77" s="423">
        <f t="shared" si="6"/>
        <v>2.6</v>
      </c>
      <c r="M77" s="423">
        <f t="shared" si="7"/>
        <v>5</v>
      </c>
      <c r="N77" s="424">
        <f t="shared" si="8"/>
        <v>0.2</v>
      </c>
      <c r="O77" s="87">
        <f t="shared" si="9"/>
        <v>4</v>
      </c>
      <c r="P77" s="426">
        <f t="shared" si="15"/>
        <v>5</v>
      </c>
      <c r="Q77" s="510">
        <f t="shared" si="10"/>
        <v>5</v>
      </c>
      <c r="R77" s="501">
        <f t="shared" si="11"/>
        <v>0.5</v>
      </c>
      <c r="S77" s="494">
        <f t="shared" si="16"/>
        <v>5</v>
      </c>
      <c r="T77" s="148" t="str">
        <f t="shared" si="12"/>
        <v>B</v>
      </c>
    </row>
    <row r="78" spans="1:20" s="86" customFormat="1" x14ac:dyDescent="0.3">
      <c r="B78" s="81" t="str">
        <f>CONCATENATE(B18, TEXT(T18," 00 "), T78)</f>
        <v>Hawaii 53 A</v>
      </c>
      <c r="C78" s="81"/>
      <c r="D78" s="421">
        <f t="shared" si="13"/>
        <v>5</v>
      </c>
      <c r="E78" s="154">
        <f t="shared" si="2"/>
        <v>1</v>
      </c>
      <c r="F78" s="154">
        <f t="shared" si="14"/>
        <v>5</v>
      </c>
      <c r="G78" s="87">
        <f t="shared" si="3"/>
        <v>0.68648271071084599</v>
      </c>
      <c r="H78" s="87">
        <f t="shared" si="3"/>
        <v>1.5560522065070777</v>
      </c>
      <c r="I78" s="87">
        <f t="shared" si="3"/>
        <v>2.5108094456183427</v>
      </c>
      <c r="J78" s="422">
        <f t="shared" si="4"/>
        <v>2</v>
      </c>
      <c r="K78" s="423">
        <f t="shared" si="5"/>
        <v>5</v>
      </c>
      <c r="L78" s="423">
        <f t="shared" si="6"/>
        <v>5</v>
      </c>
      <c r="M78" s="423">
        <f t="shared" si="7"/>
        <v>5</v>
      </c>
      <c r="N78" s="424">
        <f t="shared" si="8"/>
        <v>3</v>
      </c>
      <c r="O78" s="87">
        <f t="shared" si="9"/>
        <v>5</v>
      </c>
      <c r="P78" s="426">
        <f t="shared" si="15"/>
        <v>5</v>
      </c>
      <c r="Q78" s="510">
        <f t="shared" si="10"/>
        <v>3</v>
      </c>
      <c r="R78" s="501">
        <f t="shared" si="11"/>
        <v>1</v>
      </c>
      <c r="S78" s="494">
        <f t="shared" si="16"/>
        <v>3</v>
      </c>
      <c r="T78" s="148" t="str">
        <f t="shared" si="12"/>
        <v>A</v>
      </c>
    </row>
    <row r="79" spans="1:20" s="86" customFormat="1" x14ac:dyDescent="0.3">
      <c r="B79" s="81" t="str">
        <f>CONCATENATE(B19, TEXT(T19," 00 "), T79)</f>
        <v>Iowa 37 B</v>
      </c>
      <c r="C79" s="81"/>
      <c r="D79" s="421">
        <f t="shared" si="13"/>
        <v>5</v>
      </c>
      <c r="E79" s="154">
        <f t="shared" si="2"/>
        <v>0.2</v>
      </c>
      <c r="F79" s="154">
        <f t="shared" si="14"/>
        <v>0.2</v>
      </c>
      <c r="G79" s="87">
        <f t="shared" si="3"/>
        <v>3.7096068639401811</v>
      </c>
      <c r="H79" s="87">
        <f t="shared" si="3"/>
        <v>1.8817608243586574</v>
      </c>
      <c r="I79" s="87">
        <f t="shared" si="3"/>
        <v>2.4101980715479443</v>
      </c>
      <c r="J79" s="422">
        <f t="shared" si="4"/>
        <v>0.2</v>
      </c>
      <c r="K79" s="423">
        <f t="shared" si="5"/>
        <v>1</v>
      </c>
      <c r="L79" s="423">
        <f t="shared" si="6"/>
        <v>1</v>
      </c>
      <c r="M79" s="423">
        <f t="shared" si="7"/>
        <v>5</v>
      </c>
      <c r="N79" s="424">
        <f t="shared" si="8"/>
        <v>0.2</v>
      </c>
      <c r="O79" s="87">
        <f t="shared" si="9"/>
        <v>5</v>
      </c>
      <c r="P79" s="426">
        <f t="shared" si="15"/>
        <v>5</v>
      </c>
      <c r="Q79" s="510">
        <f t="shared" si="10"/>
        <v>3</v>
      </c>
      <c r="R79" s="501">
        <f t="shared" si="11"/>
        <v>0.5</v>
      </c>
      <c r="S79" s="494">
        <f t="shared" si="16"/>
        <v>3</v>
      </c>
      <c r="T79" s="148" t="str">
        <f t="shared" si="12"/>
        <v>B</v>
      </c>
    </row>
    <row r="80" spans="1:20" s="86" customFormat="1" x14ac:dyDescent="0.3">
      <c r="B80" s="81" t="str">
        <f>CONCATENATE(B20, TEXT(T20," 00 "), T80)</f>
        <v>Idaho 31 C</v>
      </c>
      <c r="C80" s="81"/>
      <c r="D80" s="421">
        <f t="shared" si="13"/>
        <v>5</v>
      </c>
      <c r="E80" s="154">
        <f t="shared" si="2"/>
        <v>3.5</v>
      </c>
      <c r="F80" s="154">
        <f t="shared" si="14"/>
        <v>0.2</v>
      </c>
      <c r="G80" s="87">
        <f t="shared" si="3"/>
        <v>2.6934004293535581</v>
      </c>
      <c r="H80" s="87">
        <f t="shared" si="3"/>
        <v>0.61650964156424282</v>
      </c>
      <c r="I80" s="87">
        <f t="shared" si="3"/>
        <v>0.43688559903464375</v>
      </c>
      <c r="J80" s="422">
        <f t="shared" si="4"/>
        <v>0.2</v>
      </c>
      <c r="K80" s="423">
        <f t="shared" si="5"/>
        <v>3</v>
      </c>
      <c r="L80" s="423">
        <f t="shared" si="6"/>
        <v>0.2</v>
      </c>
      <c r="M80" s="423">
        <f t="shared" si="7"/>
        <v>0.2</v>
      </c>
      <c r="N80" s="424">
        <f t="shared" si="8"/>
        <v>5</v>
      </c>
      <c r="O80" s="87">
        <f t="shared" si="9"/>
        <v>5</v>
      </c>
      <c r="P80" s="426">
        <f t="shared" si="15"/>
        <v>0.2</v>
      </c>
      <c r="Q80" s="510">
        <f t="shared" si="10"/>
        <v>0.2</v>
      </c>
      <c r="R80" s="501">
        <f t="shared" si="11"/>
        <v>0.2</v>
      </c>
      <c r="S80" s="494">
        <f t="shared" si="16"/>
        <v>4</v>
      </c>
      <c r="T80" s="148" t="str">
        <f t="shared" si="12"/>
        <v>C</v>
      </c>
    </row>
    <row r="81" spans="2:20" s="86" customFormat="1" x14ac:dyDescent="0.3">
      <c r="B81" s="81" t="str">
        <f>CONCATENATE(B21, TEXT(T21," 00 "), T81)</f>
        <v>Illinois 47 A</v>
      </c>
      <c r="C81" s="81"/>
      <c r="D81" s="421">
        <f t="shared" si="13"/>
        <v>0.2</v>
      </c>
      <c r="E81" s="154">
        <f t="shared" si="2"/>
        <v>1</v>
      </c>
      <c r="F81" s="154">
        <f t="shared" si="14"/>
        <v>0.2</v>
      </c>
      <c r="G81" s="87">
        <f t="shared" si="3"/>
        <v>2.5126576358644837</v>
      </c>
      <c r="H81" s="87">
        <f t="shared" si="3"/>
        <v>1.9566307239681029</v>
      </c>
      <c r="I81" s="87">
        <f t="shared" si="3"/>
        <v>1.9298392129947046</v>
      </c>
      <c r="J81" s="422">
        <f t="shared" si="4"/>
        <v>3</v>
      </c>
      <c r="K81" s="423">
        <f t="shared" si="5"/>
        <v>5</v>
      </c>
      <c r="L81" s="423">
        <f t="shared" si="6"/>
        <v>5</v>
      </c>
      <c r="M81" s="423">
        <f t="shared" si="7"/>
        <v>5</v>
      </c>
      <c r="N81" s="424">
        <f t="shared" si="8"/>
        <v>5</v>
      </c>
      <c r="O81" s="87">
        <f t="shared" si="9"/>
        <v>5</v>
      </c>
      <c r="P81" s="426">
        <f t="shared" si="15"/>
        <v>3</v>
      </c>
      <c r="Q81" s="510">
        <f t="shared" si="10"/>
        <v>1</v>
      </c>
      <c r="R81" s="501">
        <f t="shared" si="11"/>
        <v>5</v>
      </c>
      <c r="S81" s="494">
        <f t="shared" si="16"/>
        <v>2</v>
      </c>
      <c r="T81" s="148" t="str">
        <f t="shared" si="12"/>
        <v>A</v>
      </c>
    </row>
    <row r="82" spans="2:20" s="86" customFormat="1" x14ac:dyDescent="0.3">
      <c r="B82" s="81" t="str">
        <f>CONCATENATE(B22, TEXT(T22," 00 "), T82)</f>
        <v>Indiana 17 C</v>
      </c>
      <c r="C82" s="81"/>
      <c r="D82" s="421">
        <f t="shared" si="13"/>
        <v>0.2</v>
      </c>
      <c r="E82" s="154">
        <f t="shared" si="2"/>
        <v>0.2</v>
      </c>
      <c r="F82" s="154">
        <f t="shared" si="14"/>
        <v>0.2</v>
      </c>
      <c r="G82" s="87">
        <f t="shared" si="3"/>
        <v>1.4263478441365445</v>
      </c>
      <c r="H82" s="87">
        <f t="shared" si="3"/>
        <v>2.4243599854782878</v>
      </c>
      <c r="I82" s="87">
        <f t="shared" si="3"/>
        <v>2.4073676693019945</v>
      </c>
      <c r="J82" s="422">
        <f t="shared" si="4"/>
        <v>2</v>
      </c>
      <c r="K82" s="423">
        <f t="shared" si="5"/>
        <v>0.2</v>
      </c>
      <c r="L82" s="423">
        <f t="shared" si="6"/>
        <v>0.2</v>
      </c>
      <c r="M82" s="423">
        <f t="shared" si="7"/>
        <v>0.2</v>
      </c>
      <c r="N82" s="424">
        <f t="shared" si="8"/>
        <v>3</v>
      </c>
      <c r="O82" s="87">
        <f t="shared" si="9"/>
        <v>2.048</v>
      </c>
      <c r="P82" s="426">
        <f t="shared" si="15"/>
        <v>0.2</v>
      </c>
      <c r="Q82" s="510">
        <f t="shared" si="10"/>
        <v>0.2</v>
      </c>
      <c r="R82" s="501">
        <f t="shared" si="11"/>
        <v>0.2</v>
      </c>
      <c r="S82" s="494">
        <f t="shared" si="16"/>
        <v>2</v>
      </c>
      <c r="T82" s="148" t="str">
        <f t="shared" si="12"/>
        <v>C</v>
      </c>
    </row>
    <row r="83" spans="2:20" s="86" customFormat="1" x14ac:dyDescent="0.3">
      <c r="B83" s="81" t="str">
        <f>CONCATENATE(B23, TEXT(T23," 00 "), T83)</f>
        <v>Kansas 42 A</v>
      </c>
      <c r="C83" s="81"/>
      <c r="D83" s="421">
        <f t="shared" si="13"/>
        <v>0.2</v>
      </c>
      <c r="E83" s="154">
        <f t="shared" si="2"/>
        <v>4</v>
      </c>
      <c r="F83" s="154">
        <f t="shared" si="14"/>
        <v>0.2</v>
      </c>
      <c r="G83" s="87">
        <f t="shared" si="3"/>
        <v>2.2895477154738244</v>
      </c>
      <c r="H83" s="87">
        <f t="shared" si="3"/>
        <v>2.7416767707515479</v>
      </c>
      <c r="I83" s="87">
        <f t="shared" si="3"/>
        <v>2.1061947822662823</v>
      </c>
      <c r="J83" s="422">
        <f t="shared" si="4"/>
        <v>0.2</v>
      </c>
      <c r="K83" s="423">
        <f t="shared" si="5"/>
        <v>3</v>
      </c>
      <c r="L83" s="423">
        <f t="shared" si="6"/>
        <v>0.2</v>
      </c>
      <c r="M83" s="423">
        <f t="shared" si="7"/>
        <v>5</v>
      </c>
      <c r="N83" s="424">
        <f t="shared" si="8"/>
        <v>5</v>
      </c>
      <c r="O83" s="87">
        <f t="shared" si="9"/>
        <v>4</v>
      </c>
      <c r="P83" s="426">
        <f t="shared" si="15"/>
        <v>5</v>
      </c>
      <c r="Q83" s="510">
        <f t="shared" si="10"/>
        <v>3</v>
      </c>
      <c r="R83" s="501">
        <f t="shared" si="11"/>
        <v>1.5</v>
      </c>
      <c r="S83" s="494">
        <f t="shared" si="16"/>
        <v>4</v>
      </c>
      <c r="T83" s="148" t="str">
        <f t="shared" si="12"/>
        <v>A</v>
      </c>
    </row>
    <row r="84" spans="2:20" s="86" customFormat="1" x14ac:dyDescent="0.3">
      <c r="B84" s="81" t="str">
        <f>CONCATENATE(B24, TEXT(T24," 00 "), T84)</f>
        <v>Kentucky 33 C</v>
      </c>
      <c r="C84" s="81"/>
      <c r="D84" s="421">
        <f t="shared" si="13"/>
        <v>0.2</v>
      </c>
      <c r="E84" s="154">
        <f t="shared" si="2"/>
        <v>2</v>
      </c>
      <c r="F84" s="154">
        <f t="shared" si="14"/>
        <v>0.2</v>
      </c>
      <c r="G84" s="87">
        <f t="shared" si="3"/>
        <v>2.112498250863649</v>
      </c>
      <c r="H84" s="87">
        <f t="shared" si="3"/>
        <v>0.67304354665928434</v>
      </c>
      <c r="I84" s="87">
        <f t="shared" si="3"/>
        <v>3.4451034695474556</v>
      </c>
      <c r="J84" s="422">
        <f t="shared" si="4"/>
        <v>0.2</v>
      </c>
      <c r="K84" s="423">
        <f t="shared" si="5"/>
        <v>3</v>
      </c>
      <c r="L84" s="423">
        <f t="shared" si="6"/>
        <v>0.2</v>
      </c>
      <c r="M84" s="423">
        <f t="shared" si="7"/>
        <v>0.2</v>
      </c>
      <c r="N84" s="424">
        <f t="shared" si="8"/>
        <v>5</v>
      </c>
      <c r="O84" s="87">
        <f t="shared" si="9"/>
        <v>5</v>
      </c>
      <c r="P84" s="426">
        <f t="shared" si="15"/>
        <v>5</v>
      </c>
      <c r="Q84" s="510">
        <f t="shared" si="10"/>
        <v>3</v>
      </c>
      <c r="R84" s="501">
        <f t="shared" si="11"/>
        <v>1</v>
      </c>
      <c r="S84" s="494">
        <f t="shared" si="16"/>
        <v>2</v>
      </c>
      <c r="T84" s="148" t="str">
        <f t="shared" si="12"/>
        <v>C</v>
      </c>
    </row>
    <row r="85" spans="2:20" s="86" customFormat="1" x14ac:dyDescent="0.3">
      <c r="B85" s="81" t="str">
        <f>CONCATENATE(B25, TEXT(T25," 00 "), T85)</f>
        <v>Louisiana 21 C</v>
      </c>
      <c r="C85" s="81"/>
      <c r="D85" s="421">
        <f t="shared" si="13"/>
        <v>0.2</v>
      </c>
      <c r="E85" s="154">
        <f t="shared" si="2"/>
        <v>1.25</v>
      </c>
      <c r="F85" s="154">
        <f t="shared" si="14"/>
        <v>0.2</v>
      </c>
      <c r="G85" s="87">
        <f t="shared" si="3"/>
        <v>2.04975421307218</v>
      </c>
      <c r="H85" s="87">
        <f t="shared" si="3"/>
        <v>1.2253497556065864</v>
      </c>
      <c r="I85" s="87">
        <f t="shared" si="3"/>
        <v>3.1032219248038513</v>
      </c>
      <c r="J85" s="422">
        <f t="shared" si="4"/>
        <v>1</v>
      </c>
      <c r="K85" s="423">
        <f t="shared" si="5"/>
        <v>0.2</v>
      </c>
      <c r="L85" s="423">
        <f t="shared" si="6"/>
        <v>0.2</v>
      </c>
      <c r="M85" s="423">
        <f t="shared" si="7"/>
        <v>5</v>
      </c>
      <c r="N85" s="424">
        <f t="shared" si="8"/>
        <v>5</v>
      </c>
      <c r="O85" s="87">
        <f t="shared" si="9"/>
        <v>0.2</v>
      </c>
      <c r="P85" s="426">
        <f t="shared" si="15"/>
        <v>0.2</v>
      </c>
      <c r="Q85" s="510">
        <f t="shared" si="10"/>
        <v>0.2</v>
      </c>
      <c r="R85" s="501">
        <f t="shared" si="11"/>
        <v>0.2</v>
      </c>
      <c r="S85" s="494">
        <f t="shared" si="16"/>
        <v>1</v>
      </c>
      <c r="T85" s="148" t="str">
        <f t="shared" si="12"/>
        <v>C</v>
      </c>
    </row>
    <row r="86" spans="2:20" s="86" customFormat="1" x14ac:dyDescent="0.3">
      <c r="B86" s="81" t="str">
        <f>CONCATENATE(B26, TEXT(T26," 00 "), T86)</f>
        <v>Massachusetts 48 A</v>
      </c>
      <c r="C86" s="81"/>
      <c r="D86" s="421">
        <f t="shared" si="13"/>
        <v>0.2</v>
      </c>
      <c r="E86" s="154">
        <f t="shared" si="2"/>
        <v>3</v>
      </c>
      <c r="F86" s="154">
        <f t="shared" si="14"/>
        <v>3</v>
      </c>
      <c r="G86" s="87">
        <f t="shared" si="3"/>
        <v>3.4909880712340535</v>
      </c>
      <c r="H86" s="87">
        <f t="shared" si="3"/>
        <v>2.2493884476720694</v>
      </c>
      <c r="I86" s="87">
        <f t="shared" si="3"/>
        <v>1.7056787443938326</v>
      </c>
      <c r="J86" s="422">
        <f t="shared" si="4"/>
        <v>0.2</v>
      </c>
      <c r="K86" s="423">
        <f t="shared" si="5"/>
        <v>5</v>
      </c>
      <c r="L86" s="423">
        <f t="shared" si="6"/>
        <v>1</v>
      </c>
      <c r="M86" s="423">
        <f t="shared" si="7"/>
        <v>5</v>
      </c>
      <c r="N86" s="424">
        <f t="shared" si="8"/>
        <v>5</v>
      </c>
      <c r="O86" s="87">
        <f t="shared" si="9"/>
        <v>5</v>
      </c>
      <c r="P86" s="426">
        <f t="shared" si="15"/>
        <v>5</v>
      </c>
      <c r="Q86" s="510">
        <f t="shared" si="10"/>
        <v>3</v>
      </c>
      <c r="R86" s="501">
        <f t="shared" si="11"/>
        <v>4</v>
      </c>
      <c r="S86" s="494">
        <f t="shared" si="16"/>
        <v>1</v>
      </c>
      <c r="T86" s="148" t="str">
        <f t="shared" si="12"/>
        <v>A</v>
      </c>
    </row>
    <row r="87" spans="2:20" s="86" customFormat="1" x14ac:dyDescent="0.3">
      <c r="B87" s="81" t="str">
        <f>CONCATENATE(B27, TEXT(T27," 00 "), T87)</f>
        <v>Maryland 37 B</v>
      </c>
      <c r="C87" s="81"/>
      <c r="D87" s="421">
        <f t="shared" si="13"/>
        <v>0.2</v>
      </c>
      <c r="E87" s="154">
        <f t="shared" si="2"/>
        <v>2</v>
      </c>
      <c r="F87" s="154">
        <f t="shared" si="14"/>
        <v>3</v>
      </c>
      <c r="G87" s="87">
        <f t="shared" ref="G87:I106" si="17">$A$66+(G27-MIN(G$7:G$57))*(5-$A$66)/(MAX(G$7:G$57)-MIN(G$7:G$57))</f>
        <v>3.2975043162509614</v>
      </c>
      <c r="H87" s="87">
        <f t="shared" si="17"/>
        <v>3.0363768672754667</v>
      </c>
      <c r="I87" s="87">
        <f t="shared" si="17"/>
        <v>2.472572251601509</v>
      </c>
      <c r="J87" s="422">
        <f t="shared" si="4"/>
        <v>3</v>
      </c>
      <c r="K87" s="423">
        <f t="shared" si="5"/>
        <v>1</v>
      </c>
      <c r="L87" s="423">
        <f t="shared" si="6"/>
        <v>0.2</v>
      </c>
      <c r="M87" s="423">
        <f t="shared" si="7"/>
        <v>0.2</v>
      </c>
      <c r="N87" s="424">
        <f t="shared" si="8"/>
        <v>0.2</v>
      </c>
      <c r="O87" s="87">
        <f t="shared" si="9"/>
        <v>5</v>
      </c>
      <c r="P87" s="426">
        <f t="shared" si="15"/>
        <v>5</v>
      </c>
      <c r="Q87" s="510">
        <f t="shared" si="10"/>
        <v>2</v>
      </c>
      <c r="R87" s="501">
        <f t="shared" si="11"/>
        <v>1</v>
      </c>
      <c r="S87" s="494">
        <f t="shared" si="16"/>
        <v>5</v>
      </c>
      <c r="T87" s="148" t="str">
        <f t="shared" si="12"/>
        <v>B</v>
      </c>
    </row>
    <row r="88" spans="2:20" s="86" customFormat="1" x14ac:dyDescent="0.3">
      <c r="B88" s="81" t="str">
        <f>CONCATENATE(B28, TEXT(T28," 00 "), T88)</f>
        <v>Maine 35 B</v>
      </c>
      <c r="C88" s="81"/>
      <c r="D88" s="421">
        <f t="shared" si="13"/>
        <v>0.2</v>
      </c>
      <c r="E88" s="154">
        <f t="shared" si="2"/>
        <v>4.7517499999999995</v>
      </c>
      <c r="F88" s="154">
        <f t="shared" si="14"/>
        <v>5</v>
      </c>
      <c r="G88" s="87">
        <f t="shared" si="17"/>
        <v>4.3009845284097983</v>
      </c>
      <c r="H88" s="87">
        <f t="shared" si="17"/>
        <v>0.73506773201307829</v>
      </c>
      <c r="I88" s="87">
        <f t="shared" si="17"/>
        <v>0.79856909014682853</v>
      </c>
      <c r="J88" s="422">
        <f t="shared" si="4"/>
        <v>0.2</v>
      </c>
      <c r="K88" s="423">
        <f t="shared" si="5"/>
        <v>3</v>
      </c>
      <c r="L88" s="423">
        <f t="shared" si="6"/>
        <v>0.2</v>
      </c>
      <c r="M88" s="423">
        <f t="shared" si="7"/>
        <v>5</v>
      </c>
      <c r="N88" s="424">
        <f t="shared" si="8"/>
        <v>5</v>
      </c>
      <c r="O88" s="87">
        <f t="shared" si="9"/>
        <v>5</v>
      </c>
      <c r="P88" s="426">
        <f t="shared" si="15"/>
        <v>0.2</v>
      </c>
      <c r="Q88" s="510">
        <f t="shared" si="10"/>
        <v>0.2</v>
      </c>
      <c r="R88" s="501">
        <f t="shared" si="11"/>
        <v>0.2</v>
      </c>
      <c r="S88" s="494">
        <f t="shared" si="16"/>
        <v>0.2</v>
      </c>
      <c r="T88" s="148" t="str">
        <f t="shared" si="12"/>
        <v>B</v>
      </c>
    </row>
    <row r="89" spans="2:20" s="86" customFormat="1" x14ac:dyDescent="0.3">
      <c r="B89" s="81" t="str">
        <f>CONCATENATE(B29, TEXT(T29," 00 "), T89)</f>
        <v>Michigan 53 A</v>
      </c>
      <c r="C89" s="81"/>
      <c r="D89" s="421">
        <f t="shared" si="13"/>
        <v>5</v>
      </c>
      <c r="E89" s="154">
        <f t="shared" si="2"/>
        <v>3.95</v>
      </c>
      <c r="F89" s="154">
        <f t="shared" si="14"/>
        <v>3</v>
      </c>
      <c r="G89" s="87">
        <f t="shared" si="17"/>
        <v>3.8347847148928094</v>
      </c>
      <c r="H89" s="87">
        <f t="shared" si="17"/>
        <v>1.8622616287497991</v>
      </c>
      <c r="I89" s="87">
        <f t="shared" si="17"/>
        <v>2.7538545348700261</v>
      </c>
      <c r="J89" s="422">
        <f t="shared" si="4"/>
        <v>2</v>
      </c>
      <c r="K89" s="423">
        <f t="shared" si="5"/>
        <v>5</v>
      </c>
      <c r="L89" s="423">
        <f t="shared" si="6"/>
        <v>1</v>
      </c>
      <c r="M89" s="423">
        <f t="shared" si="7"/>
        <v>5</v>
      </c>
      <c r="N89" s="424">
        <f t="shared" si="8"/>
        <v>3</v>
      </c>
      <c r="O89" s="87">
        <f t="shared" si="9"/>
        <v>5</v>
      </c>
      <c r="P89" s="426">
        <f t="shared" si="15"/>
        <v>5</v>
      </c>
      <c r="Q89" s="510">
        <f t="shared" si="10"/>
        <v>2</v>
      </c>
      <c r="R89" s="501">
        <f t="shared" si="11"/>
        <v>0.5</v>
      </c>
      <c r="S89" s="494">
        <f t="shared" si="16"/>
        <v>4</v>
      </c>
      <c r="T89" s="148" t="str">
        <f t="shared" si="12"/>
        <v>A</v>
      </c>
    </row>
    <row r="90" spans="2:20" s="86" customFormat="1" x14ac:dyDescent="0.3">
      <c r="B90" s="81" t="str">
        <f>CONCATENATE(B30, TEXT(T30," 00 "), T90)</f>
        <v>Minnesota 40 B</v>
      </c>
      <c r="C90" s="81"/>
      <c r="D90" s="421">
        <f t="shared" si="13"/>
        <v>0.2</v>
      </c>
      <c r="E90" s="154">
        <f t="shared" si="2"/>
        <v>4</v>
      </c>
      <c r="F90" s="154">
        <f t="shared" si="14"/>
        <v>5</v>
      </c>
      <c r="G90" s="87">
        <f t="shared" si="17"/>
        <v>5</v>
      </c>
      <c r="H90" s="87">
        <f t="shared" si="17"/>
        <v>2.9397159908950936</v>
      </c>
      <c r="I90" s="87">
        <f t="shared" si="17"/>
        <v>2.0991274134257054</v>
      </c>
      <c r="J90" s="422">
        <f t="shared" si="4"/>
        <v>1</v>
      </c>
      <c r="K90" s="423">
        <f t="shared" si="5"/>
        <v>1</v>
      </c>
      <c r="L90" s="423">
        <f t="shared" si="6"/>
        <v>1</v>
      </c>
      <c r="M90" s="423">
        <f t="shared" si="7"/>
        <v>5</v>
      </c>
      <c r="N90" s="424">
        <f t="shared" si="8"/>
        <v>0.2</v>
      </c>
      <c r="O90" s="87">
        <f t="shared" si="9"/>
        <v>5</v>
      </c>
      <c r="P90" s="426">
        <f t="shared" si="15"/>
        <v>3</v>
      </c>
      <c r="Q90" s="510">
        <f t="shared" si="10"/>
        <v>1</v>
      </c>
      <c r="R90" s="501">
        <f t="shared" si="11"/>
        <v>1.5</v>
      </c>
      <c r="S90" s="494">
        <f t="shared" si="16"/>
        <v>2</v>
      </c>
      <c r="T90" s="148" t="str">
        <f t="shared" si="12"/>
        <v>B</v>
      </c>
    </row>
    <row r="91" spans="2:20" s="86" customFormat="1" x14ac:dyDescent="0.3">
      <c r="B91" s="81" t="str">
        <f>CONCATENATE(B31, TEXT(T31," 00 "), T91)</f>
        <v>Missouri 39 B</v>
      </c>
      <c r="C91" s="81"/>
      <c r="D91" s="421">
        <f t="shared" si="13"/>
        <v>4</v>
      </c>
      <c r="E91" s="154">
        <f t="shared" si="2"/>
        <v>1.75</v>
      </c>
      <c r="F91" s="154">
        <f t="shared" si="14"/>
        <v>0.2</v>
      </c>
      <c r="G91" s="87">
        <f t="shared" si="17"/>
        <v>2.2663421932183616</v>
      </c>
      <c r="H91" s="87">
        <f t="shared" si="17"/>
        <v>3.6828698833467022</v>
      </c>
      <c r="I91" s="87">
        <f t="shared" si="17"/>
        <v>2.2285633068433097</v>
      </c>
      <c r="J91" s="422">
        <f t="shared" si="4"/>
        <v>0.2</v>
      </c>
      <c r="K91" s="423">
        <f t="shared" si="5"/>
        <v>1</v>
      </c>
      <c r="L91" s="423">
        <f t="shared" si="6"/>
        <v>0.2</v>
      </c>
      <c r="M91" s="423">
        <f t="shared" si="7"/>
        <v>5</v>
      </c>
      <c r="N91" s="424">
        <f t="shared" si="8"/>
        <v>0.2</v>
      </c>
      <c r="O91" s="87">
        <f t="shared" si="9"/>
        <v>5</v>
      </c>
      <c r="P91" s="426">
        <f t="shared" si="15"/>
        <v>5</v>
      </c>
      <c r="Q91" s="510">
        <f t="shared" si="10"/>
        <v>3</v>
      </c>
      <c r="R91" s="501">
        <f t="shared" si="11"/>
        <v>2.5</v>
      </c>
      <c r="S91" s="494">
        <f t="shared" si="16"/>
        <v>3</v>
      </c>
      <c r="T91" s="148" t="str">
        <f t="shared" si="12"/>
        <v>B</v>
      </c>
    </row>
    <row r="92" spans="2:20" s="86" customFormat="1" x14ac:dyDescent="0.3">
      <c r="B92" s="81" t="str">
        <f>CONCATENATE(B32, TEXT(T32," 00 "), T92)</f>
        <v>Mississippi 20 C</v>
      </c>
      <c r="C92" s="81"/>
      <c r="D92" s="421">
        <f t="shared" si="13"/>
        <v>0.2</v>
      </c>
      <c r="E92" s="154">
        <f t="shared" si="2"/>
        <v>0.2</v>
      </c>
      <c r="F92" s="154">
        <f t="shared" si="14"/>
        <v>0.2</v>
      </c>
      <c r="G92" s="87">
        <f t="shared" si="17"/>
        <v>1.1962287300940462</v>
      </c>
      <c r="H92" s="87">
        <f t="shared" si="17"/>
        <v>1.088354908077747</v>
      </c>
      <c r="I92" s="87">
        <f t="shared" si="17"/>
        <v>5</v>
      </c>
      <c r="J92" s="422">
        <f t="shared" si="4"/>
        <v>0.2</v>
      </c>
      <c r="K92" s="423">
        <f t="shared" si="5"/>
        <v>3</v>
      </c>
      <c r="L92" s="423">
        <f t="shared" si="6"/>
        <v>0.2</v>
      </c>
      <c r="M92" s="423">
        <f t="shared" si="7"/>
        <v>0.2</v>
      </c>
      <c r="N92" s="424">
        <f t="shared" si="8"/>
        <v>3</v>
      </c>
      <c r="O92" s="87">
        <f t="shared" si="9"/>
        <v>1.4040000000000001</v>
      </c>
      <c r="P92" s="426">
        <f t="shared" si="15"/>
        <v>0.2</v>
      </c>
      <c r="Q92" s="510">
        <f t="shared" si="10"/>
        <v>0.2</v>
      </c>
      <c r="R92" s="501">
        <f t="shared" si="11"/>
        <v>0.2</v>
      </c>
      <c r="S92" s="494">
        <f t="shared" si="16"/>
        <v>4</v>
      </c>
      <c r="T92" s="148" t="str">
        <f t="shared" si="12"/>
        <v>C</v>
      </c>
    </row>
    <row r="93" spans="2:20" s="86" customFormat="1" x14ac:dyDescent="0.3">
      <c r="B93" s="81" t="str">
        <f>CONCATENATE(B33, TEXT(T33," 00 "), T93)</f>
        <v>Montana 50 A</v>
      </c>
      <c r="C93" s="81"/>
      <c r="D93" s="421">
        <f t="shared" si="13"/>
        <v>5</v>
      </c>
      <c r="E93" s="154">
        <f t="shared" si="2"/>
        <v>4.7300000000000004</v>
      </c>
      <c r="F93" s="154">
        <f t="shared" si="14"/>
        <v>0.2</v>
      </c>
      <c r="G93" s="87">
        <f t="shared" si="17"/>
        <v>3.6818173858478334</v>
      </c>
      <c r="H93" s="87">
        <f t="shared" si="17"/>
        <v>2.2712054906202481</v>
      </c>
      <c r="I93" s="87">
        <f t="shared" si="17"/>
        <v>1.6500946624842046</v>
      </c>
      <c r="J93" s="422">
        <f t="shared" si="4"/>
        <v>0.2</v>
      </c>
      <c r="K93" s="423">
        <f t="shared" si="5"/>
        <v>3</v>
      </c>
      <c r="L93" s="423">
        <f t="shared" si="6"/>
        <v>1</v>
      </c>
      <c r="M93" s="423">
        <f t="shared" si="7"/>
        <v>5</v>
      </c>
      <c r="N93" s="424">
        <f t="shared" si="8"/>
        <v>3</v>
      </c>
      <c r="O93" s="87">
        <f t="shared" si="9"/>
        <v>5</v>
      </c>
      <c r="P93" s="426">
        <f t="shared" si="15"/>
        <v>5</v>
      </c>
      <c r="Q93" s="510">
        <f t="shared" si="10"/>
        <v>3</v>
      </c>
      <c r="R93" s="501">
        <f t="shared" si="11"/>
        <v>3</v>
      </c>
      <c r="S93" s="494">
        <f t="shared" si="16"/>
        <v>4</v>
      </c>
      <c r="T93" s="148" t="str">
        <f t="shared" si="12"/>
        <v>A</v>
      </c>
    </row>
    <row r="94" spans="2:20" s="86" customFormat="1" x14ac:dyDescent="0.3">
      <c r="B94" s="81" t="str">
        <f>CONCATENATE(B34, TEXT(T34," 00 "), T94)</f>
        <v>North Carolina 31 C</v>
      </c>
      <c r="C94" s="81"/>
      <c r="D94" s="421">
        <f t="shared" si="13"/>
        <v>0.2</v>
      </c>
      <c r="E94" s="154">
        <f t="shared" si="2"/>
        <v>1</v>
      </c>
      <c r="F94" s="154">
        <f t="shared" si="14"/>
        <v>0.2</v>
      </c>
      <c r="G94" s="87">
        <f t="shared" si="17"/>
        <v>3.3692965274578373</v>
      </c>
      <c r="H94" s="87">
        <f t="shared" si="17"/>
        <v>2.1380109542478265</v>
      </c>
      <c r="I94" s="87">
        <f t="shared" si="17"/>
        <v>2.8698279064500181</v>
      </c>
      <c r="J94" s="422">
        <f t="shared" si="4"/>
        <v>0.2</v>
      </c>
      <c r="K94" s="423">
        <f t="shared" si="5"/>
        <v>1</v>
      </c>
      <c r="L94" s="423">
        <f t="shared" si="6"/>
        <v>5</v>
      </c>
      <c r="M94" s="423">
        <f t="shared" si="7"/>
        <v>0.2</v>
      </c>
      <c r="N94" s="424">
        <f t="shared" si="8"/>
        <v>0.2</v>
      </c>
      <c r="O94" s="87">
        <f t="shared" si="9"/>
        <v>4</v>
      </c>
      <c r="P94" s="426">
        <f t="shared" si="15"/>
        <v>5</v>
      </c>
      <c r="Q94" s="510">
        <f t="shared" si="10"/>
        <v>5</v>
      </c>
      <c r="R94" s="501">
        <f t="shared" si="11"/>
        <v>0.5</v>
      </c>
      <c r="S94" s="494">
        <f t="shared" si="16"/>
        <v>0.2</v>
      </c>
      <c r="T94" s="148" t="str">
        <f t="shared" si="12"/>
        <v>C</v>
      </c>
    </row>
    <row r="95" spans="2:20" s="86" customFormat="1" x14ac:dyDescent="0.3">
      <c r="B95" s="81" t="str">
        <f>CONCATENATE(B35, TEXT(T35," 00 "), T95)</f>
        <v>North Dakota 20 C</v>
      </c>
      <c r="C95" s="81"/>
      <c r="D95" s="421">
        <f t="shared" si="13"/>
        <v>0.2</v>
      </c>
      <c r="E95" s="154">
        <f t="shared" si="2"/>
        <v>0.2</v>
      </c>
      <c r="F95" s="154">
        <f t="shared" si="14"/>
        <v>0.2</v>
      </c>
      <c r="G95" s="87">
        <f t="shared" si="17"/>
        <v>2.0189625947452048</v>
      </c>
      <c r="H95" s="87">
        <f t="shared" si="17"/>
        <v>1.9398352485759467</v>
      </c>
      <c r="I95" s="87">
        <f t="shared" si="17"/>
        <v>0.86667739295239832</v>
      </c>
      <c r="J95" s="422">
        <f t="shared" si="4"/>
        <v>0.2</v>
      </c>
      <c r="K95" s="423">
        <f t="shared" si="5"/>
        <v>3</v>
      </c>
      <c r="L95" s="423">
        <f t="shared" si="6"/>
        <v>0.2</v>
      </c>
      <c r="M95" s="423">
        <f t="shared" si="7"/>
        <v>0.2</v>
      </c>
      <c r="N95" s="424">
        <f t="shared" si="8"/>
        <v>3</v>
      </c>
      <c r="O95" s="87">
        <f t="shared" si="9"/>
        <v>5</v>
      </c>
      <c r="P95" s="426">
        <f t="shared" si="15"/>
        <v>0.2</v>
      </c>
      <c r="Q95" s="510">
        <f t="shared" si="10"/>
        <v>0.2</v>
      </c>
      <c r="R95" s="501">
        <f t="shared" si="11"/>
        <v>0.2</v>
      </c>
      <c r="S95" s="494">
        <f t="shared" si="16"/>
        <v>2</v>
      </c>
      <c r="T95" s="148" t="str">
        <f t="shared" si="12"/>
        <v>C</v>
      </c>
    </row>
    <row r="96" spans="2:20" s="86" customFormat="1" x14ac:dyDescent="0.3">
      <c r="B96" s="81" t="str">
        <f>CONCATENATE(B36, TEXT(T36," 00 "), T96)</f>
        <v>Nebraska 22 C</v>
      </c>
      <c r="C96" s="81"/>
      <c r="D96" s="421">
        <f t="shared" si="13"/>
        <v>0.2</v>
      </c>
      <c r="E96" s="154">
        <f t="shared" si="2"/>
        <v>0.2</v>
      </c>
      <c r="F96" s="154">
        <f t="shared" si="14"/>
        <v>0.2</v>
      </c>
      <c r="G96" s="87">
        <f t="shared" si="17"/>
        <v>3.0637705302208582</v>
      </c>
      <c r="H96" s="87">
        <f t="shared" si="17"/>
        <v>2.4264639080390422</v>
      </c>
      <c r="I96" s="87">
        <f t="shared" si="17"/>
        <v>0.2</v>
      </c>
      <c r="J96" s="422">
        <f t="shared" si="4"/>
        <v>0.2</v>
      </c>
      <c r="K96" s="423">
        <f t="shared" si="5"/>
        <v>5</v>
      </c>
      <c r="L96" s="423">
        <f t="shared" si="6"/>
        <v>0.2</v>
      </c>
      <c r="M96" s="423">
        <f t="shared" si="7"/>
        <v>0.2</v>
      </c>
      <c r="N96" s="424">
        <f t="shared" si="8"/>
        <v>3</v>
      </c>
      <c r="O96" s="87">
        <f t="shared" si="9"/>
        <v>5</v>
      </c>
      <c r="P96" s="426">
        <f t="shared" si="15"/>
        <v>0.2</v>
      </c>
      <c r="Q96" s="510">
        <f t="shared" si="10"/>
        <v>0.2</v>
      </c>
      <c r="R96" s="501">
        <f t="shared" si="11"/>
        <v>0.2</v>
      </c>
      <c r="S96" s="494">
        <f t="shared" si="16"/>
        <v>2</v>
      </c>
      <c r="T96" s="148" t="str">
        <f t="shared" si="12"/>
        <v>C</v>
      </c>
    </row>
    <row r="97" spans="2:20" s="86" customFormat="1" x14ac:dyDescent="0.3">
      <c r="B97" s="81" t="str">
        <f>CONCATENATE(B37, TEXT(T37," 00 "), T97)</f>
        <v>New Hampshire 18 C</v>
      </c>
      <c r="C97" s="81"/>
      <c r="D97" s="421">
        <f t="shared" si="13"/>
        <v>0.2</v>
      </c>
      <c r="E97" s="154">
        <f t="shared" si="2"/>
        <v>1</v>
      </c>
      <c r="F97" s="154">
        <f t="shared" si="14"/>
        <v>0.2</v>
      </c>
      <c r="G97" s="87">
        <f t="shared" si="17"/>
        <v>4.1346024584865457</v>
      </c>
      <c r="H97" s="87">
        <f t="shared" si="17"/>
        <v>2.7526596952940241</v>
      </c>
      <c r="I97" s="87">
        <f t="shared" si="17"/>
        <v>2.0947623932334212</v>
      </c>
      <c r="J97" s="422">
        <f t="shared" si="4"/>
        <v>0.2</v>
      </c>
      <c r="K97" s="423">
        <f t="shared" si="5"/>
        <v>1</v>
      </c>
      <c r="L97" s="423">
        <f t="shared" si="6"/>
        <v>0.2</v>
      </c>
      <c r="M97" s="423">
        <f t="shared" si="7"/>
        <v>0.2</v>
      </c>
      <c r="N97" s="424">
        <f t="shared" si="8"/>
        <v>0.2</v>
      </c>
      <c r="O97" s="87">
        <f t="shared" si="9"/>
        <v>5</v>
      </c>
      <c r="P97" s="426">
        <f t="shared" si="15"/>
        <v>0.2</v>
      </c>
      <c r="Q97" s="510">
        <f t="shared" si="10"/>
        <v>0.2</v>
      </c>
      <c r="R97" s="501">
        <f t="shared" si="11"/>
        <v>0.2</v>
      </c>
      <c r="S97" s="494">
        <f t="shared" si="16"/>
        <v>0.2</v>
      </c>
      <c r="T97" s="148" t="str">
        <f t="shared" si="12"/>
        <v>C</v>
      </c>
    </row>
    <row r="98" spans="2:20" s="86" customFormat="1" x14ac:dyDescent="0.3">
      <c r="B98" s="81" t="str">
        <f>CONCATENATE(B38, TEXT(T38," 00 "), T98)</f>
        <v>New Jersey 41 B</v>
      </c>
      <c r="C98" s="81"/>
      <c r="D98" s="421">
        <f t="shared" si="13"/>
        <v>5</v>
      </c>
      <c r="E98" s="154">
        <f t="shared" si="2"/>
        <v>1.1000000000000001</v>
      </c>
      <c r="F98" s="154">
        <f t="shared" si="14"/>
        <v>3</v>
      </c>
      <c r="G98" s="87">
        <f t="shared" si="17"/>
        <v>4.0979010815986907</v>
      </c>
      <c r="H98" s="87">
        <f t="shared" si="17"/>
        <v>2.0788116868276663</v>
      </c>
      <c r="I98" s="87">
        <f t="shared" si="17"/>
        <v>2.3302035669577097</v>
      </c>
      <c r="J98" s="422">
        <f t="shared" si="4"/>
        <v>0.2</v>
      </c>
      <c r="K98" s="423">
        <f t="shared" si="5"/>
        <v>4</v>
      </c>
      <c r="L98" s="423">
        <f t="shared" si="6"/>
        <v>5</v>
      </c>
      <c r="M98" s="423">
        <f t="shared" si="7"/>
        <v>5</v>
      </c>
      <c r="N98" s="424">
        <f t="shared" si="8"/>
        <v>5</v>
      </c>
      <c r="O98" s="87">
        <f t="shared" si="9"/>
        <v>0.98399999999999999</v>
      </c>
      <c r="P98" s="426">
        <f t="shared" si="15"/>
        <v>0.2</v>
      </c>
      <c r="Q98" s="510">
        <f t="shared" si="10"/>
        <v>0.2</v>
      </c>
      <c r="R98" s="501">
        <f t="shared" si="11"/>
        <v>0.2</v>
      </c>
      <c r="S98" s="494">
        <f t="shared" si="16"/>
        <v>3</v>
      </c>
      <c r="T98" s="148" t="str">
        <f t="shared" si="12"/>
        <v>B</v>
      </c>
    </row>
    <row r="99" spans="2:20" s="86" customFormat="1" x14ac:dyDescent="0.3">
      <c r="B99" s="81" t="str">
        <f>CONCATENATE(B39, TEXT(T39," 00 "), T99)</f>
        <v>New Mexico 35 B</v>
      </c>
      <c r="C99" s="81"/>
      <c r="D99" s="421">
        <f t="shared" si="13"/>
        <v>0.2</v>
      </c>
      <c r="E99" s="154">
        <f t="shared" ref="E99:E117" si="18">IF(E39="no limit",$A$66,1+MAX(0,8000-E39)*4/8000)</f>
        <v>1</v>
      </c>
      <c r="F99" s="154">
        <f t="shared" si="14"/>
        <v>2</v>
      </c>
      <c r="G99" s="87">
        <f t="shared" si="17"/>
        <v>1.4040840981374456</v>
      </c>
      <c r="H99" s="87">
        <f t="shared" si="17"/>
        <v>1.9418522664341737</v>
      </c>
      <c r="I99" s="87">
        <f t="shared" si="17"/>
        <v>0.62391597736650739</v>
      </c>
      <c r="J99" s="422">
        <f t="shared" ref="J99:J117" si="19">IF(MID(J39,2,3)="Sat",MAX($A$66,MIN(5,IF(ISERR(FIND("Sun",J39)),0,1)+VALUE(LEFT(J39,1)))),$A$66)</f>
        <v>2</v>
      </c>
      <c r="K99" s="423">
        <f t="shared" ref="K99:K117" si="20">IF(LEFT(K39,3)="VBM",$A$66,IF(LEFT(N39,7)="no sign",1,IF(RIGHT(K39,3)="all",IF(MID(K39,12,8)="Ballot s",4,5),3)))</f>
        <v>1</v>
      </c>
      <c r="L99" s="423">
        <f t="shared" ref="L99:L117" si="21">IF(ISNUMBER(L39),IF(L39=0,1,2+MIN((L39-2)*3/5,3)),$A$66)</f>
        <v>0.2</v>
      </c>
      <c r="M99" s="423">
        <f t="shared" ref="M99:M117" si="22">IF(M39="Yes",5,$A$66)</f>
        <v>5</v>
      </c>
      <c r="N99" s="424">
        <f t="shared" ref="N99:N117" si="23">IF(LEFT(N39,7)="No sign",$A$66,IF(N39&gt;0.01,5,3))</f>
        <v>0.2</v>
      </c>
      <c r="O99" s="87">
        <f t="shared" ref="O99:O117" si="24">IF(LEFT(O39,3)="hmp",5,IF(OR(LEFT(O39,3)="bmd",LEFT(O39,3)="vvp"),4,IF(LEFT(O39,6)="dre100",$A$66,3-VALUE(MID(O39,4,2))*(3-$A$66)/100)))</f>
        <v>5</v>
      </c>
      <c r="P99" s="426">
        <f t="shared" si="15"/>
        <v>5</v>
      </c>
      <c r="Q99" s="510">
        <f t="shared" ref="Q99:Q117" si="25">IF(Q39="Statistical",5,IF(OR(P99=3,RIGHT(Q39,3)="ton"),1,IF(P99=$A$66,$A$66,IF(ISERR(FIND("final",Q39)),3,2))))</f>
        <v>5</v>
      </c>
      <c r="R99" s="501">
        <f t="shared" ref="R99:R117" si="26">IF(R39="",$A$66,IF(LEFT(R39,3)="All",5,IF(R39="?",1,IF(ISERR(FIND("random",R39)),0,1)+(LEFT(R39,1))/2)))</f>
        <v>2</v>
      </c>
      <c r="S99" s="494">
        <f t="shared" si="16"/>
        <v>2</v>
      </c>
      <c r="T99" s="148" t="str">
        <f t="shared" ref="T99:T117" si="27">IF(T39&lt;PERCENTILE(T$7:T$57,0.333),"C",IF(T39&lt;PERCENTILE(T$7:T$57,0.667),"B","A"))</f>
        <v>B</v>
      </c>
    </row>
    <row r="100" spans="2:20" s="86" customFormat="1" x14ac:dyDescent="0.3">
      <c r="B100" s="81" t="str">
        <f>CONCATENATE(B40, TEXT(T40," 00 "), T100)</f>
        <v>Nevada 44 A</v>
      </c>
      <c r="C100" s="81" t="s">
        <v>1790</v>
      </c>
      <c r="D100" s="421">
        <f t="shared" si="13"/>
        <v>0.2</v>
      </c>
      <c r="E100" s="154">
        <f t="shared" si="18"/>
        <v>1</v>
      </c>
      <c r="F100" s="154">
        <f t="shared" si="14"/>
        <v>0.2</v>
      </c>
      <c r="G100" s="87">
        <f t="shared" si="17"/>
        <v>2.1929763125199395</v>
      </c>
      <c r="H100" s="87">
        <f t="shared" si="17"/>
        <v>2.791035116914518</v>
      </c>
      <c r="I100" s="87">
        <f t="shared" si="17"/>
        <v>0.86420028672538574</v>
      </c>
      <c r="J100" s="422">
        <f t="shared" si="19"/>
        <v>3</v>
      </c>
      <c r="K100" s="423">
        <f t="shared" si="20"/>
        <v>4</v>
      </c>
      <c r="L100" s="423">
        <f t="shared" si="21"/>
        <v>5</v>
      </c>
      <c r="M100" s="423">
        <f t="shared" si="22"/>
        <v>5</v>
      </c>
      <c r="N100" s="424">
        <f t="shared" si="23"/>
        <v>5</v>
      </c>
      <c r="O100" s="87">
        <f t="shared" si="24"/>
        <v>4</v>
      </c>
      <c r="P100" s="426">
        <f t="shared" si="15"/>
        <v>1</v>
      </c>
      <c r="Q100" s="510">
        <f t="shared" si="25"/>
        <v>3</v>
      </c>
      <c r="R100" s="501">
        <f t="shared" si="26"/>
        <v>5</v>
      </c>
      <c r="S100" s="494">
        <f t="shared" si="16"/>
        <v>2</v>
      </c>
      <c r="T100" s="148" t="str">
        <f t="shared" si="27"/>
        <v>A</v>
      </c>
    </row>
    <row r="101" spans="2:20" s="86" customFormat="1" x14ac:dyDescent="0.3">
      <c r="B101" s="81" t="str">
        <f>CONCATENATE(B41, TEXT(T41," 00 "), T101)</f>
        <v>New York 40 B</v>
      </c>
      <c r="C101" s="81"/>
      <c r="D101" s="421">
        <f t="shared" si="13"/>
        <v>0.2</v>
      </c>
      <c r="E101" s="154">
        <f t="shared" si="18"/>
        <v>1</v>
      </c>
      <c r="F101" s="154">
        <f t="shared" si="14"/>
        <v>0.2</v>
      </c>
      <c r="G101" s="87">
        <f t="shared" si="17"/>
        <v>1.8088917667502804</v>
      </c>
      <c r="H101" s="87">
        <f t="shared" si="17"/>
        <v>2.8676219352387964</v>
      </c>
      <c r="I101" s="87">
        <f t="shared" si="17"/>
        <v>2.3738962905814658</v>
      </c>
      <c r="J101" s="422">
        <f t="shared" si="19"/>
        <v>5</v>
      </c>
      <c r="K101" s="423">
        <f t="shared" si="20"/>
        <v>3</v>
      </c>
      <c r="L101" s="423">
        <f t="shared" si="21"/>
        <v>0.2</v>
      </c>
      <c r="M101" s="423">
        <f t="shared" si="22"/>
        <v>0.2</v>
      </c>
      <c r="N101" s="424">
        <f t="shared" si="23"/>
        <v>5</v>
      </c>
      <c r="O101" s="87">
        <f t="shared" si="24"/>
        <v>5</v>
      </c>
      <c r="P101" s="426">
        <f t="shared" si="15"/>
        <v>5</v>
      </c>
      <c r="Q101" s="510">
        <f t="shared" si="25"/>
        <v>3</v>
      </c>
      <c r="R101" s="501">
        <f t="shared" si="26"/>
        <v>5</v>
      </c>
      <c r="S101" s="494">
        <f t="shared" si="16"/>
        <v>0.2</v>
      </c>
      <c r="T101" s="148" t="str">
        <f t="shared" si="27"/>
        <v>B</v>
      </c>
    </row>
    <row r="102" spans="2:20" s="86" customFormat="1" x14ac:dyDescent="0.3">
      <c r="B102" s="81" t="str">
        <f>CONCATENATE(B42, TEXT(T42," 00 "), T102)</f>
        <v>Ohio 52 A</v>
      </c>
      <c r="C102" s="81"/>
      <c r="D102" s="421">
        <f t="shared" si="13"/>
        <v>0.2</v>
      </c>
      <c r="E102" s="154">
        <f t="shared" si="18"/>
        <v>1</v>
      </c>
      <c r="F102" s="154">
        <f t="shared" si="14"/>
        <v>0.2</v>
      </c>
      <c r="G102" s="87">
        <f t="shared" si="17"/>
        <v>2.5922195090245257</v>
      </c>
      <c r="H102" s="87">
        <f t="shared" si="17"/>
        <v>0.49634735168638444</v>
      </c>
      <c r="I102" s="87">
        <f t="shared" si="17"/>
        <v>2.6107761171587289</v>
      </c>
      <c r="J102" s="422">
        <f t="shared" si="19"/>
        <v>5</v>
      </c>
      <c r="K102" s="423">
        <f t="shared" si="20"/>
        <v>5</v>
      </c>
      <c r="L102" s="423">
        <f t="shared" si="21"/>
        <v>5</v>
      </c>
      <c r="M102" s="423">
        <f t="shared" si="22"/>
        <v>5</v>
      </c>
      <c r="N102" s="424">
        <f t="shared" si="23"/>
        <v>5</v>
      </c>
      <c r="O102" s="87">
        <f t="shared" si="24"/>
        <v>4</v>
      </c>
      <c r="P102" s="426">
        <f t="shared" si="15"/>
        <v>5</v>
      </c>
      <c r="Q102" s="510">
        <f t="shared" si="25"/>
        <v>3</v>
      </c>
      <c r="R102" s="501">
        <f t="shared" si="26"/>
        <v>2.5</v>
      </c>
      <c r="S102" s="494">
        <f t="shared" si="16"/>
        <v>5</v>
      </c>
      <c r="T102" s="148" t="str">
        <f t="shared" si="27"/>
        <v>A</v>
      </c>
    </row>
    <row r="103" spans="2:20" s="86" customFormat="1" x14ac:dyDescent="0.3">
      <c r="B103" s="81" t="str">
        <f>CONCATENATE(B43, TEXT(T43," 00 "), T103)</f>
        <v>Oklahoma 17 C</v>
      </c>
      <c r="C103" s="81"/>
      <c r="D103" s="421">
        <f t="shared" si="13"/>
        <v>0.2</v>
      </c>
      <c r="E103" s="154">
        <f t="shared" si="18"/>
        <v>3.65</v>
      </c>
      <c r="F103" s="154">
        <f t="shared" si="14"/>
        <v>0.2</v>
      </c>
      <c r="G103" s="87">
        <f t="shared" si="17"/>
        <v>0.2</v>
      </c>
      <c r="H103" s="87">
        <f t="shared" si="17"/>
        <v>0.7973049544504256</v>
      </c>
      <c r="I103" s="87">
        <f t="shared" si="17"/>
        <v>1.838759604611812</v>
      </c>
      <c r="J103" s="422">
        <f t="shared" si="19"/>
        <v>1</v>
      </c>
      <c r="K103" s="423">
        <f t="shared" si="20"/>
        <v>1</v>
      </c>
      <c r="L103" s="423">
        <f t="shared" si="21"/>
        <v>0.2</v>
      </c>
      <c r="M103" s="423">
        <f t="shared" si="22"/>
        <v>0.2</v>
      </c>
      <c r="N103" s="424">
        <f t="shared" si="23"/>
        <v>0.2</v>
      </c>
      <c r="O103" s="87">
        <f t="shared" si="24"/>
        <v>5</v>
      </c>
      <c r="P103" s="426">
        <f t="shared" si="15"/>
        <v>0.2</v>
      </c>
      <c r="Q103" s="510">
        <f t="shared" si="25"/>
        <v>0.2</v>
      </c>
      <c r="R103" s="501">
        <f t="shared" si="26"/>
        <v>0.2</v>
      </c>
      <c r="S103" s="494">
        <f t="shared" si="16"/>
        <v>2</v>
      </c>
      <c r="T103" s="148" t="str">
        <f t="shared" si="27"/>
        <v>C</v>
      </c>
    </row>
    <row r="104" spans="2:20" s="86" customFormat="1" x14ac:dyDescent="0.3">
      <c r="B104" s="81" t="str">
        <f>CONCATENATE(B44, TEXT(T44," 00 "), T104)</f>
        <v>Oregon 42 B</v>
      </c>
      <c r="C104" s="81"/>
      <c r="D104" s="421">
        <f t="shared" si="13"/>
        <v>0.2</v>
      </c>
      <c r="E104" s="154">
        <f t="shared" si="18"/>
        <v>0.2</v>
      </c>
      <c r="F104" s="154">
        <f t="shared" si="14"/>
        <v>0.2</v>
      </c>
      <c r="G104" s="87">
        <f t="shared" si="17"/>
        <v>4.1465849428577926</v>
      </c>
      <c r="H104" s="87">
        <f t="shared" si="17"/>
        <v>2.5039585239143713</v>
      </c>
      <c r="I104" s="87">
        <f t="shared" si="17"/>
        <v>0.39585776001718043</v>
      </c>
      <c r="J104" s="422">
        <f t="shared" si="19"/>
        <v>0.2</v>
      </c>
      <c r="K104" s="423">
        <f t="shared" si="20"/>
        <v>4</v>
      </c>
      <c r="L104" s="423">
        <f t="shared" si="21"/>
        <v>5</v>
      </c>
      <c r="M104" s="423">
        <f t="shared" si="22"/>
        <v>5</v>
      </c>
      <c r="N104" s="424">
        <f t="shared" si="23"/>
        <v>3</v>
      </c>
      <c r="O104" s="87">
        <f t="shared" si="24"/>
        <v>5</v>
      </c>
      <c r="P104" s="426">
        <f t="shared" si="15"/>
        <v>5</v>
      </c>
      <c r="Q104" s="510">
        <f t="shared" si="25"/>
        <v>3</v>
      </c>
      <c r="R104" s="501">
        <f t="shared" si="26"/>
        <v>1.5</v>
      </c>
      <c r="S104" s="494">
        <f t="shared" si="16"/>
        <v>3</v>
      </c>
      <c r="T104" s="148" t="str">
        <f t="shared" si="27"/>
        <v>B</v>
      </c>
    </row>
    <row r="105" spans="2:20" s="86" customFormat="1" x14ac:dyDescent="0.3">
      <c r="B105" s="81" t="str">
        <f>CONCATENATE(B45, TEXT(T45," 00 "), T105)</f>
        <v>Pennsylvania 31 C</v>
      </c>
      <c r="C105" s="81"/>
      <c r="D105" s="421">
        <f t="shared" si="13"/>
        <v>3</v>
      </c>
      <c r="E105" s="154">
        <f t="shared" si="18"/>
        <v>0.2</v>
      </c>
      <c r="F105" s="154">
        <f t="shared" si="14"/>
        <v>0.2</v>
      </c>
      <c r="G105" s="87">
        <f t="shared" si="17"/>
        <v>3.2872345706405461</v>
      </c>
      <c r="H105" s="87">
        <f t="shared" si="17"/>
        <v>2.1796061012950725</v>
      </c>
      <c r="I105" s="87">
        <f t="shared" si="17"/>
        <v>2.3280739119901832</v>
      </c>
      <c r="J105" s="422">
        <f t="shared" si="19"/>
        <v>0.2</v>
      </c>
      <c r="K105" s="423">
        <f t="shared" si="20"/>
        <v>1</v>
      </c>
      <c r="L105" s="423">
        <f t="shared" si="21"/>
        <v>0.2</v>
      </c>
      <c r="M105" s="423">
        <f t="shared" si="22"/>
        <v>5</v>
      </c>
      <c r="N105" s="424">
        <f t="shared" si="23"/>
        <v>0.2</v>
      </c>
      <c r="O105" s="87">
        <f t="shared" si="24"/>
        <v>4</v>
      </c>
      <c r="P105" s="426">
        <f t="shared" si="15"/>
        <v>1</v>
      </c>
      <c r="Q105" s="510">
        <f t="shared" si="25"/>
        <v>3</v>
      </c>
      <c r="R105" s="501">
        <f t="shared" si="26"/>
        <v>5</v>
      </c>
      <c r="S105" s="494">
        <f t="shared" si="16"/>
        <v>0.2</v>
      </c>
      <c r="T105" s="148" t="str">
        <f t="shared" si="27"/>
        <v>C</v>
      </c>
    </row>
    <row r="106" spans="2:20" s="86" customFormat="1" x14ac:dyDescent="0.3">
      <c r="B106" s="81" t="str">
        <f>CONCATENATE(B46, TEXT(T46," 00 "), T106)</f>
        <v>Rhode Island 54 A</v>
      </c>
      <c r="C106" s="81"/>
      <c r="D106" s="421">
        <f t="shared" si="13"/>
        <v>0.2</v>
      </c>
      <c r="E106" s="154">
        <f t="shared" si="18"/>
        <v>3</v>
      </c>
      <c r="F106" s="154">
        <f t="shared" si="14"/>
        <v>3</v>
      </c>
      <c r="G106" s="87">
        <f t="shared" si="17"/>
        <v>2.2499739922658888</v>
      </c>
      <c r="H106" s="87">
        <f t="shared" si="17"/>
        <v>4.2712458402267268</v>
      </c>
      <c r="I106" s="87">
        <f t="shared" si="17"/>
        <v>1.472400161241975</v>
      </c>
      <c r="J106" s="422">
        <f t="shared" si="19"/>
        <v>0.2</v>
      </c>
      <c r="K106" s="423">
        <f t="shared" si="20"/>
        <v>5</v>
      </c>
      <c r="L106" s="423">
        <f t="shared" si="21"/>
        <v>5</v>
      </c>
      <c r="M106" s="423">
        <f t="shared" si="22"/>
        <v>5</v>
      </c>
      <c r="N106" s="424">
        <f t="shared" si="23"/>
        <v>5</v>
      </c>
      <c r="O106" s="87">
        <f t="shared" si="24"/>
        <v>5</v>
      </c>
      <c r="P106" s="426">
        <f t="shared" si="15"/>
        <v>5</v>
      </c>
      <c r="Q106" s="510">
        <f t="shared" si="25"/>
        <v>5</v>
      </c>
      <c r="R106" s="501">
        <f t="shared" si="26"/>
        <v>0.5</v>
      </c>
      <c r="S106" s="494">
        <f t="shared" si="16"/>
        <v>4</v>
      </c>
      <c r="T106" s="148" t="str">
        <f t="shared" si="27"/>
        <v>A</v>
      </c>
    </row>
    <row r="107" spans="2:20" s="86" customFormat="1" x14ac:dyDescent="0.3">
      <c r="B107" s="81" t="str">
        <f>CONCATENATE(B47, TEXT(T47," 00 "), T107)</f>
        <v>South Carolina 26 C</v>
      </c>
      <c r="C107" s="81"/>
      <c r="D107" s="421">
        <f t="shared" si="13"/>
        <v>0.2</v>
      </c>
      <c r="E107" s="154">
        <f t="shared" si="18"/>
        <v>3.5</v>
      </c>
      <c r="F107" s="154">
        <f t="shared" si="14"/>
        <v>0.2</v>
      </c>
      <c r="G107" s="87">
        <f t="shared" ref="G107:I117" si="28">$A$66+(G47-MIN(G$7:G$57))*(5-$A$66)/(MAX(G$7:G$57)-MIN(G$7:G$57))</f>
        <v>2.0306814175756052</v>
      </c>
      <c r="H107" s="87">
        <f t="shared" si="28"/>
        <v>1.1680871343624122</v>
      </c>
      <c r="I107" s="87">
        <f t="shared" si="28"/>
        <v>3.9858551550388452</v>
      </c>
      <c r="J107" s="422">
        <f t="shared" si="19"/>
        <v>0.2</v>
      </c>
      <c r="K107" s="423">
        <f t="shared" si="20"/>
        <v>1</v>
      </c>
      <c r="L107" s="423">
        <f t="shared" si="21"/>
        <v>0.2</v>
      </c>
      <c r="M107" s="423">
        <f t="shared" si="22"/>
        <v>5</v>
      </c>
      <c r="N107" s="424">
        <f t="shared" si="23"/>
        <v>0.2</v>
      </c>
      <c r="O107" s="87">
        <f t="shared" si="24"/>
        <v>4</v>
      </c>
      <c r="P107" s="426">
        <f t="shared" si="15"/>
        <v>0.2</v>
      </c>
      <c r="Q107" s="510">
        <f t="shared" si="25"/>
        <v>0.2</v>
      </c>
      <c r="R107" s="501">
        <f t="shared" si="26"/>
        <v>0.2</v>
      </c>
      <c r="S107" s="494">
        <f t="shared" si="16"/>
        <v>4</v>
      </c>
      <c r="T107" s="148" t="str">
        <f t="shared" si="27"/>
        <v>C</v>
      </c>
    </row>
    <row r="108" spans="2:20" s="86" customFormat="1" x14ac:dyDescent="0.3">
      <c r="B108" s="81" t="str">
        <f>CONCATENATE(B48, TEXT(T48," 00 "), T108)</f>
        <v>South Dakota 24 C</v>
      </c>
      <c r="C108" s="81"/>
      <c r="D108" s="421">
        <f t="shared" si="13"/>
        <v>0.2</v>
      </c>
      <c r="E108" s="154">
        <f t="shared" si="18"/>
        <v>3</v>
      </c>
      <c r="F108" s="154">
        <f t="shared" si="14"/>
        <v>0.2</v>
      </c>
      <c r="G108" s="87">
        <f t="shared" si="28"/>
        <v>2.3099067785140681</v>
      </c>
      <c r="H108" s="87">
        <f t="shared" si="28"/>
        <v>1.1763485565292446</v>
      </c>
      <c r="I108" s="87">
        <f t="shared" si="28"/>
        <v>0.75407714162459327</v>
      </c>
      <c r="J108" s="422">
        <f t="shared" si="19"/>
        <v>0.2</v>
      </c>
      <c r="K108" s="423">
        <f t="shared" si="20"/>
        <v>3</v>
      </c>
      <c r="L108" s="423">
        <f t="shared" si="21"/>
        <v>0.2</v>
      </c>
      <c r="M108" s="423">
        <f t="shared" si="22"/>
        <v>0.2</v>
      </c>
      <c r="N108" s="424">
        <f t="shared" si="23"/>
        <v>3</v>
      </c>
      <c r="O108" s="87">
        <f t="shared" si="24"/>
        <v>5</v>
      </c>
      <c r="P108" s="426">
        <f t="shared" si="15"/>
        <v>0.2</v>
      </c>
      <c r="Q108" s="510">
        <f t="shared" si="25"/>
        <v>0.2</v>
      </c>
      <c r="R108" s="501">
        <f t="shared" si="26"/>
        <v>0.2</v>
      </c>
      <c r="S108" s="494">
        <f t="shared" si="16"/>
        <v>4</v>
      </c>
      <c r="T108" s="148" t="str">
        <f t="shared" si="27"/>
        <v>C</v>
      </c>
    </row>
    <row r="109" spans="2:20" s="86" customFormat="1" x14ac:dyDescent="0.3">
      <c r="B109" s="81" t="str">
        <f>CONCATENATE(B49, TEXT(T49," 00 "), T109)</f>
        <v>Tennessee 22 C</v>
      </c>
      <c r="C109" s="81"/>
      <c r="D109" s="421">
        <f t="shared" si="13"/>
        <v>0.2</v>
      </c>
      <c r="E109" s="154">
        <f t="shared" si="18"/>
        <v>2.6</v>
      </c>
      <c r="F109" s="154">
        <f t="shared" si="14"/>
        <v>0.2</v>
      </c>
      <c r="G109" s="87">
        <f t="shared" si="28"/>
        <v>1.1255669062938201</v>
      </c>
      <c r="H109" s="87">
        <f t="shared" si="28"/>
        <v>2.399290122629862</v>
      </c>
      <c r="I109" s="87">
        <f t="shared" si="28"/>
        <v>2.3889346889409091</v>
      </c>
      <c r="J109" s="422">
        <f t="shared" si="19"/>
        <v>3</v>
      </c>
      <c r="K109" s="423">
        <f t="shared" si="20"/>
        <v>0.2</v>
      </c>
      <c r="L109" s="423">
        <f t="shared" si="21"/>
        <v>0.2</v>
      </c>
      <c r="M109" s="423">
        <f t="shared" si="22"/>
        <v>0.2</v>
      </c>
      <c r="N109" s="424">
        <f t="shared" si="23"/>
        <v>5</v>
      </c>
      <c r="O109" s="87">
        <f t="shared" si="24"/>
        <v>1.3480000000000001</v>
      </c>
      <c r="P109" s="426">
        <f t="shared" si="15"/>
        <v>0.2</v>
      </c>
      <c r="Q109" s="510">
        <f t="shared" si="25"/>
        <v>0.2</v>
      </c>
      <c r="R109" s="501">
        <f t="shared" si="26"/>
        <v>0.2</v>
      </c>
      <c r="S109" s="494">
        <f t="shared" si="16"/>
        <v>3</v>
      </c>
      <c r="T109" s="148" t="str">
        <f t="shared" si="27"/>
        <v>C</v>
      </c>
    </row>
    <row r="110" spans="2:20" s="86" customFormat="1" x14ac:dyDescent="0.3">
      <c r="B110" s="81" t="str">
        <f>CONCATENATE(B50, TEXT(T50," 00 "), T110)</f>
        <v>Texas 36 B</v>
      </c>
      <c r="C110" s="81"/>
      <c r="D110" s="421">
        <f t="shared" si="13"/>
        <v>0.2</v>
      </c>
      <c r="E110" s="154">
        <f t="shared" si="18"/>
        <v>0.2</v>
      </c>
      <c r="F110" s="154">
        <f t="shared" si="14"/>
        <v>0.2</v>
      </c>
      <c r="G110" s="87">
        <f t="shared" si="28"/>
        <v>1.2440916485648372</v>
      </c>
      <c r="H110" s="87">
        <f t="shared" si="28"/>
        <v>1.653537902712604</v>
      </c>
      <c r="I110" s="87">
        <f t="shared" si="28"/>
        <v>1.0439036121356744</v>
      </c>
      <c r="J110" s="422">
        <f t="shared" si="19"/>
        <v>0.2</v>
      </c>
      <c r="K110" s="423">
        <f t="shared" si="20"/>
        <v>0.2</v>
      </c>
      <c r="L110" s="423">
        <f t="shared" si="21"/>
        <v>0.2</v>
      </c>
      <c r="M110" s="423">
        <f t="shared" si="22"/>
        <v>5</v>
      </c>
      <c r="N110" s="424">
        <f t="shared" si="23"/>
        <v>5</v>
      </c>
      <c r="O110" s="87">
        <f t="shared" si="24"/>
        <v>2.44</v>
      </c>
      <c r="P110" s="426">
        <f t="shared" si="15"/>
        <v>5</v>
      </c>
      <c r="Q110" s="510">
        <f t="shared" si="25"/>
        <v>3</v>
      </c>
      <c r="R110" s="501">
        <f t="shared" si="26"/>
        <v>5</v>
      </c>
      <c r="S110" s="494">
        <f t="shared" si="16"/>
        <v>5</v>
      </c>
      <c r="T110" s="148" t="str">
        <f t="shared" si="27"/>
        <v>B</v>
      </c>
    </row>
    <row r="111" spans="2:20" s="86" customFormat="1" x14ac:dyDescent="0.3">
      <c r="B111" s="81" t="str">
        <f>CONCATENATE(B51, TEXT(T51," 00 "), T111)</f>
        <v>Utah 43 A</v>
      </c>
      <c r="C111" s="81"/>
      <c r="D111" s="421">
        <f t="shared" si="13"/>
        <v>0.2</v>
      </c>
      <c r="E111" s="154">
        <f t="shared" si="18"/>
        <v>0.2</v>
      </c>
      <c r="F111" s="154">
        <f t="shared" si="14"/>
        <v>0.2</v>
      </c>
      <c r="G111" s="87">
        <f t="shared" si="28"/>
        <v>2.9258841004306579</v>
      </c>
      <c r="H111" s="87">
        <f t="shared" si="28"/>
        <v>2.1524242422066866</v>
      </c>
      <c r="I111" s="87">
        <f t="shared" si="28"/>
        <v>0.5611508628014743</v>
      </c>
      <c r="J111" s="422">
        <f t="shared" si="19"/>
        <v>0.2</v>
      </c>
      <c r="K111" s="423">
        <f t="shared" si="20"/>
        <v>4</v>
      </c>
      <c r="L111" s="423">
        <f t="shared" si="21"/>
        <v>4.4000000000000004</v>
      </c>
      <c r="M111" s="423">
        <f t="shared" si="22"/>
        <v>5</v>
      </c>
      <c r="N111" s="424">
        <f t="shared" si="23"/>
        <v>3</v>
      </c>
      <c r="O111" s="87">
        <f t="shared" si="24"/>
        <v>5</v>
      </c>
      <c r="P111" s="426">
        <f t="shared" si="15"/>
        <v>5</v>
      </c>
      <c r="Q111" s="510">
        <f t="shared" si="25"/>
        <v>3</v>
      </c>
      <c r="R111" s="501">
        <f t="shared" si="26"/>
        <v>5</v>
      </c>
      <c r="S111" s="494">
        <f t="shared" si="16"/>
        <v>2</v>
      </c>
      <c r="T111" s="148" t="str">
        <f t="shared" si="27"/>
        <v>A</v>
      </c>
    </row>
    <row r="112" spans="2:20" s="86" customFormat="1" x14ac:dyDescent="0.3">
      <c r="B112" s="81" t="str">
        <f>CONCATENATE(B52, TEXT(T52," 00 "), T112)</f>
        <v>Virginia 33 B</v>
      </c>
      <c r="C112" s="81"/>
      <c r="D112" s="421">
        <f t="shared" si="13"/>
        <v>0.2</v>
      </c>
      <c r="E112" s="154">
        <f t="shared" si="18"/>
        <v>0.2</v>
      </c>
      <c r="F112" s="154">
        <f t="shared" si="14"/>
        <v>0.2</v>
      </c>
      <c r="G112" s="87">
        <f t="shared" si="28"/>
        <v>3.6623860284885374</v>
      </c>
      <c r="H112" s="87">
        <f t="shared" si="28"/>
        <v>3.0797798556595795</v>
      </c>
      <c r="I112" s="87">
        <f t="shared" si="28"/>
        <v>2.5259289957742816</v>
      </c>
      <c r="J112" s="422">
        <f t="shared" si="19"/>
        <v>2</v>
      </c>
      <c r="K112" s="423">
        <f t="shared" si="20"/>
        <v>1</v>
      </c>
      <c r="L112" s="423">
        <f t="shared" si="21"/>
        <v>0.2</v>
      </c>
      <c r="M112" s="423">
        <f t="shared" si="22"/>
        <v>5</v>
      </c>
      <c r="N112" s="424">
        <f t="shared" si="23"/>
        <v>0.2</v>
      </c>
      <c r="O112" s="87">
        <f t="shared" si="24"/>
        <v>5</v>
      </c>
      <c r="P112" s="426">
        <f t="shared" si="15"/>
        <v>5</v>
      </c>
      <c r="Q112" s="510">
        <f t="shared" si="25"/>
        <v>2</v>
      </c>
      <c r="R112" s="501">
        <f t="shared" si="26"/>
        <v>1</v>
      </c>
      <c r="S112" s="494">
        <f t="shared" si="16"/>
        <v>2</v>
      </c>
      <c r="T112" s="148" t="str">
        <f t="shared" si="27"/>
        <v>B</v>
      </c>
    </row>
    <row r="113" spans="1:20" s="86" customFormat="1" x14ac:dyDescent="0.3">
      <c r="B113" s="81" t="str">
        <f>CONCATENATE(B53, TEXT(T53," 00 "), T113)</f>
        <v>Vermont 43 A</v>
      </c>
      <c r="C113" s="81"/>
      <c r="D113" s="421">
        <f t="shared" si="13"/>
        <v>0.2</v>
      </c>
      <c r="E113" s="154">
        <f t="shared" si="18"/>
        <v>4.09</v>
      </c>
      <c r="F113" s="154">
        <f t="shared" si="14"/>
        <v>3</v>
      </c>
      <c r="G113" s="87">
        <f t="shared" si="28"/>
        <v>3.8951613706258441</v>
      </c>
      <c r="H113" s="87">
        <f t="shared" si="28"/>
        <v>2.654387803085839</v>
      </c>
      <c r="I113" s="87">
        <f t="shared" si="28"/>
        <v>2.9083828996462047</v>
      </c>
      <c r="J113" s="422">
        <f t="shared" si="19"/>
        <v>0.2</v>
      </c>
      <c r="K113" s="423">
        <f t="shared" si="20"/>
        <v>1</v>
      </c>
      <c r="L113" s="423">
        <f t="shared" si="21"/>
        <v>0.2</v>
      </c>
      <c r="M113" s="423">
        <f t="shared" si="22"/>
        <v>5</v>
      </c>
      <c r="N113" s="424">
        <f t="shared" si="23"/>
        <v>0.2</v>
      </c>
      <c r="O113" s="87">
        <f t="shared" si="24"/>
        <v>5</v>
      </c>
      <c r="P113" s="426">
        <f t="shared" si="15"/>
        <v>4</v>
      </c>
      <c r="Q113" s="510">
        <f t="shared" si="25"/>
        <v>2</v>
      </c>
      <c r="R113" s="501">
        <f t="shared" si="26"/>
        <v>5</v>
      </c>
      <c r="S113" s="494">
        <f t="shared" si="16"/>
        <v>4</v>
      </c>
      <c r="T113" s="148" t="str">
        <f t="shared" si="27"/>
        <v>A</v>
      </c>
    </row>
    <row r="114" spans="1:20" s="86" customFormat="1" x14ac:dyDescent="0.3">
      <c r="B114" s="81" t="str">
        <f>CONCATENATE(B54, TEXT(T54," 00 "), T114)</f>
        <v>Washington 46 A</v>
      </c>
      <c r="C114" s="81"/>
      <c r="D114" s="421">
        <f t="shared" si="13"/>
        <v>5</v>
      </c>
      <c r="E114" s="154">
        <f t="shared" si="18"/>
        <v>3.5</v>
      </c>
      <c r="F114" s="154">
        <f t="shared" si="14"/>
        <v>0.2</v>
      </c>
      <c r="G114" s="87">
        <f t="shared" si="28"/>
        <v>4.18307296579147</v>
      </c>
      <c r="H114" s="87">
        <f t="shared" si="28"/>
        <v>1.7893289282263327</v>
      </c>
      <c r="I114" s="87">
        <f t="shared" si="28"/>
        <v>2.0182924902398667</v>
      </c>
      <c r="J114" s="422">
        <f t="shared" si="19"/>
        <v>0.2</v>
      </c>
      <c r="K114" s="423">
        <f t="shared" si="20"/>
        <v>4</v>
      </c>
      <c r="L114" s="423">
        <f t="shared" si="21"/>
        <v>5</v>
      </c>
      <c r="M114" s="423">
        <f t="shared" si="22"/>
        <v>5</v>
      </c>
      <c r="N114" s="424">
        <f t="shared" si="23"/>
        <v>5</v>
      </c>
      <c r="O114" s="87">
        <f t="shared" si="24"/>
        <v>5</v>
      </c>
      <c r="P114" s="426">
        <f t="shared" si="15"/>
        <v>3</v>
      </c>
      <c r="Q114" s="510">
        <f t="shared" si="25"/>
        <v>1</v>
      </c>
      <c r="R114" s="501">
        <f t="shared" si="26"/>
        <v>0.5</v>
      </c>
      <c r="S114" s="494">
        <f t="shared" si="16"/>
        <v>0.2</v>
      </c>
      <c r="T114" s="148" t="str">
        <f t="shared" si="27"/>
        <v>A</v>
      </c>
    </row>
    <row r="115" spans="1:20" s="86" customFormat="1" x14ac:dyDescent="0.3">
      <c r="B115" s="81" t="str">
        <f>CONCATENATE(B55, TEXT(T55," 00 "), T115)</f>
        <v>Wisconsin 35 B</v>
      </c>
      <c r="C115" s="81"/>
      <c r="D115" s="421">
        <f t="shared" si="13"/>
        <v>0.2</v>
      </c>
      <c r="E115" s="154">
        <f t="shared" si="18"/>
        <v>4</v>
      </c>
      <c r="F115" s="154">
        <f t="shared" si="14"/>
        <v>0.2</v>
      </c>
      <c r="G115" s="87">
        <f t="shared" si="28"/>
        <v>4.194798069441064</v>
      </c>
      <c r="H115" s="87">
        <f t="shared" si="28"/>
        <v>3.5329175043060386</v>
      </c>
      <c r="I115" s="87">
        <f t="shared" si="28"/>
        <v>1.5096062342426</v>
      </c>
      <c r="J115" s="422">
        <f t="shared" si="19"/>
        <v>0.2</v>
      </c>
      <c r="K115" s="423">
        <f t="shared" si="20"/>
        <v>1</v>
      </c>
      <c r="L115" s="423">
        <f t="shared" si="21"/>
        <v>0.2</v>
      </c>
      <c r="M115" s="423">
        <f t="shared" si="22"/>
        <v>5</v>
      </c>
      <c r="N115" s="424">
        <f t="shared" si="23"/>
        <v>0.2</v>
      </c>
      <c r="O115" s="87">
        <f t="shared" si="24"/>
        <v>5</v>
      </c>
      <c r="P115" s="426">
        <f t="shared" si="15"/>
        <v>3</v>
      </c>
      <c r="Q115" s="510">
        <f t="shared" si="25"/>
        <v>1</v>
      </c>
      <c r="R115" s="501">
        <f t="shared" si="26"/>
        <v>2</v>
      </c>
      <c r="S115" s="494">
        <f t="shared" si="16"/>
        <v>4</v>
      </c>
      <c r="T115" s="148" t="str">
        <f t="shared" si="27"/>
        <v>B</v>
      </c>
    </row>
    <row r="116" spans="1:20" s="86" customFormat="1" x14ac:dyDescent="0.3">
      <c r="B116" s="81" t="str">
        <f>CONCATENATE(B56, TEXT(T56," 00 "), T116)</f>
        <v>West Virginia 40 B</v>
      </c>
      <c r="C116" s="81"/>
      <c r="D116" s="421">
        <f t="shared" si="13"/>
        <v>0.2</v>
      </c>
      <c r="E116" s="154">
        <f t="shared" si="18"/>
        <v>1</v>
      </c>
      <c r="F116" s="154">
        <f t="shared" si="14"/>
        <v>2</v>
      </c>
      <c r="G116" s="87">
        <f t="shared" si="28"/>
        <v>0.69809640874887036</v>
      </c>
      <c r="H116" s="87">
        <f t="shared" si="28"/>
        <v>1.2993599854585551</v>
      </c>
      <c r="I116" s="87">
        <f t="shared" si="28"/>
        <v>0.90593629180816038</v>
      </c>
      <c r="J116" s="422">
        <f t="shared" si="19"/>
        <v>2</v>
      </c>
      <c r="K116" s="423">
        <f t="shared" si="20"/>
        <v>3</v>
      </c>
      <c r="L116" s="423">
        <f t="shared" si="21"/>
        <v>0.2</v>
      </c>
      <c r="M116" s="423">
        <f t="shared" si="22"/>
        <v>5</v>
      </c>
      <c r="N116" s="424">
        <f t="shared" si="23"/>
        <v>5</v>
      </c>
      <c r="O116" s="87">
        <f t="shared" si="24"/>
        <v>4</v>
      </c>
      <c r="P116" s="426">
        <f t="shared" si="15"/>
        <v>5</v>
      </c>
      <c r="Q116" s="510">
        <f t="shared" si="25"/>
        <v>3</v>
      </c>
      <c r="R116" s="501">
        <f t="shared" si="26"/>
        <v>5</v>
      </c>
      <c r="S116" s="494">
        <f t="shared" si="16"/>
        <v>2</v>
      </c>
      <c r="T116" s="148" t="str">
        <f t="shared" si="27"/>
        <v>B</v>
      </c>
    </row>
    <row r="117" spans="1:20" s="86" customFormat="1" x14ac:dyDescent="0.3">
      <c r="B117" s="81" t="str">
        <f>CONCATENATE(B57, TEXT(T57," 00 "), T117)</f>
        <v>Wyoming 16 C</v>
      </c>
      <c r="C117" s="81"/>
      <c r="D117" s="421">
        <f t="shared" si="13"/>
        <v>0.2</v>
      </c>
      <c r="E117" s="154">
        <f t="shared" si="18"/>
        <v>2.75</v>
      </c>
      <c r="F117" s="154">
        <f t="shared" si="14"/>
        <v>0.2</v>
      </c>
      <c r="G117" s="87">
        <f t="shared" si="28"/>
        <v>2.040195650160733</v>
      </c>
      <c r="H117" s="87">
        <f t="shared" si="28"/>
        <v>0.2</v>
      </c>
      <c r="I117" s="87">
        <f t="shared" si="28"/>
        <v>0.42333946491092189</v>
      </c>
      <c r="J117" s="422">
        <f t="shared" si="19"/>
        <v>0.2</v>
      </c>
      <c r="K117" s="423">
        <f t="shared" si="20"/>
        <v>1</v>
      </c>
      <c r="L117" s="423">
        <f t="shared" si="21"/>
        <v>0.2</v>
      </c>
      <c r="M117" s="423">
        <f t="shared" si="22"/>
        <v>0.2</v>
      </c>
      <c r="N117" s="424">
        <f t="shared" si="23"/>
        <v>0.2</v>
      </c>
      <c r="O117" s="87">
        <f t="shared" si="24"/>
        <v>4</v>
      </c>
      <c r="P117" s="426">
        <f t="shared" si="15"/>
        <v>0.2</v>
      </c>
      <c r="Q117" s="510">
        <f t="shared" si="25"/>
        <v>0.2</v>
      </c>
      <c r="R117" s="501">
        <f t="shared" si="26"/>
        <v>0.2</v>
      </c>
      <c r="S117" s="494">
        <f t="shared" si="16"/>
        <v>4</v>
      </c>
      <c r="T117" s="148" t="str">
        <f t="shared" si="27"/>
        <v>C</v>
      </c>
    </row>
    <row r="118" spans="1:20" s="25" customFormat="1" x14ac:dyDescent="0.3">
      <c r="B118" s="67"/>
      <c r="C118" s="67"/>
      <c r="D118" s="427"/>
      <c r="E118" s="414"/>
      <c r="F118" s="414"/>
      <c r="G118" s="413"/>
      <c r="H118" s="413"/>
      <c r="I118" s="413"/>
      <c r="J118" s="428"/>
      <c r="K118" s="427"/>
      <c r="L118" s="427"/>
      <c r="M118" s="427"/>
      <c r="N118" s="429"/>
      <c r="O118" s="469"/>
      <c r="P118" s="430"/>
      <c r="Q118" s="511"/>
      <c r="R118" s="502"/>
      <c r="S118" s="495"/>
      <c r="T118" s="313"/>
    </row>
    <row r="119" spans="1:20" s="93" customFormat="1" ht="15.6" x14ac:dyDescent="0.3">
      <c r="B119" s="90" t="s">
        <v>375</v>
      </c>
      <c r="C119" s="91"/>
      <c r="D119" s="431"/>
      <c r="E119" s="417"/>
      <c r="F119" s="417"/>
      <c r="G119" s="415"/>
      <c r="H119" s="416"/>
      <c r="I119" s="416"/>
      <c r="J119" s="432"/>
      <c r="K119" s="433"/>
      <c r="L119" s="433"/>
      <c r="M119" s="433"/>
      <c r="N119" s="434"/>
      <c r="O119" s="440"/>
      <c r="P119" s="435"/>
      <c r="Q119" s="512"/>
      <c r="R119" s="503"/>
      <c r="S119" s="496"/>
      <c r="T119" s="149"/>
    </row>
    <row r="120" spans="1:20" s="96" customFormat="1" x14ac:dyDescent="0.3">
      <c r="A120" s="96">
        <v>0.4</v>
      </c>
      <c r="B120" s="92"/>
      <c r="C120" s="92"/>
      <c r="D120" s="435" t="s">
        <v>208</v>
      </c>
      <c r="E120" s="420" t="s">
        <v>393</v>
      </c>
      <c r="F120" s="420" t="s">
        <v>1879</v>
      </c>
      <c r="G120" s="418" t="s">
        <v>205</v>
      </c>
      <c r="H120" s="419" t="s">
        <v>391</v>
      </c>
      <c r="I120" s="419" t="s">
        <v>392</v>
      </c>
      <c r="J120" s="436" t="s">
        <v>822</v>
      </c>
      <c r="K120" s="437" t="s">
        <v>370</v>
      </c>
      <c r="L120" s="437" t="s">
        <v>215</v>
      </c>
      <c r="M120" s="437" t="s">
        <v>210</v>
      </c>
      <c r="N120" s="438" t="s">
        <v>209</v>
      </c>
      <c r="O120" s="470" t="s">
        <v>213</v>
      </c>
      <c r="P120" s="435" t="s">
        <v>214</v>
      </c>
      <c r="Q120" s="512" t="s">
        <v>225</v>
      </c>
      <c r="R120" s="504" t="s">
        <v>207</v>
      </c>
      <c r="S120" s="496" t="s">
        <v>206</v>
      </c>
      <c r="T120" s="150"/>
    </row>
    <row r="121" spans="1:20" s="93" customFormat="1" x14ac:dyDescent="0.3">
      <c r="B121" s="91" t="str">
        <f t="shared" ref="B121:B152" si="29">B67</f>
        <v>Alaska 34 B</v>
      </c>
      <c r="C121" s="91"/>
      <c r="D121" s="412">
        <f t="shared" ref="D121:D152" si="30">5-D67+$A$120</f>
        <v>3.4</v>
      </c>
      <c r="E121" s="412">
        <f t="shared" ref="E121:S136" si="31">5-E67+$A$120</f>
        <v>1.4</v>
      </c>
      <c r="F121" s="440">
        <f t="shared" si="31"/>
        <v>5.2</v>
      </c>
      <c r="G121" s="412">
        <f t="shared" ref="G121:I140" si="32">5-G67+$A$120</f>
        <v>2.552170326628433</v>
      </c>
      <c r="H121" s="412">
        <f t="shared" si="32"/>
        <v>1.8808730863094811</v>
      </c>
      <c r="I121" s="412">
        <f t="shared" si="32"/>
        <v>4.3786814662918827</v>
      </c>
      <c r="J121" s="412">
        <f t="shared" si="31"/>
        <v>5.2</v>
      </c>
      <c r="K121" s="412">
        <f t="shared" si="31"/>
        <v>4.4000000000000004</v>
      </c>
      <c r="L121" s="412">
        <f t="shared" si="31"/>
        <v>5.2</v>
      </c>
      <c r="M121" s="412">
        <f t="shared" si="31"/>
        <v>0.4</v>
      </c>
      <c r="N121" s="412">
        <f t="shared" si="31"/>
        <v>5.2</v>
      </c>
      <c r="O121" s="412">
        <f t="shared" si="31"/>
        <v>0.4</v>
      </c>
      <c r="P121" s="412">
        <f t="shared" si="31"/>
        <v>2.4</v>
      </c>
      <c r="Q121" s="412">
        <f t="shared" si="31"/>
        <v>4.4000000000000004</v>
      </c>
      <c r="R121" s="412">
        <f t="shared" si="31"/>
        <v>0.4</v>
      </c>
      <c r="S121" s="412">
        <f t="shared" si="31"/>
        <v>5.2</v>
      </c>
      <c r="T121" s="151"/>
    </row>
    <row r="122" spans="1:20" s="93" customFormat="1" x14ac:dyDescent="0.3">
      <c r="B122" s="91" t="str">
        <f t="shared" si="29"/>
        <v>Alabama 23 C</v>
      </c>
      <c r="C122" s="91"/>
      <c r="D122" s="412">
        <f t="shared" si="30"/>
        <v>5.2</v>
      </c>
      <c r="E122" s="412">
        <f t="shared" ref="E122:S122" si="33">5-E68+$A$120</f>
        <v>5.2</v>
      </c>
      <c r="F122" s="440">
        <f t="shared" si="31"/>
        <v>5.2</v>
      </c>
      <c r="G122" s="412">
        <f t="shared" si="32"/>
        <v>3.635982859448013</v>
      </c>
      <c r="H122" s="412">
        <f t="shared" si="32"/>
        <v>3.3724957619752249</v>
      </c>
      <c r="I122" s="412">
        <f t="shared" si="32"/>
        <v>2.4783242461258519</v>
      </c>
      <c r="J122" s="412">
        <f t="shared" si="33"/>
        <v>5.2</v>
      </c>
      <c r="K122" s="412">
        <f t="shared" si="33"/>
        <v>4.4000000000000004</v>
      </c>
      <c r="L122" s="412">
        <f t="shared" si="33"/>
        <v>5.2</v>
      </c>
      <c r="M122" s="412">
        <f t="shared" si="33"/>
        <v>0.4</v>
      </c>
      <c r="N122" s="412">
        <f t="shared" si="33"/>
        <v>5.2</v>
      </c>
      <c r="O122" s="412">
        <f t="shared" si="33"/>
        <v>0.4</v>
      </c>
      <c r="P122" s="412">
        <f t="shared" si="33"/>
        <v>5.2</v>
      </c>
      <c r="Q122" s="412">
        <f t="shared" si="33"/>
        <v>5.2</v>
      </c>
      <c r="R122" s="412">
        <f t="shared" si="33"/>
        <v>5.2</v>
      </c>
      <c r="S122" s="412">
        <f t="shared" si="33"/>
        <v>2.4</v>
      </c>
      <c r="T122" s="151"/>
    </row>
    <row r="123" spans="1:20" s="93" customFormat="1" x14ac:dyDescent="0.3">
      <c r="B123" s="91" t="str">
        <f t="shared" si="29"/>
        <v>Arkansas 29 C</v>
      </c>
      <c r="C123" s="91"/>
      <c r="D123" s="412">
        <f t="shared" si="30"/>
        <v>5.2</v>
      </c>
      <c r="E123" s="412">
        <f t="shared" ref="E123:S123" si="34">5-E69+$A$120</f>
        <v>4.4000000000000004</v>
      </c>
      <c r="F123" s="440">
        <f t="shared" si="31"/>
        <v>5.2</v>
      </c>
      <c r="G123" s="412">
        <f t="shared" si="32"/>
        <v>4.9926990822861255</v>
      </c>
      <c r="H123" s="412">
        <f t="shared" si="32"/>
        <v>3.6489252402844339</v>
      </c>
      <c r="I123" s="412">
        <f t="shared" si="32"/>
        <v>2.7245533717214685</v>
      </c>
      <c r="J123" s="412">
        <f t="shared" si="34"/>
        <v>5.2</v>
      </c>
      <c r="K123" s="412">
        <f t="shared" si="34"/>
        <v>2.4</v>
      </c>
      <c r="L123" s="412">
        <f t="shared" si="34"/>
        <v>5.2</v>
      </c>
      <c r="M123" s="412">
        <f t="shared" si="34"/>
        <v>5.2</v>
      </c>
      <c r="N123" s="412">
        <f t="shared" si="34"/>
        <v>0.4</v>
      </c>
      <c r="O123" s="412">
        <f t="shared" si="34"/>
        <v>1.4</v>
      </c>
      <c r="P123" s="412">
        <f t="shared" si="34"/>
        <v>0.4</v>
      </c>
      <c r="Q123" s="412">
        <f t="shared" si="34"/>
        <v>3.4</v>
      </c>
      <c r="R123" s="412">
        <f t="shared" si="34"/>
        <v>4.4000000000000004</v>
      </c>
      <c r="S123" s="412">
        <f t="shared" si="34"/>
        <v>3.4</v>
      </c>
      <c r="T123" s="151"/>
    </row>
    <row r="124" spans="1:20" s="93" customFormat="1" x14ac:dyDescent="0.3">
      <c r="B124" s="91" t="str">
        <f t="shared" si="29"/>
        <v>Arizona 46 A</v>
      </c>
      <c r="C124" s="91"/>
      <c r="D124" s="412">
        <f t="shared" si="30"/>
        <v>0.4</v>
      </c>
      <c r="E124" s="412">
        <f t="shared" ref="E124:S124" si="35">5-E70+$A$120</f>
        <v>4.4000000000000004</v>
      </c>
      <c r="F124" s="440">
        <f t="shared" si="31"/>
        <v>0.4</v>
      </c>
      <c r="G124" s="412">
        <f t="shared" si="32"/>
        <v>3.0990366530605495</v>
      </c>
      <c r="H124" s="412">
        <f t="shared" si="32"/>
        <v>3.351997012958623</v>
      </c>
      <c r="I124" s="412">
        <f t="shared" si="32"/>
        <v>3.8948968896277001</v>
      </c>
      <c r="J124" s="412">
        <f t="shared" si="35"/>
        <v>5.2</v>
      </c>
      <c r="K124" s="412">
        <f t="shared" si="35"/>
        <v>2.4</v>
      </c>
      <c r="L124" s="412">
        <f t="shared" si="35"/>
        <v>0.4</v>
      </c>
      <c r="M124" s="412">
        <f t="shared" si="35"/>
        <v>0.4</v>
      </c>
      <c r="N124" s="412">
        <f t="shared" si="35"/>
        <v>2.4</v>
      </c>
      <c r="O124" s="412">
        <f t="shared" si="35"/>
        <v>0.4</v>
      </c>
      <c r="P124" s="412">
        <f t="shared" si="35"/>
        <v>2.4</v>
      </c>
      <c r="Q124" s="412">
        <f t="shared" si="35"/>
        <v>4.4000000000000004</v>
      </c>
      <c r="R124" s="412">
        <f t="shared" si="35"/>
        <v>1.9</v>
      </c>
      <c r="S124" s="412">
        <f t="shared" si="35"/>
        <v>5.2</v>
      </c>
      <c r="T124" s="151"/>
    </row>
    <row r="125" spans="1:20" s="93" customFormat="1" x14ac:dyDescent="0.3">
      <c r="B125" s="91" t="str">
        <f t="shared" si="29"/>
        <v>California 49 A</v>
      </c>
      <c r="C125" s="91"/>
      <c r="D125" s="412">
        <f t="shared" si="30"/>
        <v>0.4</v>
      </c>
      <c r="E125" s="412">
        <f t="shared" ref="E125:S125" si="36">5-E71+$A$120</f>
        <v>4.4000000000000004</v>
      </c>
      <c r="F125" s="440">
        <f t="shared" si="31"/>
        <v>5.2</v>
      </c>
      <c r="G125" s="412">
        <f t="shared" si="32"/>
        <v>2.6033477278686612</v>
      </c>
      <c r="H125" s="412">
        <f t="shared" si="32"/>
        <v>2.4782249702032786</v>
      </c>
      <c r="I125" s="412">
        <f t="shared" si="32"/>
        <v>3.9634743908391541</v>
      </c>
      <c r="J125" s="412">
        <f t="shared" si="36"/>
        <v>5.2</v>
      </c>
      <c r="K125" s="412">
        <f t="shared" si="36"/>
        <v>1.4</v>
      </c>
      <c r="L125" s="412">
        <f t="shared" si="36"/>
        <v>0.4</v>
      </c>
      <c r="M125" s="412">
        <f t="shared" si="36"/>
        <v>0.4</v>
      </c>
      <c r="N125" s="412">
        <f t="shared" si="36"/>
        <v>0.4</v>
      </c>
      <c r="O125" s="412">
        <f t="shared" si="36"/>
        <v>0.4</v>
      </c>
      <c r="P125" s="412">
        <f t="shared" si="36"/>
        <v>2.4</v>
      </c>
      <c r="Q125" s="412">
        <f t="shared" si="36"/>
        <v>4.4000000000000004</v>
      </c>
      <c r="R125" s="412">
        <f t="shared" si="36"/>
        <v>0.4</v>
      </c>
      <c r="S125" s="412">
        <f t="shared" si="36"/>
        <v>3.4</v>
      </c>
      <c r="T125" s="151"/>
    </row>
    <row r="126" spans="1:20" s="93" customFormat="1" x14ac:dyDescent="0.3">
      <c r="B126" s="91" t="str">
        <f t="shared" si="29"/>
        <v>Colorado 59 A</v>
      </c>
      <c r="C126" s="91"/>
      <c r="D126" s="412">
        <f t="shared" si="30"/>
        <v>0.4</v>
      </c>
      <c r="E126" s="412">
        <f t="shared" ref="E126:S126" si="37">5-E72+$A$120</f>
        <v>0.69999999999999984</v>
      </c>
      <c r="F126" s="440">
        <f t="shared" si="31"/>
        <v>5.2</v>
      </c>
      <c r="G126" s="412">
        <f t="shared" si="32"/>
        <v>1.0817168315647758</v>
      </c>
      <c r="H126" s="412">
        <f t="shared" si="32"/>
        <v>2.1663761242460344</v>
      </c>
      <c r="I126" s="412">
        <f t="shared" si="32"/>
        <v>4.2341188005065513</v>
      </c>
      <c r="J126" s="412">
        <f t="shared" si="37"/>
        <v>3.4</v>
      </c>
      <c r="K126" s="412">
        <f t="shared" si="37"/>
        <v>1.4</v>
      </c>
      <c r="L126" s="412">
        <f t="shared" si="37"/>
        <v>0.4</v>
      </c>
      <c r="M126" s="412">
        <f t="shared" si="37"/>
        <v>0.4</v>
      </c>
      <c r="N126" s="412">
        <f t="shared" si="37"/>
        <v>2.4</v>
      </c>
      <c r="O126" s="412">
        <f t="shared" si="37"/>
        <v>0.4</v>
      </c>
      <c r="P126" s="412">
        <f t="shared" si="37"/>
        <v>0.4</v>
      </c>
      <c r="Q126" s="412">
        <f t="shared" si="37"/>
        <v>0.4</v>
      </c>
      <c r="R126" s="412">
        <f t="shared" si="37"/>
        <v>4.4000000000000004</v>
      </c>
      <c r="S126" s="412">
        <f t="shared" si="37"/>
        <v>0.4</v>
      </c>
      <c r="T126" s="151"/>
    </row>
    <row r="127" spans="1:20" s="93" customFormat="1" x14ac:dyDescent="0.3">
      <c r="B127" s="91" t="str">
        <f t="shared" si="29"/>
        <v>Connecticut 35 B</v>
      </c>
      <c r="C127" s="91"/>
      <c r="D127" s="412">
        <f t="shared" si="30"/>
        <v>5.2</v>
      </c>
      <c r="E127" s="412">
        <f t="shared" ref="E127:S127" si="38">5-E73+$A$120</f>
        <v>0.8500000000000002</v>
      </c>
      <c r="F127" s="440">
        <f t="shared" si="31"/>
        <v>0.4</v>
      </c>
      <c r="G127" s="412">
        <f t="shared" si="32"/>
        <v>2.028222304120475</v>
      </c>
      <c r="H127" s="412">
        <f t="shared" si="32"/>
        <v>2.6969956527074053</v>
      </c>
      <c r="I127" s="412">
        <f t="shared" si="32"/>
        <v>3.6710794235370487</v>
      </c>
      <c r="J127" s="412">
        <f t="shared" si="38"/>
        <v>5.2</v>
      </c>
      <c r="K127" s="412">
        <f t="shared" si="38"/>
        <v>4.4000000000000004</v>
      </c>
      <c r="L127" s="412">
        <f t="shared" si="38"/>
        <v>5.2</v>
      </c>
      <c r="M127" s="412">
        <f t="shared" si="38"/>
        <v>0.4</v>
      </c>
      <c r="N127" s="412">
        <f t="shared" si="38"/>
        <v>5.2</v>
      </c>
      <c r="O127" s="412">
        <f t="shared" si="38"/>
        <v>0.4</v>
      </c>
      <c r="P127" s="412">
        <f t="shared" si="38"/>
        <v>4.4000000000000004</v>
      </c>
      <c r="Q127" s="412">
        <f t="shared" si="38"/>
        <v>3.4</v>
      </c>
      <c r="R127" s="412">
        <f t="shared" si="38"/>
        <v>3.9</v>
      </c>
      <c r="S127" s="412">
        <f t="shared" si="38"/>
        <v>4.4000000000000004</v>
      </c>
      <c r="T127" s="151"/>
    </row>
    <row r="128" spans="1:20" s="93" customFormat="1" x14ac:dyDescent="0.3">
      <c r="B128" s="91" t="str">
        <f t="shared" si="29"/>
        <v>Dist.of Columbia 44 A</v>
      </c>
      <c r="C128" s="91"/>
      <c r="D128" s="412">
        <f t="shared" si="30"/>
        <v>5.2</v>
      </c>
      <c r="E128" s="412">
        <f t="shared" ref="E128:S128" si="39">5-E74+$A$120</f>
        <v>5.2</v>
      </c>
      <c r="F128" s="440">
        <f t="shared" si="31"/>
        <v>5.2</v>
      </c>
      <c r="G128" s="412">
        <f t="shared" si="32"/>
        <v>3.4520317116221912</v>
      </c>
      <c r="H128" s="412">
        <f t="shared" si="32"/>
        <v>0.4</v>
      </c>
      <c r="I128" s="412">
        <f t="shared" si="32"/>
        <v>3.3547651612056741</v>
      </c>
      <c r="J128" s="412">
        <f t="shared" si="39"/>
        <v>4.4000000000000004</v>
      </c>
      <c r="K128" s="412">
        <f t="shared" si="39"/>
        <v>1.4</v>
      </c>
      <c r="L128" s="412">
        <f t="shared" si="39"/>
        <v>5.2</v>
      </c>
      <c r="M128" s="412">
        <f t="shared" si="39"/>
        <v>0.4</v>
      </c>
      <c r="N128" s="412">
        <f t="shared" si="39"/>
        <v>0.4</v>
      </c>
      <c r="O128" s="412">
        <f t="shared" si="39"/>
        <v>0.4</v>
      </c>
      <c r="P128" s="412">
        <f t="shared" si="39"/>
        <v>0.4</v>
      </c>
      <c r="Q128" s="412">
        <f t="shared" si="39"/>
        <v>2.4</v>
      </c>
      <c r="R128" s="412">
        <f t="shared" si="39"/>
        <v>2.4</v>
      </c>
      <c r="S128" s="412">
        <f t="shared" si="39"/>
        <v>2.4</v>
      </c>
      <c r="T128" s="151"/>
    </row>
    <row r="129" spans="2:20" s="93" customFormat="1" x14ac:dyDescent="0.3">
      <c r="B129" s="91" t="str">
        <f t="shared" si="29"/>
        <v>Delaware 42 B</v>
      </c>
      <c r="C129" s="91"/>
      <c r="D129" s="412">
        <f t="shared" si="30"/>
        <v>5.2</v>
      </c>
      <c r="E129" s="412">
        <f t="shared" ref="E129:S129" si="40">5-E75+$A$120</f>
        <v>0.8500000000000002</v>
      </c>
      <c r="F129" s="440">
        <f t="shared" si="31"/>
        <v>5.2</v>
      </c>
      <c r="G129" s="412">
        <f t="shared" si="32"/>
        <v>2.1845345604947481</v>
      </c>
      <c r="H129" s="412">
        <f t="shared" si="32"/>
        <v>3.2319831346517387</v>
      </c>
      <c r="I129" s="412">
        <f t="shared" si="32"/>
        <v>1.9089169638367101</v>
      </c>
      <c r="J129" s="412">
        <f t="shared" si="40"/>
        <v>0.4</v>
      </c>
      <c r="K129" s="412">
        <f t="shared" si="40"/>
        <v>4.4000000000000004</v>
      </c>
      <c r="L129" s="412">
        <f t="shared" si="40"/>
        <v>5.2</v>
      </c>
      <c r="M129" s="412">
        <f t="shared" si="40"/>
        <v>0.4</v>
      </c>
      <c r="N129" s="412">
        <f t="shared" si="40"/>
        <v>5.2</v>
      </c>
      <c r="O129" s="412">
        <f t="shared" si="40"/>
        <v>1.4</v>
      </c>
      <c r="P129" s="412">
        <f t="shared" si="40"/>
        <v>0.4</v>
      </c>
      <c r="Q129" s="412">
        <f t="shared" si="40"/>
        <v>4.4000000000000004</v>
      </c>
      <c r="R129" s="412">
        <f t="shared" si="40"/>
        <v>0.4</v>
      </c>
      <c r="S129" s="412">
        <f t="shared" si="40"/>
        <v>3.4</v>
      </c>
      <c r="T129" s="151"/>
    </row>
    <row r="130" spans="2:20" s="93" customFormat="1" x14ac:dyDescent="0.3">
      <c r="B130" s="91" t="str">
        <f t="shared" si="29"/>
        <v>Florida 49 A</v>
      </c>
      <c r="C130" s="91"/>
      <c r="D130" s="412">
        <f t="shared" si="30"/>
        <v>5.2</v>
      </c>
      <c r="E130" s="412">
        <f t="shared" ref="E130:S130" si="41">5-E76+$A$120</f>
        <v>1.9</v>
      </c>
      <c r="F130" s="440">
        <f t="shared" si="31"/>
        <v>2.4</v>
      </c>
      <c r="G130" s="412">
        <f t="shared" si="32"/>
        <v>1.994702173297016</v>
      </c>
      <c r="H130" s="412">
        <f t="shared" si="32"/>
        <v>3.565902459317956</v>
      </c>
      <c r="I130" s="412">
        <f t="shared" si="32"/>
        <v>3.2590622020337277</v>
      </c>
      <c r="J130" s="412">
        <f t="shared" si="41"/>
        <v>5.2</v>
      </c>
      <c r="K130" s="412">
        <f t="shared" si="41"/>
        <v>2.4</v>
      </c>
      <c r="L130" s="412">
        <f t="shared" si="41"/>
        <v>3.4</v>
      </c>
      <c r="M130" s="412">
        <f t="shared" si="41"/>
        <v>0.4</v>
      </c>
      <c r="N130" s="412">
        <f t="shared" si="41"/>
        <v>0.4</v>
      </c>
      <c r="O130" s="412">
        <f t="shared" si="41"/>
        <v>0.4</v>
      </c>
      <c r="P130" s="412">
        <f t="shared" si="41"/>
        <v>0.4</v>
      </c>
      <c r="Q130" s="412">
        <f t="shared" si="41"/>
        <v>2.4</v>
      </c>
      <c r="R130" s="412">
        <f t="shared" si="41"/>
        <v>3.9</v>
      </c>
      <c r="S130" s="412">
        <f t="shared" si="41"/>
        <v>0.4</v>
      </c>
      <c r="T130" s="151"/>
    </row>
    <row r="131" spans="2:20" s="93" customFormat="1" x14ac:dyDescent="0.3">
      <c r="B131" s="91" t="str">
        <f t="shared" si="29"/>
        <v>Georgia 41 B</v>
      </c>
      <c r="C131" s="91"/>
      <c r="D131" s="412">
        <f t="shared" si="30"/>
        <v>5.2</v>
      </c>
      <c r="E131" s="412">
        <f t="shared" ref="E131:S131" si="42">5-E77+$A$120</f>
        <v>4.4000000000000004</v>
      </c>
      <c r="F131" s="440">
        <f t="shared" si="31"/>
        <v>5.2</v>
      </c>
      <c r="G131" s="412">
        <f t="shared" si="32"/>
        <v>2.7519100472530136</v>
      </c>
      <c r="H131" s="412">
        <f t="shared" si="32"/>
        <v>2.7472364421007338</v>
      </c>
      <c r="I131" s="412">
        <f t="shared" si="32"/>
        <v>1.5521085474840639</v>
      </c>
      <c r="J131" s="412">
        <f t="shared" si="42"/>
        <v>3.4</v>
      </c>
      <c r="K131" s="412">
        <f t="shared" si="42"/>
        <v>4.4000000000000004</v>
      </c>
      <c r="L131" s="412">
        <f t="shared" si="42"/>
        <v>2.8</v>
      </c>
      <c r="M131" s="412">
        <f t="shared" si="42"/>
        <v>0.4</v>
      </c>
      <c r="N131" s="412">
        <f t="shared" si="42"/>
        <v>5.2</v>
      </c>
      <c r="O131" s="412">
        <f t="shared" si="42"/>
        <v>1.4</v>
      </c>
      <c r="P131" s="412">
        <f t="shared" si="42"/>
        <v>0.4</v>
      </c>
      <c r="Q131" s="412">
        <f t="shared" si="42"/>
        <v>0.4</v>
      </c>
      <c r="R131" s="412">
        <f t="shared" si="42"/>
        <v>4.9000000000000004</v>
      </c>
      <c r="S131" s="412">
        <f t="shared" si="42"/>
        <v>0.4</v>
      </c>
      <c r="T131" s="151"/>
    </row>
    <row r="132" spans="2:20" s="93" customFormat="1" x14ac:dyDescent="0.3">
      <c r="B132" s="91" t="str">
        <f t="shared" si="29"/>
        <v>Hawaii 53 A</v>
      </c>
      <c r="C132" s="91"/>
      <c r="D132" s="412">
        <f t="shared" si="30"/>
        <v>0.4</v>
      </c>
      <c r="E132" s="412">
        <f t="shared" ref="E132:S132" si="43">5-E78+$A$120</f>
        <v>4.4000000000000004</v>
      </c>
      <c r="F132" s="440">
        <f t="shared" si="31"/>
        <v>0.4</v>
      </c>
      <c r="G132" s="412">
        <f t="shared" si="32"/>
        <v>4.7135172892891539</v>
      </c>
      <c r="H132" s="412">
        <f t="shared" si="32"/>
        <v>3.8439477934929225</v>
      </c>
      <c r="I132" s="412">
        <f t="shared" si="32"/>
        <v>2.8891905543816572</v>
      </c>
      <c r="J132" s="412">
        <f t="shared" si="43"/>
        <v>3.4</v>
      </c>
      <c r="K132" s="412">
        <f t="shared" si="43"/>
        <v>0.4</v>
      </c>
      <c r="L132" s="412">
        <f t="shared" si="43"/>
        <v>0.4</v>
      </c>
      <c r="M132" s="412">
        <f t="shared" si="43"/>
        <v>0.4</v>
      </c>
      <c r="N132" s="412">
        <f t="shared" si="43"/>
        <v>2.4</v>
      </c>
      <c r="O132" s="412">
        <f t="shared" si="43"/>
        <v>0.4</v>
      </c>
      <c r="P132" s="412">
        <f t="shared" si="43"/>
        <v>0.4</v>
      </c>
      <c r="Q132" s="412">
        <f t="shared" si="43"/>
        <v>2.4</v>
      </c>
      <c r="R132" s="412">
        <f t="shared" si="43"/>
        <v>4.4000000000000004</v>
      </c>
      <c r="S132" s="412">
        <f t="shared" si="43"/>
        <v>2.4</v>
      </c>
      <c r="T132" s="151"/>
    </row>
    <row r="133" spans="2:20" s="93" customFormat="1" x14ac:dyDescent="0.3">
      <c r="B133" s="91" t="str">
        <f t="shared" si="29"/>
        <v>Iowa 37 B</v>
      </c>
      <c r="C133" s="91"/>
      <c r="D133" s="412">
        <f t="shared" si="30"/>
        <v>0.4</v>
      </c>
      <c r="E133" s="412">
        <f t="shared" ref="E133:S133" si="44">5-E79+$A$120</f>
        <v>5.2</v>
      </c>
      <c r="F133" s="440">
        <f t="shared" si="31"/>
        <v>5.2</v>
      </c>
      <c r="G133" s="412">
        <f t="shared" si="32"/>
        <v>1.6903931360598188</v>
      </c>
      <c r="H133" s="412">
        <f t="shared" si="32"/>
        <v>3.5182391756413423</v>
      </c>
      <c r="I133" s="412">
        <f t="shared" si="32"/>
        <v>2.9898019284520556</v>
      </c>
      <c r="J133" s="412">
        <f t="shared" si="44"/>
        <v>5.2</v>
      </c>
      <c r="K133" s="412">
        <f t="shared" si="44"/>
        <v>4.4000000000000004</v>
      </c>
      <c r="L133" s="412">
        <f t="shared" si="44"/>
        <v>4.4000000000000004</v>
      </c>
      <c r="M133" s="412">
        <f t="shared" si="44"/>
        <v>0.4</v>
      </c>
      <c r="N133" s="412">
        <f t="shared" si="44"/>
        <v>5.2</v>
      </c>
      <c r="O133" s="412">
        <f t="shared" si="44"/>
        <v>0.4</v>
      </c>
      <c r="P133" s="412">
        <f t="shared" si="44"/>
        <v>0.4</v>
      </c>
      <c r="Q133" s="412">
        <f t="shared" si="44"/>
        <v>2.4</v>
      </c>
      <c r="R133" s="412">
        <f t="shared" si="44"/>
        <v>4.9000000000000004</v>
      </c>
      <c r="S133" s="412">
        <f t="shared" si="44"/>
        <v>2.4</v>
      </c>
      <c r="T133" s="151"/>
    </row>
    <row r="134" spans="2:20" s="93" customFormat="1" x14ac:dyDescent="0.3">
      <c r="B134" s="91" t="str">
        <f t="shared" si="29"/>
        <v>Idaho 31 C</v>
      </c>
      <c r="C134" s="91"/>
      <c r="D134" s="412">
        <f t="shared" si="30"/>
        <v>0.4</v>
      </c>
      <c r="E134" s="412">
        <f t="shared" ref="E134:S134" si="45">5-E80+$A$120</f>
        <v>1.9</v>
      </c>
      <c r="F134" s="440">
        <f t="shared" si="31"/>
        <v>5.2</v>
      </c>
      <c r="G134" s="412">
        <f t="shared" si="32"/>
        <v>2.7065995706464419</v>
      </c>
      <c r="H134" s="412">
        <f t="shared" si="32"/>
        <v>4.783490358435758</v>
      </c>
      <c r="I134" s="412">
        <f t="shared" si="32"/>
        <v>4.9631144009653569</v>
      </c>
      <c r="J134" s="412">
        <f t="shared" si="45"/>
        <v>5.2</v>
      </c>
      <c r="K134" s="412">
        <f t="shared" si="45"/>
        <v>2.4</v>
      </c>
      <c r="L134" s="412">
        <f t="shared" si="45"/>
        <v>5.2</v>
      </c>
      <c r="M134" s="412">
        <f t="shared" si="45"/>
        <v>5.2</v>
      </c>
      <c r="N134" s="412">
        <f t="shared" si="45"/>
        <v>0.4</v>
      </c>
      <c r="O134" s="412">
        <f t="shared" si="45"/>
        <v>0.4</v>
      </c>
      <c r="P134" s="412">
        <f t="shared" si="45"/>
        <v>5.2</v>
      </c>
      <c r="Q134" s="412">
        <f t="shared" si="45"/>
        <v>5.2</v>
      </c>
      <c r="R134" s="412">
        <f t="shared" si="45"/>
        <v>5.2</v>
      </c>
      <c r="S134" s="412">
        <f t="shared" si="45"/>
        <v>1.4</v>
      </c>
      <c r="T134" s="151"/>
    </row>
    <row r="135" spans="2:20" s="93" customFormat="1" x14ac:dyDescent="0.3">
      <c r="B135" s="91" t="str">
        <f t="shared" si="29"/>
        <v>Illinois 47 A</v>
      </c>
      <c r="C135" s="91"/>
      <c r="D135" s="412">
        <f t="shared" si="30"/>
        <v>5.2</v>
      </c>
      <c r="E135" s="412">
        <f t="shared" ref="E135:S135" si="46">5-E81+$A$120</f>
        <v>4.4000000000000004</v>
      </c>
      <c r="F135" s="440">
        <f t="shared" si="31"/>
        <v>5.2</v>
      </c>
      <c r="G135" s="412">
        <f t="shared" si="32"/>
        <v>2.8873423641355163</v>
      </c>
      <c r="H135" s="412">
        <f t="shared" si="32"/>
        <v>3.443369276031897</v>
      </c>
      <c r="I135" s="412">
        <f t="shared" si="32"/>
        <v>3.4701607870052951</v>
      </c>
      <c r="J135" s="412">
        <f t="shared" si="46"/>
        <v>2.4</v>
      </c>
      <c r="K135" s="412">
        <f t="shared" si="46"/>
        <v>0.4</v>
      </c>
      <c r="L135" s="412">
        <f t="shared" si="46"/>
        <v>0.4</v>
      </c>
      <c r="M135" s="412">
        <f t="shared" si="46"/>
        <v>0.4</v>
      </c>
      <c r="N135" s="412">
        <f t="shared" si="46"/>
        <v>0.4</v>
      </c>
      <c r="O135" s="412">
        <f t="shared" si="46"/>
        <v>0.4</v>
      </c>
      <c r="P135" s="412">
        <f t="shared" si="46"/>
        <v>2.4</v>
      </c>
      <c r="Q135" s="412">
        <f t="shared" si="46"/>
        <v>4.4000000000000004</v>
      </c>
      <c r="R135" s="412">
        <f t="shared" si="46"/>
        <v>0.4</v>
      </c>
      <c r="S135" s="412">
        <f t="shared" si="46"/>
        <v>3.4</v>
      </c>
      <c r="T135" s="151"/>
    </row>
    <row r="136" spans="2:20" s="93" customFormat="1" x14ac:dyDescent="0.3">
      <c r="B136" s="91" t="str">
        <f t="shared" si="29"/>
        <v>Indiana 17 C</v>
      </c>
      <c r="C136" s="91"/>
      <c r="D136" s="412">
        <f t="shared" si="30"/>
        <v>5.2</v>
      </c>
      <c r="E136" s="412">
        <f t="shared" ref="E136:S136" si="47">5-E82+$A$120</f>
        <v>5.2</v>
      </c>
      <c r="F136" s="440">
        <f t="shared" si="31"/>
        <v>5.2</v>
      </c>
      <c r="G136" s="412">
        <f t="shared" si="32"/>
        <v>3.9736521558634554</v>
      </c>
      <c r="H136" s="412">
        <f t="shared" si="32"/>
        <v>2.9756400145217121</v>
      </c>
      <c r="I136" s="412">
        <f t="shared" si="32"/>
        <v>2.9926323306980054</v>
      </c>
      <c r="J136" s="412">
        <f t="shared" si="47"/>
        <v>3.4</v>
      </c>
      <c r="K136" s="412">
        <f t="shared" si="47"/>
        <v>5.2</v>
      </c>
      <c r="L136" s="412">
        <f t="shared" si="47"/>
        <v>5.2</v>
      </c>
      <c r="M136" s="412">
        <f t="shared" si="47"/>
        <v>5.2</v>
      </c>
      <c r="N136" s="412">
        <f t="shared" si="47"/>
        <v>2.4</v>
      </c>
      <c r="O136" s="412">
        <f t="shared" si="47"/>
        <v>3.3519999999999999</v>
      </c>
      <c r="P136" s="412">
        <f t="shared" si="47"/>
        <v>5.2</v>
      </c>
      <c r="Q136" s="412">
        <f t="shared" si="47"/>
        <v>5.2</v>
      </c>
      <c r="R136" s="412">
        <f t="shared" si="47"/>
        <v>5.2</v>
      </c>
      <c r="S136" s="412">
        <f t="shared" si="47"/>
        <v>3.4</v>
      </c>
      <c r="T136" s="151"/>
    </row>
    <row r="137" spans="2:20" s="93" customFormat="1" x14ac:dyDescent="0.3">
      <c r="B137" s="91" t="str">
        <f t="shared" si="29"/>
        <v>Kansas 42 A</v>
      </c>
      <c r="C137" s="91"/>
      <c r="D137" s="412">
        <f t="shared" si="30"/>
        <v>5.2</v>
      </c>
      <c r="E137" s="412">
        <f t="shared" ref="E137:S152" si="48">5-E83+$A$120</f>
        <v>1.4</v>
      </c>
      <c r="F137" s="440">
        <f t="shared" si="48"/>
        <v>5.2</v>
      </c>
      <c r="G137" s="412">
        <f t="shared" si="32"/>
        <v>3.1104522845261755</v>
      </c>
      <c r="H137" s="412">
        <f t="shared" si="32"/>
        <v>2.658323229248452</v>
      </c>
      <c r="I137" s="412">
        <f t="shared" si="32"/>
        <v>3.2938052177337176</v>
      </c>
      <c r="J137" s="412">
        <f t="shared" si="48"/>
        <v>5.2</v>
      </c>
      <c r="K137" s="412">
        <f t="shared" si="48"/>
        <v>2.4</v>
      </c>
      <c r="L137" s="412">
        <f t="shared" si="48"/>
        <v>5.2</v>
      </c>
      <c r="M137" s="412">
        <f t="shared" si="48"/>
        <v>0.4</v>
      </c>
      <c r="N137" s="412">
        <f t="shared" si="48"/>
        <v>0.4</v>
      </c>
      <c r="O137" s="412">
        <f t="shared" si="48"/>
        <v>1.4</v>
      </c>
      <c r="P137" s="412">
        <f t="shared" si="48"/>
        <v>0.4</v>
      </c>
      <c r="Q137" s="412">
        <f t="shared" si="48"/>
        <v>2.4</v>
      </c>
      <c r="R137" s="412">
        <f t="shared" si="48"/>
        <v>3.9</v>
      </c>
      <c r="S137" s="412">
        <f t="shared" si="48"/>
        <v>1.4</v>
      </c>
      <c r="T137" s="151"/>
    </row>
    <row r="138" spans="2:20" s="93" customFormat="1" x14ac:dyDescent="0.3">
      <c r="B138" s="91" t="str">
        <f t="shared" si="29"/>
        <v>Kentucky 33 C</v>
      </c>
      <c r="C138" s="91"/>
      <c r="D138" s="412">
        <f t="shared" si="30"/>
        <v>5.2</v>
      </c>
      <c r="E138" s="412">
        <f t="shared" ref="E138:S138" si="49">5-E84+$A$120</f>
        <v>3.4</v>
      </c>
      <c r="F138" s="440">
        <f t="shared" si="48"/>
        <v>5.2</v>
      </c>
      <c r="G138" s="412">
        <f t="shared" si="32"/>
        <v>3.287501749136351</v>
      </c>
      <c r="H138" s="412">
        <f t="shared" si="32"/>
        <v>4.7269564533407156</v>
      </c>
      <c r="I138" s="412">
        <f t="shared" si="32"/>
        <v>1.9548965304525443</v>
      </c>
      <c r="J138" s="412">
        <f t="shared" si="49"/>
        <v>5.2</v>
      </c>
      <c r="K138" s="412">
        <f t="shared" si="49"/>
        <v>2.4</v>
      </c>
      <c r="L138" s="412">
        <f t="shared" si="49"/>
        <v>5.2</v>
      </c>
      <c r="M138" s="412">
        <f t="shared" si="49"/>
        <v>5.2</v>
      </c>
      <c r="N138" s="412">
        <f t="shared" si="49"/>
        <v>0.4</v>
      </c>
      <c r="O138" s="412">
        <f t="shared" si="49"/>
        <v>0.4</v>
      </c>
      <c r="P138" s="412">
        <f t="shared" si="49"/>
        <v>0.4</v>
      </c>
      <c r="Q138" s="412">
        <f t="shared" si="49"/>
        <v>2.4</v>
      </c>
      <c r="R138" s="412">
        <f t="shared" si="49"/>
        <v>4.4000000000000004</v>
      </c>
      <c r="S138" s="412">
        <f t="shared" si="49"/>
        <v>3.4</v>
      </c>
      <c r="T138" s="151"/>
    </row>
    <row r="139" spans="2:20" s="93" customFormat="1" x14ac:dyDescent="0.3">
      <c r="B139" s="91" t="str">
        <f t="shared" si="29"/>
        <v>Louisiana 21 C</v>
      </c>
      <c r="C139" s="91"/>
      <c r="D139" s="412">
        <f t="shared" si="30"/>
        <v>5.2</v>
      </c>
      <c r="E139" s="412">
        <f t="shared" ref="E139:S139" si="50">5-E85+$A$120</f>
        <v>4.1500000000000004</v>
      </c>
      <c r="F139" s="440">
        <f t="shared" si="48"/>
        <v>5.2</v>
      </c>
      <c r="G139" s="412">
        <f t="shared" si="32"/>
        <v>3.3502457869278199</v>
      </c>
      <c r="H139" s="412">
        <f t="shared" si="32"/>
        <v>4.1746502443934137</v>
      </c>
      <c r="I139" s="412">
        <f t="shared" si="32"/>
        <v>2.2967780751961486</v>
      </c>
      <c r="J139" s="412">
        <f t="shared" si="50"/>
        <v>4.4000000000000004</v>
      </c>
      <c r="K139" s="412">
        <f t="shared" si="50"/>
        <v>5.2</v>
      </c>
      <c r="L139" s="412">
        <f t="shared" si="50"/>
        <v>5.2</v>
      </c>
      <c r="M139" s="412">
        <f t="shared" si="50"/>
        <v>0.4</v>
      </c>
      <c r="N139" s="412">
        <f t="shared" si="50"/>
        <v>0.4</v>
      </c>
      <c r="O139" s="412">
        <f t="shared" si="50"/>
        <v>5.2</v>
      </c>
      <c r="P139" s="412">
        <f t="shared" si="50"/>
        <v>5.2</v>
      </c>
      <c r="Q139" s="412">
        <f t="shared" si="50"/>
        <v>5.2</v>
      </c>
      <c r="R139" s="412">
        <f t="shared" si="50"/>
        <v>5.2</v>
      </c>
      <c r="S139" s="412">
        <f t="shared" si="50"/>
        <v>4.4000000000000004</v>
      </c>
      <c r="T139" s="151"/>
    </row>
    <row r="140" spans="2:20" s="93" customFormat="1" x14ac:dyDescent="0.3">
      <c r="B140" s="91" t="str">
        <f t="shared" si="29"/>
        <v>Massachusetts 48 A</v>
      </c>
      <c r="C140" s="91"/>
      <c r="D140" s="412">
        <f t="shared" si="30"/>
        <v>5.2</v>
      </c>
      <c r="E140" s="412">
        <f t="shared" ref="E140:S140" si="51">5-E86+$A$120</f>
        <v>2.4</v>
      </c>
      <c r="F140" s="440">
        <f t="shared" si="48"/>
        <v>2.4</v>
      </c>
      <c r="G140" s="412">
        <f t="shared" si="32"/>
        <v>1.9090119287659464</v>
      </c>
      <c r="H140" s="412">
        <f t="shared" si="32"/>
        <v>3.1506115523279306</v>
      </c>
      <c r="I140" s="412">
        <f t="shared" si="32"/>
        <v>3.6943212556061673</v>
      </c>
      <c r="J140" s="412">
        <f t="shared" si="51"/>
        <v>5.2</v>
      </c>
      <c r="K140" s="412">
        <f t="shared" si="51"/>
        <v>0.4</v>
      </c>
      <c r="L140" s="412">
        <f t="shared" si="51"/>
        <v>4.4000000000000004</v>
      </c>
      <c r="M140" s="412">
        <f t="shared" si="51"/>
        <v>0.4</v>
      </c>
      <c r="N140" s="412">
        <f t="shared" si="51"/>
        <v>0.4</v>
      </c>
      <c r="O140" s="412">
        <f t="shared" si="51"/>
        <v>0.4</v>
      </c>
      <c r="P140" s="412">
        <f t="shared" si="51"/>
        <v>0.4</v>
      </c>
      <c r="Q140" s="412">
        <f t="shared" si="51"/>
        <v>2.4</v>
      </c>
      <c r="R140" s="412">
        <f t="shared" si="51"/>
        <v>1.4</v>
      </c>
      <c r="S140" s="412">
        <f t="shared" si="51"/>
        <v>4.4000000000000004</v>
      </c>
      <c r="T140" s="151"/>
    </row>
    <row r="141" spans="2:20" s="93" customFormat="1" x14ac:dyDescent="0.3">
      <c r="B141" s="91" t="str">
        <f t="shared" si="29"/>
        <v>Maryland 37 B</v>
      </c>
      <c r="C141" s="91"/>
      <c r="D141" s="412">
        <f t="shared" si="30"/>
        <v>5.2</v>
      </c>
      <c r="E141" s="412">
        <f t="shared" ref="E141:S141" si="52">5-E87+$A$120</f>
        <v>3.4</v>
      </c>
      <c r="F141" s="440">
        <f t="shared" si="48"/>
        <v>2.4</v>
      </c>
      <c r="G141" s="412">
        <f t="shared" si="48"/>
        <v>2.1024956837490385</v>
      </c>
      <c r="H141" s="412">
        <f t="shared" si="48"/>
        <v>2.3636231327245332</v>
      </c>
      <c r="I141" s="412">
        <f t="shared" si="48"/>
        <v>2.927427748398491</v>
      </c>
      <c r="J141" s="412">
        <f t="shared" si="52"/>
        <v>2.4</v>
      </c>
      <c r="K141" s="412">
        <f t="shared" si="52"/>
        <v>4.4000000000000004</v>
      </c>
      <c r="L141" s="412">
        <f t="shared" si="52"/>
        <v>5.2</v>
      </c>
      <c r="M141" s="412">
        <f t="shared" si="52"/>
        <v>5.2</v>
      </c>
      <c r="N141" s="412">
        <f t="shared" si="52"/>
        <v>5.2</v>
      </c>
      <c r="O141" s="412">
        <f t="shared" si="52"/>
        <v>0.4</v>
      </c>
      <c r="P141" s="412">
        <f t="shared" si="52"/>
        <v>0.4</v>
      </c>
      <c r="Q141" s="412">
        <f t="shared" si="52"/>
        <v>3.4</v>
      </c>
      <c r="R141" s="412">
        <f t="shared" si="52"/>
        <v>4.4000000000000004</v>
      </c>
      <c r="S141" s="412">
        <f t="shared" si="52"/>
        <v>0.4</v>
      </c>
      <c r="T141" s="151"/>
    </row>
    <row r="142" spans="2:20" s="93" customFormat="1" x14ac:dyDescent="0.3">
      <c r="B142" s="91" t="str">
        <f t="shared" si="29"/>
        <v>Maine 35 B</v>
      </c>
      <c r="C142" s="91"/>
      <c r="D142" s="412">
        <f t="shared" si="30"/>
        <v>5.2</v>
      </c>
      <c r="E142" s="412">
        <f t="shared" ref="E142:S142" si="53">5-E88+$A$120</f>
        <v>0.64825000000000055</v>
      </c>
      <c r="F142" s="440">
        <f t="shared" si="48"/>
        <v>0.4</v>
      </c>
      <c r="G142" s="412">
        <f t="shared" si="48"/>
        <v>1.0990154715902016</v>
      </c>
      <c r="H142" s="412">
        <f t="shared" si="48"/>
        <v>4.6649322679869218</v>
      </c>
      <c r="I142" s="412">
        <f t="shared" si="48"/>
        <v>4.601430909853172</v>
      </c>
      <c r="J142" s="412">
        <f t="shared" si="53"/>
        <v>5.2</v>
      </c>
      <c r="K142" s="412">
        <f t="shared" si="53"/>
        <v>2.4</v>
      </c>
      <c r="L142" s="412">
        <f t="shared" si="53"/>
        <v>5.2</v>
      </c>
      <c r="M142" s="412">
        <f t="shared" si="53"/>
        <v>0.4</v>
      </c>
      <c r="N142" s="412">
        <f t="shared" si="53"/>
        <v>0.4</v>
      </c>
      <c r="O142" s="412">
        <f t="shared" si="53"/>
        <v>0.4</v>
      </c>
      <c r="P142" s="412">
        <f t="shared" si="53"/>
        <v>5.2</v>
      </c>
      <c r="Q142" s="412">
        <f t="shared" si="53"/>
        <v>5.2</v>
      </c>
      <c r="R142" s="412">
        <f t="shared" si="53"/>
        <v>5.2</v>
      </c>
      <c r="S142" s="412">
        <f t="shared" si="53"/>
        <v>5.2</v>
      </c>
      <c r="T142" s="151"/>
    </row>
    <row r="143" spans="2:20" s="93" customFormat="1" x14ac:dyDescent="0.3">
      <c r="B143" s="91" t="str">
        <f t="shared" si="29"/>
        <v>Michigan 53 A</v>
      </c>
      <c r="C143" s="91"/>
      <c r="D143" s="412">
        <f t="shared" si="30"/>
        <v>0.4</v>
      </c>
      <c r="E143" s="412">
        <f t="shared" ref="E143:S143" si="54">5-E89+$A$120</f>
        <v>1.4499999999999997</v>
      </c>
      <c r="F143" s="440">
        <f t="shared" si="48"/>
        <v>2.4</v>
      </c>
      <c r="G143" s="412">
        <f t="shared" si="48"/>
        <v>1.5652152851071905</v>
      </c>
      <c r="H143" s="412">
        <f t="shared" si="48"/>
        <v>3.5377383712502009</v>
      </c>
      <c r="I143" s="412">
        <f t="shared" si="48"/>
        <v>2.6461454651299738</v>
      </c>
      <c r="J143" s="412">
        <f t="shared" si="54"/>
        <v>3.4</v>
      </c>
      <c r="K143" s="412">
        <f t="shared" si="54"/>
        <v>0.4</v>
      </c>
      <c r="L143" s="412">
        <f t="shared" si="54"/>
        <v>4.4000000000000004</v>
      </c>
      <c r="M143" s="412">
        <f t="shared" si="54"/>
        <v>0.4</v>
      </c>
      <c r="N143" s="412">
        <f t="shared" si="54"/>
        <v>2.4</v>
      </c>
      <c r="O143" s="412">
        <f t="shared" si="54"/>
        <v>0.4</v>
      </c>
      <c r="P143" s="412">
        <f t="shared" si="54"/>
        <v>0.4</v>
      </c>
      <c r="Q143" s="412">
        <f t="shared" si="54"/>
        <v>3.4</v>
      </c>
      <c r="R143" s="412">
        <f t="shared" si="54"/>
        <v>4.9000000000000004</v>
      </c>
      <c r="S143" s="412">
        <f t="shared" si="54"/>
        <v>1.4</v>
      </c>
      <c r="T143" s="151"/>
    </row>
    <row r="144" spans="2:20" s="93" customFormat="1" x14ac:dyDescent="0.3">
      <c r="B144" s="91" t="str">
        <f t="shared" si="29"/>
        <v>Minnesota 40 B</v>
      </c>
      <c r="C144" s="91"/>
      <c r="D144" s="412">
        <f t="shared" si="30"/>
        <v>5.2</v>
      </c>
      <c r="E144" s="412">
        <f t="shared" ref="E144:S144" si="55">5-E90+$A$120</f>
        <v>1.4</v>
      </c>
      <c r="F144" s="440">
        <f t="shared" si="48"/>
        <v>0.4</v>
      </c>
      <c r="G144" s="412">
        <f t="shared" si="48"/>
        <v>0.4</v>
      </c>
      <c r="H144" s="412">
        <f t="shared" si="48"/>
        <v>2.4602840091049063</v>
      </c>
      <c r="I144" s="412">
        <f t="shared" si="48"/>
        <v>3.3008725865742945</v>
      </c>
      <c r="J144" s="412">
        <f t="shared" si="55"/>
        <v>4.4000000000000004</v>
      </c>
      <c r="K144" s="412">
        <f t="shared" si="55"/>
        <v>4.4000000000000004</v>
      </c>
      <c r="L144" s="412">
        <f t="shared" si="55"/>
        <v>4.4000000000000004</v>
      </c>
      <c r="M144" s="412">
        <f t="shared" si="55"/>
        <v>0.4</v>
      </c>
      <c r="N144" s="412">
        <f t="shared" si="55"/>
        <v>5.2</v>
      </c>
      <c r="O144" s="412">
        <f t="shared" si="55"/>
        <v>0.4</v>
      </c>
      <c r="P144" s="412">
        <f t="shared" si="55"/>
        <v>2.4</v>
      </c>
      <c r="Q144" s="412">
        <f t="shared" si="55"/>
        <v>4.4000000000000004</v>
      </c>
      <c r="R144" s="412">
        <f t="shared" si="55"/>
        <v>3.9</v>
      </c>
      <c r="S144" s="412">
        <f t="shared" si="55"/>
        <v>3.4</v>
      </c>
      <c r="T144" s="151"/>
    </row>
    <row r="145" spans="2:20" s="93" customFormat="1" x14ac:dyDescent="0.3">
      <c r="B145" s="91" t="str">
        <f t="shared" si="29"/>
        <v>Missouri 39 B</v>
      </c>
      <c r="C145" s="91"/>
      <c r="D145" s="412">
        <f t="shared" si="30"/>
        <v>1.4</v>
      </c>
      <c r="E145" s="412">
        <f t="shared" ref="E145:S145" si="56">5-E91+$A$120</f>
        <v>3.65</v>
      </c>
      <c r="F145" s="440">
        <f t="shared" si="48"/>
        <v>5.2</v>
      </c>
      <c r="G145" s="412">
        <f t="shared" si="48"/>
        <v>3.1336578067816383</v>
      </c>
      <c r="H145" s="412">
        <f t="shared" si="48"/>
        <v>1.7171301166532977</v>
      </c>
      <c r="I145" s="412">
        <f t="shared" si="48"/>
        <v>3.1714366931566902</v>
      </c>
      <c r="J145" s="412">
        <f t="shared" si="56"/>
        <v>5.2</v>
      </c>
      <c r="K145" s="412">
        <f t="shared" si="56"/>
        <v>4.4000000000000004</v>
      </c>
      <c r="L145" s="412">
        <f t="shared" si="56"/>
        <v>5.2</v>
      </c>
      <c r="M145" s="412">
        <f t="shared" si="56"/>
        <v>0.4</v>
      </c>
      <c r="N145" s="412">
        <f t="shared" si="56"/>
        <v>5.2</v>
      </c>
      <c r="O145" s="412">
        <f t="shared" si="56"/>
        <v>0.4</v>
      </c>
      <c r="P145" s="412">
        <f t="shared" si="56"/>
        <v>0.4</v>
      </c>
      <c r="Q145" s="412">
        <f t="shared" si="56"/>
        <v>2.4</v>
      </c>
      <c r="R145" s="412">
        <f t="shared" si="56"/>
        <v>2.9</v>
      </c>
      <c r="S145" s="412">
        <f t="shared" si="56"/>
        <v>2.4</v>
      </c>
      <c r="T145" s="151"/>
    </row>
    <row r="146" spans="2:20" s="93" customFormat="1" x14ac:dyDescent="0.3">
      <c r="B146" s="91" t="str">
        <f t="shared" si="29"/>
        <v>Mississippi 20 C</v>
      </c>
      <c r="C146" s="91"/>
      <c r="D146" s="412">
        <f t="shared" si="30"/>
        <v>5.2</v>
      </c>
      <c r="E146" s="412">
        <f t="shared" ref="E146:S146" si="57">5-E92+$A$120</f>
        <v>5.2</v>
      </c>
      <c r="F146" s="440">
        <f t="shared" si="48"/>
        <v>5.2</v>
      </c>
      <c r="G146" s="412">
        <f t="shared" si="48"/>
        <v>4.2037712699059542</v>
      </c>
      <c r="H146" s="412">
        <f t="shared" si="48"/>
        <v>4.3116450919222533</v>
      </c>
      <c r="I146" s="412">
        <f t="shared" si="48"/>
        <v>0.4</v>
      </c>
      <c r="J146" s="412">
        <f t="shared" si="57"/>
        <v>5.2</v>
      </c>
      <c r="K146" s="412">
        <f t="shared" si="57"/>
        <v>2.4</v>
      </c>
      <c r="L146" s="412">
        <f t="shared" si="57"/>
        <v>5.2</v>
      </c>
      <c r="M146" s="412">
        <f t="shared" si="57"/>
        <v>5.2</v>
      </c>
      <c r="N146" s="412">
        <f t="shared" si="57"/>
        <v>2.4</v>
      </c>
      <c r="O146" s="412">
        <f t="shared" si="57"/>
        <v>3.996</v>
      </c>
      <c r="P146" s="412">
        <f t="shared" si="57"/>
        <v>5.2</v>
      </c>
      <c r="Q146" s="412">
        <f t="shared" si="57"/>
        <v>5.2</v>
      </c>
      <c r="R146" s="412">
        <f t="shared" si="57"/>
        <v>5.2</v>
      </c>
      <c r="S146" s="412">
        <f t="shared" si="57"/>
        <v>1.4</v>
      </c>
      <c r="T146" s="151"/>
    </row>
    <row r="147" spans="2:20" s="93" customFormat="1" x14ac:dyDescent="0.3">
      <c r="B147" s="91" t="str">
        <f t="shared" si="29"/>
        <v>Montana 50 A</v>
      </c>
      <c r="C147" s="91"/>
      <c r="D147" s="412">
        <f t="shared" si="30"/>
        <v>0.4</v>
      </c>
      <c r="E147" s="412">
        <f t="shared" ref="E147:S147" si="58">5-E93+$A$120</f>
        <v>0.6699999999999996</v>
      </c>
      <c r="F147" s="440">
        <f t="shared" si="48"/>
        <v>5.2</v>
      </c>
      <c r="G147" s="412">
        <f t="shared" si="48"/>
        <v>1.7181826141521666</v>
      </c>
      <c r="H147" s="412">
        <f t="shared" si="48"/>
        <v>3.1287945093797518</v>
      </c>
      <c r="I147" s="412">
        <f t="shared" si="48"/>
        <v>3.7499053375157954</v>
      </c>
      <c r="J147" s="412">
        <f t="shared" si="58"/>
        <v>5.2</v>
      </c>
      <c r="K147" s="412">
        <f t="shared" si="58"/>
        <v>2.4</v>
      </c>
      <c r="L147" s="412">
        <f t="shared" si="58"/>
        <v>4.4000000000000004</v>
      </c>
      <c r="M147" s="412">
        <f t="shared" si="58"/>
        <v>0.4</v>
      </c>
      <c r="N147" s="412">
        <f t="shared" si="58"/>
        <v>2.4</v>
      </c>
      <c r="O147" s="412">
        <f t="shared" si="58"/>
        <v>0.4</v>
      </c>
      <c r="P147" s="412">
        <f t="shared" si="58"/>
        <v>0.4</v>
      </c>
      <c r="Q147" s="412">
        <f t="shared" si="58"/>
        <v>2.4</v>
      </c>
      <c r="R147" s="412">
        <f t="shared" si="58"/>
        <v>2.4</v>
      </c>
      <c r="S147" s="412">
        <f t="shared" si="58"/>
        <v>1.4</v>
      </c>
      <c r="T147" s="151"/>
    </row>
    <row r="148" spans="2:20" s="93" customFormat="1" x14ac:dyDescent="0.3">
      <c r="B148" s="91" t="str">
        <f t="shared" si="29"/>
        <v>North Carolina 31 C</v>
      </c>
      <c r="C148" s="91"/>
      <c r="D148" s="412">
        <f t="shared" si="30"/>
        <v>5.2</v>
      </c>
      <c r="E148" s="412">
        <f t="shared" ref="E148:S148" si="59">5-E94+$A$120</f>
        <v>4.4000000000000004</v>
      </c>
      <c r="F148" s="440">
        <f t="shared" si="48"/>
        <v>5.2</v>
      </c>
      <c r="G148" s="412">
        <f t="shared" si="48"/>
        <v>2.0307034725421627</v>
      </c>
      <c r="H148" s="412">
        <f t="shared" si="48"/>
        <v>3.2619890457521734</v>
      </c>
      <c r="I148" s="412">
        <f t="shared" si="48"/>
        <v>2.5301720935499818</v>
      </c>
      <c r="J148" s="412">
        <f t="shared" si="59"/>
        <v>5.2</v>
      </c>
      <c r="K148" s="412">
        <f t="shared" si="59"/>
        <v>4.4000000000000004</v>
      </c>
      <c r="L148" s="412">
        <f t="shared" si="59"/>
        <v>0.4</v>
      </c>
      <c r="M148" s="412">
        <f t="shared" si="59"/>
        <v>5.2</v>
      </c>
      <c r="N148" s="412">
        <f t="shared" si="59"/>
        <v>5.2</v>
      </c>
      <c r="O148" s="412">
        <f t="shared" si="59"/>
        <v>1.4</v>
      </c>
      <c r="P148" s="412">
        <f t="shared" si="59"/>
        <v>0.4</v>
      </c>
      <c r="Q148" s="412">
        <f t="shared" si="59"/>
        <v>0.4</v>
      </c>
      <c r="R148" s="412">
        <f t="shared" si="59"/>
        <v>4.9000000000000004</v>
      </c>
      <c r="S148" s="412">
        <f t="shared" si="59"/>
        <v>5.2</v>
      </c>
      <c r="T148" s="151"/>
    </row>
    <row r="149" spans="2:20" s="93" customFormat="1" x14ac:dyDescent="0.3">
      <c r="B149" s="91" t="str">
        <f t="shared" si="29"/>
        <v>North Dakota 20 C</v>
      </c>
      <c r="C149" s="91"/>
      <c r="D149" s="412">
        <f t="shared" si="30"/>
        <v>5.2</v>
      </c>
      <c r="E149" s="412">
        <f t="shared" ref="E149:S149" si="60">5-E95+$A$120</f>
        <v>5.2</v>
      </c>
      <c r="F149" s="440">
        <f t="shared" si="48"/>
        <v>5.2</v>
      </c>
      <c r="G149" s="412">
        <f t="shared" si="48"/>
        <v>3.3810374052547951</v>
      </c>
      <c r="H149" s="412">
        <f t="shared" si="48"/>
        <v>3.460164751424053</v>
      </c>
      <c r="I149" s="412">
        <f t="shared" si="48"/>
        <v>4.5333226070476016</v>
      </c>
      <c r="J149" s="412">
        <f t="shared" si="60"/>
        <v>5.2</v>
      </c>
      <c r="K149" s="412">
        <f t="shared" si="60"/>
        <v>2.4</v>
      </c>
      <c r="L149" s="412">
        <f t="shared" si="60"/>
        <v>5.2</v>
      </c>
      <c r="M149" s="412">
        <f t="shared" si="60"/>
        <v>5.2</v>
      </c>
      <c r="N149" s="412">
        <f t="shared" si="60"/>
        <v>2.4</v>
      </c>
      <c r="O149" s="412">
        <f t="shared" si="60"/>
        <v>0.4</v>
      </c>
      <c r="P149" s="412">
        <f t="shared" si="60"/>
        <v>5.2</v>
      </c>
      <c r="Q149" s="412">
        <f t="shared" si="60"/>
        <v>5.2</v>
      </c>
      <c r="R149" s="412">
        <f t="shared" si="60"/>
        <v>5.2</v>
      </c>
      <c r="S149" s="412">
        <f t="shared" si="60"/>
        <v>3.4</v>
      </c>
      <c r="T149" s="151"/>
    </row>
    <row r="150" spans="2:20" s="93" customFormat="1" x14ac:dyDescent="0.3">
      <c r="B150" s="91" t="str">
        <f t="shared" si="29"/>
        <v>Nebraska 22 C</v>
      </c>
      <c r="C150" s="91"/>
      <c r="D150" s="412">
        <f t="shared" si="30"/>
        <v>5.2</v>
      </c>
      <c r="E150" s="412">
        <f t="shared" ref="E150:S150" si="61">5-E96+$A$120</f>
        <v>5.2</v>
      </c>
      <c r="F150" s="440">
        <f t="shared" si="48"/>
        <v>5.2</v>
      </c>
      <c r="G150" s="412">
        <f t="shared" si="48"/>
        <v>2.3362294697791417</v>
      </c>
      <c r="H150" s="412">
        <f t="shared" si="48"/>
        <v>2.9735360919609577</v>
      </c>
      <c r="I150" s="412">
        <f t="shared" si="48"/>
        <v>5.2</v>
      </c>
      <c r="J150" s="412">
        <f t="shared" si="61"/>
        <v>5.2</v>
      </c>
      <c r="K150" s="412">
        <f t="shared" si="61"/>
        <v>0.4</v>
      </c>
      <c r="L150" s="412">
        <f t="shared" si="61"/>
        <v>5.2</v>
      </c>
      <c r="M150" s="412">
        <f t="shared" si="61"/>
        <v>5.2</v>
      </c>
      <c r="N150" s="412">
        <f t="shared" si="61"/>
        <v>2.4</v>
      </c>
      <c r="O150" s="412">
        <f t="shared" si="61"/>
        <v>0.4</v>
      </c>
      <c r="P150" s="412">
        <f t="shared" si="61"/>
        <v>5.2</v>
      </c>
      <c r="Q150" s="412">
        <f t="shared" si="61"/>
        <v>5.2</v>
      </c>
      <c r="R150" s="412">
        <f t="shared" si="61"/>
        <v>5.2</v>
      </c>
      <c r="S150" s="412">
        <f t="shared" si="61"/>
        <v>3.4</v>
      </c>
      <c r="T150" s="151"/>
    </row>
    <row r="151" spans="2:20" s="93" customFormat="1" x14ac:dyDescent="0.3">
      <c r="B151" s="91" t="str">
        <f t="shared" si="29"/>
        <v>New Hampshire 18 C</v>
      </c>
      <c r="C151" s="91"/>
      <c r="D151" s="412">
        <f t="shared" si="30"/>
        <v>5.2</v>
      </c>
      <c r="E151" s="412">
        <f t="shared" ref="E151:S151" si="62">5-E97+$A$120</f>
        <v>4.4000000000000004</v>
      </c>
      <c r="F151" s="440">
        <f t="shared" si="48"/>
        <v>5.2</v>
      </c>
      <c r="G151" s="412">
        <f t="shared" si="48"/>
        <v>1.2653975415134542</v>
      </c>
      <c r="H151" s="412">
        <f t="shared" si="48"/>
        <v>2.6473403047059758</v>
      </c>
      <c r="I151" s="412">
        <f t="shared" si="48"/>
        <v>3.3052376067665787</v>
      </c>
      <c r="J151" s="412">
        <f t="shared" si="62"/>
        <v>5.2</v>
      </c>
      <c r="K151" s="412">
        <f t="shared" si="62"/>
        <v>4.4000000000000004</v>
      </c>
      <c r="L151" s="412">
        <f t="shared" si="62"/>
        <v>5.2</v>
      </c>
      <c r="M151" s="412">
        <f t="shared" si="62"/>
        <v>5.2</v>
      </c>
      <c r="N151" s="412">
        <f t="shared" si="62"/>
        <v>5.2</v>
      </c>
      <c r="O151" s="412">
        <f t="shared" si="62"/>
        <v>0.4</v>
      </c>
      <c r="P151" s="412">
        <f t="shared" si="62"/>
        <v>5.2</v>
      </c>
      <c r="Q151" s="412">
        <f t="shared" si="62"/>
        <v>5.2</v>
      </c>
      <c r="R151" s="412">
        <f t="shared" si="62"/>
        <v>5.2</v>
      </c>
      <c r="S151" s="412">
        <f t="shared" si="62"/>
        <v>5.2</v>
      </c>
      <c r="T151" s="151"/>
    </row>
    <row r="152" spans="2:20" s="93" customFormat="1" x14ac:dyDescent="0.3">
      <c r="B152" s="91" t="str">
        <f t="shared" si="29"/>
        <v>New Jersey 41 B</v>
      </c>
      <c r="C152" s="91"/>
      <c r="D152" s="412">
        <f t="shared" si="30"/>
        <v>0.4</v>
      </c>
      <c r="E152" s="412">
        <f t="shared" ref="E152:S152" si="63">5-E98+$A$120</f>
        <v>4.3</v>
      </c>
      <c r="F152" s="440">
        <f t="shared" si="48"/>
        <v>2.4</v>
      </c>
      <c r="G152" s="412">
        <f t="shared" si="48"/>
        <v>1.3020989184013092</v>
      </c>
      <c r="H152" s="412">
        <f t="shared" si="48"/>
        <v>3.3211883131723337</v>
      </c>
      <c r="I152" s="412">
        <f t="shared" si="48"/>
        <v>3.0697964330422902</v>
      </c>
      <c r="J152" s="412">
        <f t="shared" si="63"/>
        <v>5.2</v>
      </c>
      <c r="K152" s="412">
        <f t="shared" si="63"/>
        <v>1.4</v>
      </c>
      <c r="L152" s="412">
        <f t="shared" si="63"/>
        <v>0.4</v>
      </c>
      <c r="M152" s="412">
        <f t="shared" si="63"/>
        <v>0.4</v>
      </c>
      <c r="N152" s="412">
        <f t="shared" si="63"/>
        <v>0.4</v>
      </c>
      <c r="O152" s="412">
        <f t="shared" si="63"/>
        <v>4.4160000000000004</v>
      </c>
      <c r="P152" s="412">
        <f t="shared" si="63"/>
        <v>5.2</v>
      </c>
      <c r="Q152" s="412">
        <f t="shared" si="63"/>
        <v>5.2</v>
      </c>
      <c r="R152" s="412">
        <f t="shared" si="63"/>
        <v>5.2</v>
      </c>
      <c r="S152" s="412">
        <f t="shared" si="63"/>
        <v>2.4</v>
      </c>
      <c r="T152" s="151"/>
    </row>
    <row r="153" spans="2:20" s="93" customFormat="1" x14ac:dyDescent="0.3">
      <c r="B153" s="91" t="str">
        <f t="shared" ref="B153:B171" si="64">B99</f>
        <v>New Mexico 35 B</v>
      </c>
      <c r="C153" s="91"/>
      <c r="D153" s="412">
        <f t="shared" ref="D153:D171" si="65">5-D99+$A$120</f>
        <v>5.2</v>
      </c>
      <c r="E153" s="412">
        <f t="shared" ref="E153:S168" si="66">5-E99+$A$120</f>
        <v>4.4000000000000004</v>
      </c>
      <c r="F153" s="440">
        <f t="shared" si="66"/>
        <v>3.4</v>
      </c>
      <c r="G153" s="412">
        <f t="shared" si="66"/>
        <v>3.9959159018625541</v>
      </c>
      <c r="H153" s="412">
        <f t="shared" si="66"/>
        <v>3.4581477335658262</v>
      </c>
      <c r="I153" s="412">
        <f t="shared" si="66"/>
        <v>4.7760840226334933</v>
      </c>
      <c r="J153" s="412">
        <f t="shared" si="66"/>
        <v>3.4</v>
      </c>
      <c r="K153" s="412">
        <f t="shared" si="66"/>
        <v>4.4000000000000004</v>
      </c>
      <c r="L153" s="412">
        <f t="shared" si="66"/>
        <v>5.2</v>
      </c>
      <c r="M153" s="412">
        <f t="shared" si="66"/>
        <v>0.4</v>
      </c>
      <c r="N153" s="412">
        <f t="shared" si="66"/>
        <v>5.2</v>
      </c>
      <c r="O153" s="412">
        <f t="shared" si="66"/>
        <v>0.4</v>
      </c>
      <c r="P153" s="412">
        <f t="shared" si="66"/>
        <v>0.4</v>
      </c>
      <c r="Q153" s="412">
        <f t="shared" si="66"/>
        <v>0.4</v>
      </c>
      <c r="R153" s="412">
        <f t="shared" si="66"/>
        <v>3.4</v>
      </c>
      <c r="S153" s="412">
        <f t="shared" si="66"/>
        <v>3.4</v>
      </c>
      <c r="T153" s="151"/>
    </row>
    <row r="154" spans="2:20" s="93" customFormat="1" x14ac:dyDescent="0.3">
      <c r="B154" s="91" t="str">
        <f t="shared" si="64"/>
        <v>Nevada 44 A</v>
      </c>
      <c r="C154" s="91"/>
      <c r="D154" s="412">
        <f t="shared" si="65"/>
        <v>5.2</v>
      </c>
      <c r="E154" s="412">
        <f t="shared" ref="E154:S154" si="67">5-E100+$A$120</f>
        <v>4.4000000000000004</v>
      </c>
      <c r="F154" s="440">
        <f t="shared" si="66"/>
        <v>5.2</v>
      </c>
      <c r="G154" s="412">
        <f t="shared" si="66"/>
        <v>3.2070236874800604</v>
      </c>
      <c r="H154" s="412">
        <f t="shared" si="66"/>
        <v>2.6089648830854819</v>
      </c>
      <c r="I154" s="412">
        <f t="shared" si="66"/>
        <v>4.5357997132746144</v>
      </c>
      <c r="J154" s="412">
        <f t="shared" si="67"/>
        <v>2.4</v>
      </c>
      <c r="K154" s="412">
        <f t="shared" si="67"/>
        <v>1.4</v>
      </c>
      <c r="L154" s="412">
        <f t="shared" si="67"/>
        <v>0.4</v>
      </c>
      <c r="M154" s="412">
        <f t="shared" si="67"/>
        <v>0.4</v>
      </c>
      <c r="N154" s="412">
        <f t="shared" si="67"/>
        <v>0.4</v>
      </c>
      <c r="O154" s="412">
        <f t="shared" si="67"/>
        <v>1.4</v>
      </c>
      <c r="P154" s="412">
        <f t="shared" si="67"/>
        <v>4.4000000000000004</v>
      </c>
      <c r="Q154" s="412">
        <f t="shared" si="67"/>
        <v>2.4</v>
      </c>
      <c r="R154" s="412">
        <f t="shared" si="67"/>
        <v>0.4</v>
      </c>
      <c r="S154" s="412">
        <f t="shared" si="67"/>
        <v>3.4</v>
      </c>
      <c r="T154" s="151"/>
    </row>
    <row r="155" spans="2:20" s="93" customFormat="1" x14ac:dyDescent="0.3">
      <c r="B155" s="91" t="str">
        <f t="shared" si="64"/>
        <v>New York 40 B</v>
      </c>
      <c r="C155" s="91"/>
      <c r="D155" s="412">
        <f t="shared" si="65"/>
        <v>5.2</v>
      </c>
      <c r="E155" s="412">
        <f t="shared" ref="E155:S155" si="68">5-E101+$A$120</f>
        <v>4.4000000000000004</v>
      </c>
      <c r="F155" s="440">
        <f t="shared" si="66"/>
        <v>5.2</v>
      </c>
      <c r="G155" s="412">
        <f t="shared" si="66"/>
        <v>3.5911082332497197</v>
      </c>
      <c r="H155" s="412">
        <f t="shared" si="66"/>
        <v>2.5323780647612035</v>
      </c>
      <c r="I155" s="412">
        <f t="shared" si="66"/>
        <v>3.0261037094185341</v>
      </c>
      <c r="J155" s="412">
        <f t="shared" si="68"/>
        <v>0.4</v>
      </c>
      <c r="K155" s="412">
        <f t="shared" si="68"/>
        <v>2.4</v>
      </c>
      <c r="L155" s="412">
        <f t="shared" si="68"/>
        <v>5.2</v>
      </c>
      <c r="M155" s="412">
        <f t="shared" si="68"/>
        <v>5.2</v>
      </c>
      <c r="N155" s="412">
        <f t="shared" si="68"/>
        <v>0.4</v>
      </c>
      <c r="O155" s="412">
        <f t="shared" si="68"/>
        <v>0.4</v>
      </c>
      <c r="P155" s="412">
        <f t="shared" si="68"/>
        <v>0.4</v>
      </c>
      <c r="Q155" s="412">
        <f t="shared" si="68"/>
        <v>2.4</v>
      </c>
      <c r="R155" s="412">
        <f t="shared" si="68"/>
        <v>0.4</v>
      </c>
      <c r="S155" s="412">
        <f t="shared" si="68"/>
        <v>5.2</v>
      </c>
      <c r="T155" s="151"/>
    </row>
    <row r="156" spans="2:20" s="93" customFormat="1" x14ac:dyDescent="0.3">
      <c r="B156" s="91" t="str">
        <f t="shared" si="64"/>
        <v>Ohio 52 A</v>
      </c>
      <c r="C156" s="91"/>
      <c r="D156" s="412">
        <f t="shared" si="65"/>
        <v>5.2</v>
      </c>
      <c r="E156" s="412">
        <f t="shared" ref="E156:S156" si="69">5-E102+$A$120</f>
        <v>4.4000000000000004</v>
      </c>
      <c r="F156" s="440">
        <f t="shared" si="66"/>
        <v>5.2</v>
      </c>
      <c r="G156" s="412">
        <f t="shared" si="66"/>
        <v>2.8077804909754742</v>
      </c>
      <c r="H156" s="412">
        <f t="shared" si="66"/>
        <v>4.9036526483136162</v>
      </c>
      <c r="I156" s="412">
        <f t="shared" si="66"/>
        <v>2.789223882841271</v>
      </c>
      <c r="J156" s="412">
        <f t="shared" si="69"/>
        <v>0.4</v>
      </c>
      <c r="K156" s="412">
        <f t="shared" si="69"/>
        <v>0.4</v>
      </c>
      <c r="L156" s="412">
        <f t="shared" si="69"/>
        <v>0.4</v>
      </c>
      <c r="M156" s="412">
        <f t="shared" si="69"/>
        <v>0.4</v>
      </c>
      <c r="N156" s="412">
        <f t="shared" si="69"/>
        <v>0.4</v>
      </c>
      <c r="O156" s="412">
        <f t="shared" si="69"/>
        <v>1.4</v>
      </c>
      <c r="P156" s="412">
        <f t="shared" si="69"/>
        <v>0.4</v>
      </c>
      <c r="Q156" s="412">
        <f t="shared" si="69"/>
        <v>2.4</v>
      </c>
      <c r="R156" s="412">
        <f t="shared" si="69"/>
        <v>2.9</v>
      </c>
      <c r="S156" s="412">
        <f t="shared" si="69"/>
        <v>0.4</v>
      </c>
      <c r="T156" s="151"/>
    </row>
    <row r="157" spans="2:20" s="93" customFormat="1" x14ac:dyDescent="0.3">
      <c r="B157" s="91" t="str">
        <f t="shared" si="64"/>
        <v>Oklahoma 17 C</v>
      </c>
      <c r="C157" s="91"/>
      <c r="D157" s="412">
        <f t="shared" si="65"/>
        <v>5.2</v>
      </c>
      <c r="E157" s="412">
        <f t="shared" ref="E157:S157" si="70">5-E103+$A$120</f>
        <v>1.75</v>
      </c>
      <c r="F157" s="440">
        <f t="shared" si="66"/>
        <v>5.2</v>
      </c>
      <c r="G157" s="412">
        <f t="shared" si="66"/>
        <v>5.2</v>
      </c>
      <c r="H157" s="412">
        <f t="shared" si="66"/>
        <v>4.6026950455495745</v>
      </c>
      <c r="I157" s="412">
        <f t="shared" si="66"/>
        <v>3.5612403953881882</v>
      </c>
      <c r="J157" s="412">
        <f t="shared" si="70"/>
        <v>4.4000000000000004</v>
      </c>
      <c r="K157" s="412">
        <f t="shared" si="70"/>
        <v>4.4000000000000004</v>
      </c>
      <c r="L157" s="412">
        <f t="shared" si="70"/>
        <v>5.2</v>
      </c>
      <c r="M157" s="412">
        <f t="shared" si="70"/>
        <v>5.2</v>
      </c>
      <c r="N157" s="412">
        <f t="shared" si="70"/>
        <v>5.2</v>
      </c>
      <c r="O157" s="412">
        <f t="shared" si="70"/>
        <v>0.4</v>
      </c>
      <c r="P157" s="412">
        <f t="shared" si="70"/>
        <v>5.2</v>
      </c>
      <c r="Q157" s="412">
        <f t="shared" si="70"/>
        <v>5.2</v>
      </c>
      <c r="R157" s="412">
        <f t="shared" si="70"/>
        <v>5.2</v>
      </c>
      <c r="S157" s="412">
        <f t="shared" si="70"/>
        <v>3.4</v>
      </c>
      <c r="T157" s="151"/>
    </row>
    <row r="158" spans="2:20" s="93" customFormat="1" x14ac:dyDescent="0.3">
      <c r="B158" s="91" t="str">
        <f t="shared" si="64"/>
        <v>Oregon 42 B</v>
      </c>
      <c r="C158" s="91"/>
      <c r="D158" s="412">
        <f t="shared" si="65"/>
        <v>5.2</v>
      </c>
      <c r="E158" s="412">
        <f t="shared" ref="E158:S158" si="71">5-E104+$A$120</f>
        <v>5.2</v>
      </c>
      <c r="F158" s="440">
        <f t="shared" si="66"/>
        <v>5.2</v>
      </c>
      <c r="G158" s="412">
        <f t="shared" si="66"/>
        <v>1.2534150571422074</v>
      </c>
      <c r="H158" s="412">
        <f t="shared" si="66"/>
        <v>2.8960414760856286</v>
      </c>
      <c r="I158" s="412">
        <f t="shared" si="66"/>
        <v>5.0041422399828202</v>
      </c>
      <c r="J158" s="412">
        <f t="shared" si="71"/>
        <v>5.2</v>
      </c>
      <c r="K158" s="412">
        <f t="shared" si="71"/>
        <v>1.4</v>
      </c>
      <c r="L158" s="412">
        <f t="shared" si="71"/>
        <v>0.4</v>
      </c>
      <c r="M158" s="412">
        <f t="shared" si="71"/>
        <v>0.4</v>
      </c>
      <c r="N158" s="412">
        <f t="shared" si="71"/>
        <v>2.4</v>
      </c>
      <c r="O158" s="412">
        <f t="shared" si="71"/>
        <v>0.4</v>
      </c>
      <c r="P158" s="412">
        <f t="shared" si="71"/>
        <v>0.4</v>
      </c>
      <c r="Q158" s="412">
        <f t="shared" si="71"/>
        <v>2.4</v>
      </c>
      <c r="R158" s="412">
        <f t="shared" si="71"/>
        <v>3.9</v>
      </c>
      <c r="S158" s="412">
        <f t="shared" si="71"/>
        <v>2.4</v>
      </c>
      <c r="T158" s="151"/>
    </row>
    <row r="159" spans="2:20" s="93" customFormat="1" x14ac:dyDescent="0.3">
      <c r="B159" s="91" t="str">
        <f t="shared" si="64"/>
        <v>Pennsylvania 31 C</v>
      </c>
      <c r="C159" s="91"/>
      <c r="D159" s="412">
        <f t="shared" si="65"/>
        <v>2.4</v>
      </c>
      <c r="E159" s="412">
        <f t="shared" ref="E159:S159" si="72">5-E105+$A$120</f>
        <v>5.2</v>
      </c>
      <c r="F159" s="440">
        <f t="shared" si="66"/>
        <v>5.2</v>
      </c>
      <c r="G159" s="412">
        <f t="shared" si="66"/>
        <v>2.1127654293594538</v>
      </c>
      <c r="H159" s="412">
        <f t="shared" si="66"/>
        <v>3.2203938987049274</v>
      </c>
      <c r="I159" s="412">
        <f t="shared" si="66"/>
        <v>3.0719260880098167</v>
      </c>
      <c r="J159" s="412">
        <f t="shared" si="72"/>
        <v>5.2</v>
      </c>
      <c r="K159" s="412">
        <f t="shared" si="72"/>
        <v>4.4000000000000004</v>
      </c>
      <c r="L159" s="412">
        <f t="shared" si="72"/>
        <v>5.2</v>
      </c>
      <c r="M159" s="412">
        <f t="shared" si="72"/>
        <v>0.4</v>
      </c>
      <c r="N159" s="412">
        <f t="shared" si="72"/>
        <v>5.2</v>
      </c>
      <c r="O159" s="412">
        <f t="shared" si="72"/>
        <v>1.4</v>
      </c>
      <c r="P159" s="412">
        <f t="shared" si="72"/>
        <v>4.4000000000000004</v>
      </c>
      <c r="Q159" s="412">
        <f t="shared" si="72"/>
        <v>2.4</v>
      </c>
      <c r="R159" s="412">
        <f t="shared" si="72"/>
        <v>0.4</v>
      </c>
      <c r="S159" s="412">
        <f t="shared" si="72"/>
        <v>5.2</v>
      </c>
      <c r="T159" s="151"/>
    </row>
    <row r="160" spans="2:20" s="93" customFormat="1" x14ac:dyDescent="0.3">
      <c r="B160" s="91" t="str">
        <f t="shared" si="64"/>
        <v>Rhode Island 54 A</v>
      </c>
      <c r="C160" s="91"/>
      <c r="D160" s="412">
        <f t="shared" si="65"/>
        <v>5.2</v>
      </c>
      <c r="E160" s="412">
        <f t="shared" ref="E160:S160" si="73">5-E106+$A$120</f>
        <v>2.4</v>
      </c>
      <c r="F160" s="440">
        <f t="shared" si="66"/>
        <v>2.4</v>
      </c>
      <c r="G160" s="412">
        <f t="shared" si="66"/>
        <v>3.1500260077341111</v>
      </c>
      <c r="H160" s="412">
        <f t="shared" si="66"/>
        <v>1.1287541597732731</v>
      </c>
      <c r="I160" s="412">
        <f t="shared" si="66"/>
        <v>3.9275998387580251</v>
      </c>
      <c r="J160" s="412">
        <f t="shared" si="73"/>
        <v>5.2</v>
      </c>
      <c r="K160" s="412">
        <f t="shared" si="73"/>
        <v>0.4</v>
      </c>
      <c r="L160" s="412">
        <f t="shared" si="73"/>
        <v>0.4</v>
      </c>
      <c r="M160" s="412">
        <f t="shared" si="73"/>
        <v>0.4</v>
      </c>
      <c r="N160" s="412">
        <f t="shared" si="73"/>
        <v>0.4</v>
      </c>
      <c r="O160" s="412">
        <f t="shared" si="73"/>
        <v>0.4</v>
      </c>
      <c r="P160" s="412">
        <f t="shared" si="73"/>
        <v>0.4</v>
      </c>
      <c r="Q160" s="412">
        <f t="shared" si="73"/>
        <v>0.4</v>
      </c>
      <c r="R160" s="412">
        <f t="shared" si="73"/>
        <v>4.9000000000000004</v>
      </c>
      <c r="S160" s="412">
        <f t="shared" si="73"/>
        <v>1.4</v>
      </c>
      <c r="T160" s="151"/>
    </row>
    <row r="161" spans="2:20" s="93" customFormat="1" x14ac:dyDescent="0.3">
      <c r="B161" s="91" t="str">
        <f t="shared" si="64"/>
        <v>South Carolina 26 C</v>
      </c>
      <c r="C161" s="91"/>
      <c r="D161" s="412">
        <f t="shared" si="65"/>
        <v>5.2</v>
      </c>
      <c r="E161" s="412">
        <f t="shared" ref="E161:S161" si="74">5-E107+$A$120</f>
        <v>1.9</v>
      </c>
      <c r="F161" s="440">
        <f t="shared" si="66"/>
        <v>5.2</v>
      </c>
      <c r="G161" s="412">
        <f t="shared" si="66"/>
        <v>3.3693185824243947</v>
      </c>
      <c r="H161" s="412">
        <f t="shared" si="66"/>
        <v>4.2319128656375877</v>
      </c>
      <c r="I161" s="412">
        <f t="shared" si="66"/>
        <v>1.4141448449611547</v>
      </c>
      <c r="J161" s="412">
        <f t="shared" si="74"/>
        <v>5.2</v>
      </c>
      <c r="K161" s="412">
        <f t="shared" si="74"/>
        <v>4.4000000000000004</v>
      </c>
      <c r="L161" s="412">
        <f t="shared" si="74"/>
        <v>5.2</v>
      </c>
      <c r="M161" s="412">
        <f t="shared" si="74"/>
        <v>0.4</v>
      </c>
      <c r="N161" s="412">
        <f t="shared" si="74"/>
        <v>5.2</v>
      </c>
      <c r="O161" s="412">
        <f t="shared" si="74"/>
        <v>1.4</v>
      </c>
      <c r="P161" s="412">
        <f t="shared" si="74"/>
        <v>5.2</v>
      </c>
      <c r="Q161" s="412">
        <f t="shared" si="74"/>
        <v>5.2</v>
      </c>
      <c r="R161" s="412">
        <f t="shared" si="74"/>
        <v>5.2</v>
      </c>
      <c r="S161" s="412">
        <f t="shared" si="74"/>
        <v>1.4</v>
      </c>
      <c r="T161" s="151"/>
    </row>
    <row r="162" spans="2:20" s="93" customFormat="1" x14ac:dyDescent="0.3">
      <c r="B162" s="91" t="str">
        <f t="shared" si="64"/>
        <v>South Dakota 24 C</v>
      </c>
      <c r="C162" s="91"/>
      <c r="D162" s="412">
        <f t="shared" si="65"/>
        <v>5.2</v>
      </c>
      <c r="E162" s="412">
        <f t="shared" ref="E162:S162" si="75">5-E108+$A$120</f>
        <v>2.4</v>
      </c>
      <c r="F162" s="440">
        <f t="shared" si="66"/>
        <v>5.2</v>
      </c>
      <c r="G162" s="412">
        <f t="shared" si="66"/>
        <v>3.0900932214859318</v>
      </c>
      <c r="H162" s="412">
        <f t="shared" si="66"/>
        <v>4.2236514434707555</v>
      </c>
      <c r="I162" s="412">
        <f t="shared" si="66"/>
        <v>4.6459228583754069</v>
      </c>
      <c r="J162" s="412">
        <f t="shared" si="75"/>
        <v>5.2</v>
      </c>
      <c r="K162" s="412">
        <f t="shared" si="75"/>
        <v>2.4</v>
      </c>
      <c r="L162" s="412">
        <f t="shared" si="75"/>
        <v>5.2</v>
      </c>
      <c r="M162" s="412">
        <f t="shared" si="75"/>
        <v>5.2</v>
      </c>
      <c r="N162" s="412">
        <f t="shared" si="75"/>
        <v>2.4</v>
      </c>
      <c r="O162" s="412">
        <f t="shared" si="75"/>
        <v>0.4</v>
      </c>
      <c r="P162" s="412">
        <f t="shared" si="75"/>
        <v>5.2</v>
      </c>
      <c r="Q162" s="412">
        <f t="shared" si="75"/>
        <v>5.2</v>
      </c>
      <c r="R162" s="412">
        <f t="shared" si="75"/>
        <v>5.2</v>
      </c>
      <c r="S162" s="412">
        <f t="shared" si="75"/>
        <v>1.4</v>
      </c>
      <c r="T162" s="151"/>
    </row>
    <row r="163" spans="2:20" s="93" customFormat="1" x14ac:dyDescent="0.3">
      <c r="B163" s="91" t="str">
        <f t="shared" si="64"/>
        <v>Tennessee 22 C</v>
      </c>
      <c r="C163" s="91"/>
      <c r="D163" s="412">
        <f t="shared" si="65"/>
        <v>5.2</v>
      </c>
      <c r="E163" s="412">
        <f t="shared" ref="E163:S163" si="76">5-E109+$A$120</f>
        <v>2.8</v>
      </c>
      <c r="F163" s="440">
        <f t="shared" si="66"/>
        <v>5.2</v>
      </c>
      <c r="G163" s="412">
        <f t="shared" si="66"/>
        <v>4.2744330937061799</v>
      </c>
      <c r="H163" s="412">
        <f t="shared" si="66"/>
        <v>3.0007098773701379</v>
      </c>
      <c r="I163" s="412">
        <f t="shared" si="66"/>
        <v>3.0110653110590908</v>
      </c>
      <c r="J163" s="412">
        <f t="shared" si="76"/>
        <v>2.4</v>
      </c>
      <c r="K163" s="412">
        <f t="shared" si="76"/>
        <v>5.2</v>
      </c>
      <c r="L163" s="412">
        <f t="shared" si="76"/>
        <v>5.2</v>
      </c>
      <c r="M163" s="412">
        <f t="shared" si="76"/>
        <v>5.2</v>
      </c>
      <c r="N163" s="412">
        <f t="shared" si="76"/>
        <v>0.4</v>
      </c>
      <c r="O163" s="412">
        <f t="shared" si="76"/>
        <v>4.0520000000000005</v>
      </c>
      <c r="P163" s="412">
        <f t="shared" si="76"/>
        <v>5.2</v>
      </c>
      <c r="Q163" s="412">
        <f t="shared" si="76"/>
        <v>5.2</v>
      </c>
      <c r="R163" s="412">
        <f t="shared" si="76"/>
        <v>5.2</v>
      </c>
      <c r="S163" s="412">
        <f t="shared" si="76"/>
        <v>2.4</v>
      </c>
      <c r="T163" s="151"/>
    </row>
    <row r="164" spans="2:20" s="93" customFormat="1" x14ac:dyDescent="0.3">
      <c r="B164" s="91" t="str">
        <f t="shared" si="64"/>
        <v>Texas 36 B</v>
      </c>
      <c r="C164" s="91"/>
      <c r="D164" s="412">
        <f t="shared" si="65"/>
        <v>5.2</v>
      </c>
      <c r="E164" s="412">
        <f t="shared" ref="E164:S164" si="77">5-E110+$A$120</f>
        <v>5.2</v>
      </c>
      <c r="F164" s="440">
        <f t="shared" si="66"/>
        <v>5.2</v>
      </c>
      <c r="G164" s="412">
        <f t="shared" si="66"/>
        <v>4.1559083514351629</v>
      </c>
      <c r="H164" s="412">
        <f t="shared" si="66"/>
        <v>3.7464620972873957</v>
      </c>
      <c r="I164" s="412">
        <f t="shared" si="66"/>
        <v>4.3560963878643255</v>
      </c>
      <c r="J164" s="412">
        <f t="shared" si="77"/>
        <v>5.2</v>
      </c>
      <c r="K164" s="412">
        <f t="shared" si="77"/>
        <v>5.2</v>
      </c>
      <c r="L164" s="412">
        <f t="shared" si="77"/>
        <v>5.2</v>
      </c>
      <c r="M164" s="412">
        <f t="shared" si="77"/>
        <v>0.4</v>
      </c>
      <c r="N164" s="412">
        <f t="shared" si="77"/>
        <v>0.4</v>
      </c>
      <c r="O164" s="412">
        <f t="shared" si="77"/>
        <v>2.96</v>
      </c>
      <c r="P164" s="412">
        <f t="shared" si="77"/>
        <v>0.4</v>
      </c>
      <c r="Q164" s="412">
        <f t="shared" si="77"/>
        <v>2.4</v>
      </c>
      <c r="R164" s="412">
        <f t="shared" si="77"/>
        <v>0.4</v>
      </c>
      <c r="S164" s="412">
        <f t="shared" si="77"/>
        <v>0.4</v>
      </c>
      <c r="T164" s="151"/>
    </row>
    <row r="165" spans="2:20" s="93" customFormat="1" x14ac:dyDescent="0.3">
      <c r="B165" s="91" t="str">
        <f t="shared" si="64"/>
        <v>Utah 43 A</v>
      </c>
      <c r="C165" s="91"/>
      <c r="D165" s="412">
        <f t="shared" si="65"/>
        <v>5.2</v>
      </c>
      <c r="E165" s="412">
        <f t="shared" ref="E165:S165" si="78">5-E111+$A$120</f>
        <v>5.2</v>
      </c>
      <c r="F165" s="440">
        <f t="shared" si="66"/>
        <v>5.2</v>
      </c>
      <c r="G165" s="412">
        <f t="shared" si="66"/>
        <v>2.474115899569342</v>
      </c>
      <c r="H165" s="412">
        <f t="shared" si="66"/>
        <v>3.2475757577933133</v>
      </c>
      <c r="I165" s="412">
        <f t="shared" si="66"/>
        <v>4.8388491371985261</v>
      </c>
      <c r="J165" s="412">
        <f t="shared" si="78"/>
        <v>5.2</v>
      </c>
      <c r="K165" s="412">
        <f t="shared" si="78"/>
        <v>1.4</v>
      </c>
      <c r="L165" s="412">
        <f t="shared" si="78"/>
        <v>0.99999999999999967</v>
      </c>
      <c r="M165" s="412">
        <f t="shared" si="78"/>
        <v>0.4</v>
      </c>
      <c r="N165" s="412">
        <f t="shared" si="78"/>
        <v>2.4</v>
      </c>
      <c r="O165" s="412">
        <f t="shared" si="78"/>
        <v>0.4</v>
      </c>
      <c r="P165" s="412">
        <f t="shared" si="78"/>
        <v>0.4</v>
      </c>
      <c r="Q165" s="412">
        <f t="shared" si="78"/>
        <v>2.4</v>
      </c>
      <c r="R165" s="412">
        <f t="shared" si="78"/>
        <v>0.4</v>
      </c>
      <c r="S165" s="412">
        <f t="shared" si="78"/>
        <v>3.4</v>
      </c>
      <c r="T165" s="151"/>
    </row>
    <row r="166" spans="2:20" s="93" customFormat="1" x14ac:dyDescent="0.3">
      <c r="B166" s="91" t="str">
        <f t="shared" si="64"/>
        <v>Virginia 33 B</v>
      </c>
      <c r="C166" s="91"/>
      <c r="D166" s="412">
        <f t="shared" si="65"/>
        <v>5.2</v>
      </c>
      <c r="E166" s="412">
        <f t="shared" ref="E166:S166" si="79">5-E112+$A$120</f>
        <v>5.2</v>
      </c>
      <c r="F166" s="440">
        <f t="shared" si="66"/>
        <v>5.2</v>
      </c>
      <c r="G166" s="412">
        <f t="shared" si="66"/>
        <v>1.7376139715114625</v>
      </c>
      <c r="H166" s="412">
        <f t="shared" si="66"/>
        <v>2.3202201443404205</v>
      </c>
      <c r="I166" s="412">
        <f t="shared" si="66"/>
        <v>2.8740710042257183</v>
      </c>
      <c r="J166" s="412">
        <f t="shared" si="79"/>
        <v>3.4</v>
      </c>
      <c r="K166" s="412">
        <f t="shared" si="79"/>
        <v>4.4000000000000004</v>
      </c>
      <c r="L166" s="412">
        <f t="shared" si="79"/>
        <v>5.2</v>
      </c>
      <c r="M166" s="412">
        <f t="shared" si="79"/>
        <v>0.4</v>
      </c>
      <c r="N166" s="412">
        <f t="shared" si="79"/>
        <v>5.2</v>
      </c>
      <c r="O166" s="412">
        <f t="shared" si="79"/>
        <v>0.4</v>
      </c>
      <c r="P166" s="412">
        <f t="shared" si="79"/>
        <v>0.4</v>
      </c>
      <c r="Q166" s="412">
        <f t="shared" si="79"/>
        <v>3.4</v>
      </c>
      <c r="R166" s="412">
        <f t="shared" si="79"/>
        <v>4.4000000000000004</v>
      </c>
      <c r="S166" s="412">
        <f t="shared" si="79"/>
        <v>3.4</v>
      </c>
      <c r="T166" s="151"/>
    </row>
    <row r="167" spans="2:20" s="93" customFormat="1" x14ac:dyDescent="0.3">
      <c r="B167" s="91" t="str">
        <f t="shared" si="64"/>
        <v>Vermont 43 A</v>
      </c>
      <c r="C167" s="91"/>
      <c r="D167" s="412">
        <f t="shared" si="65"/>
        <v>5.2</v>
      </c>
      <c r="E167" s="412">
        <f t="shared" ref="E167:S167" si="80">5-E113+$A$120</f>
        <v>1.31</v>
      </c>
      <c r="F167" s="440">
        <f t="shared" si="66"/>
        <v>2.4</v>
      </c>
      <c r="G167" s="412">
        <f t="shared" si="66"/>
        <v>1.5048386293741558</v>
      </c>
      <c r="H167" s="412">
        <f t="shared" si="66"/>
        <v>2.7456121969141609</v>
      </c>
      <c r="I167" s="412">
        <f t="shared" si="66"/>
        <v>2.4916171003537952</v>
      </c>
      <c r="J167" s="412">
        <f t="shared" si="80"/>
        <v>5.2</v>
      </c>
      <c r="K167" s="412">
        <f t="shared" si="80"/>
        <v>4.4000000000000004</v>
      </c>
      <c r="L167" s="412">
        <f t="shared" si="80"/>
        <v>5.2</v>
      </c>
      <c r="M167" s="412">
        <f t="shared" si="80"/>
        <v>0.4</v>
      </c>
      <c r="N167" s="412">
        <f t="shared" si="80"/>
        <v>5.2</v>
      </c>
      <c r="O167" s="412">
        <f t="shared" si="80"/>
        <v>0.4</v>
      </c>
      <c r="P167" s="412">
        <f t="shared" si="80"/>
        <v>1.4</v>
      </c>
      <c r="Q167" s="412">
        <f t="shared" si="80"/>
        <v>3.4</v>
      </c>
      <c r="R167" s="412">
        <f t="shared" si="80"/>
        <v>0.4</v>
      </c>
      <c r="S167" s="412">
        <f t="shared" si="80"/>
        <v>1.4</v>
      </c>
      <c r="T167" s="151"/>
    </row>
    <row r="168" spans="2:20" s="93" customFormat="1" x14ac:dyDescent="0.3">
      <c r="B168" s="91" t="str">
        <f t="shared" si="64"/>
        <v>Washington 46 A</v>
      </c>
      <c r="C168" s="91"/>
      <c r="D168" s="412">
        <f t="shared" si="65"/>
        <v>0.4</v>
      </c>
      <c r="E168" s="412">
        <f t="shared" ref="E168:S168" si="81">5-E114+$A$120</f>
        <v>1.9</v>
      </c>
      <c r="F168" s="440">
        <f t="shared" si="66"/>
        <v>5.2</v>
      </c>
      <c r="G168" s="412">
        <f t="shared" si="66"/>
        <v>1.2169270342085299</v>
      </c>
      <c r="H168" s="412">
        <f t="shared" si="66"/>
        <v>3.6106710717736674</v>
      </c>
      <c r="I168" s="412">
        <f t="shared" si="66"/>
        <v>3.3817075097601332</v>
      </c>
      <c r="J168" s="412">
        <f t="shared" si="81"/>
        <v>5.2</v>
      </c>
      <c r="K168" s="412">
        <f t="shared" si="81"/>
        <v>1.4</v>
      </c>
      <c r="L168" s="412">
        <f t="shared" si="81"/>
        <v>0.4</v>
      </c>
      <c r="M168" s="412">
        <f t="shared" si="81"/>
        <v>0.4</v>
      </c>
      <c r="N168" s="412">
        <f t="shared" si="81"/>
        <v>0.4</v>
      </c>
      <c r="O168" s="412">
        <f t="shared" si="81"/>
        <v>0.4</v>
      </c>
      <c r="P168" s="412">
        <f t="shared" si="81"/>
        <v>2.4</v>
      </c>
      <c r="Q168" s="412">
        <f t="shared" si="81"/>
        <v>4.4000000000000004</v>
      </c>
      <c r="R168" s="412">
        <f t="shared" si="81"/>
        <v>4.9000000000000004</v>
      </c>
      <c r="S168" s="412">
        <f t="shared" si="81"/>
        <v>5.2</v>
      </c>
      <c r="T168" s="151"/>
    </row>
    <row r="169" spans="2:20" s="93" customFormat="1" x14ac:dyDescent="0.3">
      <c r="B169" s="91" t="str">
        <f t="shared" si="64"/>
        <v>Wisconsin 35 B</v>
      </c>
      <c r="C169" s="91"/>
      <c r="D169" s="412">
        <f t="shared" si="65"/>
        <v>5.2</v>
      </c>
      <c r="E169" s="412">
        <f t="shared" ref="E169:S171" si="82">5-E115+$A$120</f>
        <v>1.4</v>
      </c>
      <c r="F169" s="440">
        <f t="shared" si="82"/>
        <v>5.2</v>
      </c>
      <c r="G169" s="412">
        <f t="shared" si="82"/>
        <v>1.2052019305589359</v>
      </c>
      <c r="H169" s="412">
        <f t="shared" si="82"/>
        <v>1.8670824956939613</v>
      </c>
      <c r="I169" s="412">
        <f t="shared" si="82"/>
        <v>3.8903937657573997</v>
      </c>
      <c r="J169" s="412">
        <f t="shared" si="82"/>
        <v>5.2</v>
      </c>
      <c r="K169" s="412">
        <f t="shared" si="82"/>
        <v>4.4000000000000004</v>
      </c>
      <c r="L169" s="412">
        <f t="shared" si="82"/>
        <v>5.2</v>
      </c>
      <c r="M169" s="412">
        <f t="shared" si="82"/>
        <v>0.4</v>
      </c>
      <c r="N169" s="412">
        <f t="shared" si="82"/>
        <v>5.2</v>
      </c>
      <c r="O169" s="412">
        <f t="shared" si="82"/>
        <v>0.4</v>
      </c>
      <c r="P169" s="412">
        <f t="shared" si="82"/>
        <v>2.4</v>
      </c>
      <c r="Q169" s="412">
        <f t="shared" si="82"/>
        <v>4.4000000000000004</v>
      </c>
      <c r="R169" s="412">
        <f t="shared" si="82"/>
        <v>3.4</v>
      </c>
      <c r="S169" s="412">
        <f t="shared" si="82"/>
        <v>1.4</v>
      </c>
      <c r="T169" s="151"/>
    </row>
    <row r="170" spans="2:20" s="93" customFormat="1" x14ac:dyDescent="0.3">
      <c r="B170" s="91" t="str">
        <f t="shared" si="64"/>
        <v>West Virginia 40 B</v>
      </c>
      <c r="C170" s="91"/>
      <c r="D170" s="412">
        <f t="shared" si="65"/>
        <v>5.2</v>
      </c>
      <c r="E170" s="412">
        <f t="shared" ref="E170:S170" si="83">5-E116+$A$120</f>
        <v>4.4000000000000004</v>
      </c>
      <c r="F170" s="440">
        <f t="shared" si="82"/>
        <v>3.4</v>
      </c>
      <c r="G170" s="412">
        <f t="shared" si="82"/>
        <v>4.7019035912511296</v>
      </c>
      <c r="H170" s="412">
        <f t="shared" si="82"/>
        <v>4.1006400145414448</v>
      </c>
      <c r="I170" s="412">
        <f t="shared" si="82"/>
        <v>4.49406370819184</v>
      </c>
      <c r="J170" s="412">
        <f t="shared" si="83"/>
        <v>3.4</v>
      </c>
      <c r="K170" s="412">
        <f t="shared" si="83"/>
        <v>2.4</v>
      </c>
      <c r="L170" s="412">
        <f t="shared" si="83"/>
        <v>5.2</v>
      </c>
      <c r="M170" s="412">
        <f t="shared" si="83"/>
        <v>0.4</v>
      </c>
      <c r="N170" s="412">
        <f t="shared" si="83"/>
        <v>0.4</v>
      </c>
      <c r="O170" s="412">
        <f t="shared" si="83"/>
        <v>1.4</v>
      </c>
      <c r="P170" s="412">
        <f t="shared" si="83"/>
        <v>0.4</v>
      </c>
      <c r="Q170" s="412">
        <f t="shared" si="83"/>
        <v>2.4</v>
      </c>
      <c r="R170" s="412">
        <f t="shared" si="83"/>
        <v>0.4</v>
      </c>
      <c r="S170" s="412">
        <f t="shared" si="83"/>
        <v>3.4</v>
      </c>
      <c r="T170" s="151"/>
    </row>
    <row r="171" spans="2:20" s="93" customFormat="1" x14ac:dyDescent="0.3">
      <c r="B171" s="91" t="str">
        <f t="shared" si="64"/>
        <v>Wyoming 16 C</v>
      </c>
      <c r="C171" s="91"/>
      <c r="D171" s="412">
        <f t="shared" si="65"/>
        <v>5.2</v>
      </c>
      <c r="E171" s="412">
        <f t="shared" ref="E171:S171" si="84">5-E117+$A$120</f>
        <v>2.65</v>
      </c>
      <c r="F171" s="440">
        <f t="shared" si="82"/>
        <v>5.2</v>
      </c>
      <c r="G171" s="412">
        <f t="shared" si="82"/>
        <v>3.3598043498392669</v>
      </c>
      <c r="H171" s="412">
        <f t="shared" si="82"/>
        <v>5.2</v>
      </c>
      <c r="I171" s="412">
        <f t="shared" si="82"/>
        <v>4.9766605350890787</v>
      </c>
      <c r="J171" s="412">
        <f t="shared" si="84"/>
        <v>5.2</v>
      </c>
      <c r="K171" s="412">
        <f t="shared" si="84"/>
        <v>4.4000000000000004</v>
      </c>
      <c r="L171" s="412">
        <f t="shared" si="84"/>
        <v>5.2</v>
      </c>
      <c r="M171" s="412">
        <f t="shared" si="84"/>
        <v>5.2</v>
      </c>
      <c r="N171" s="412">
        <f t="shared" si="84"/>
        <v>5.2</v>
      </c>
      <c r="O171" s="412">
        <f t="shared" si="84"/>
        <v>1.4</v>
      </c>
      <c r="P171" s="412">
        <f t="shared" si="84"/>
        <v>5.2</v>
      </c>
      <c r="Q171" s="412">
        <f t="shared" si="84"/>
        <v>5.2</v>
      </c>
      <c r="R171" s="412">
        <f t="shared" si="84"/>
        <v>5.2</v>
      </c>
      <c r="S171" s="412">
        <f t="shared" si="84"/>
        <v>1.4</v>
      </c>
      <c r="T171" s="151"/>
    </row>
    <row r="172" spans="2:20" x14ac:dyDescent="0.3">
      <c r="N172" s="330"/>
    </row>
  </sheetData>
  <sortState xmlns:xlrd2="http://schemas.microsoft.com/office/spreadsheetml/2017/richdata2" ref="A7:U57">
    <sortCondition ref="A7:A57"/>
  </sortState>
  <hyperlinks>
    <hyperlink ref="N45" r:id="rId1" xr:uid="{39C3D532-DE92-4A9E-9890-F158072029E9}"/>
  </hyperlinks>
  <pageMargins left="0.25" right="0.25" top="0.25" bottom="0.25" header="0.05" footer="0.05"/>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59CBD-7354-4108-8809-3B4E9C3879AC}">
  <sheetPr>
    <tabColor rgb="FF7030A0"/>
  </sheetPr>
  <dimension ref="B1:R56"/>
  <sheetViews>
    <sheetView workbookViewId="0">
      <selection activeCell="E12" sqref="E12"/>
    </sheetView>
  </sheetViews>
  <sheetFormatPr defaultRowHeight="13.8" x14ac:dyDescent="0.3"/>
  <cols>
    <col min="2" max="2" width="9.625" customWidth="1"/>
    <col min="3" max="3" width="10.125" customWidth="1"/>
    <col min="4" max="4" width="10.625" customWidth="1"/>
    <col min="5" max="17" width="9.625" customWidth="1"/>
    <col min="18" max="18" width="10.625" customWidth="1"/>
  </cols>
  <sheetData>
    <row r="1" spans="2:18" s="256" customFormat="1" x14ac:dyDescent="0.3"/>
    <row r="2" spans="2:18" s="522" customFormat="1" ht="13.2" x14ac:dyDescent="0.25">
      <c r="B2" s="523" t="s">
        <v>1889</v>
      </c>
      <c r="F2" s="522" t="s">
        <v>1888</v>
      </c>
      <c r="I2" s="524" t="s">
        <v>1868</v>
      </c>
      <c r="N2" s="525" t="s">
        <v>1869</v>
      </c>
      <c r="O2" s="525"/>
      <c r="P2" s="525"/>
      <c r="Q2" s="525"/>
      <c r="R2" s="525"/>
    </row>
    <row r="3" spans="2:18" s="515" customFormat="1" ht="55.2" x14ac:dyDescent="0.3">
      <c r="B3" s="535" t="s">
        <v>537</v>
      </c>
      <c r="C3" s="535" t="s">
        <v>1729</v>
      </c>
      <c r="D3" s="535" t="s">
        <v>1886</v>
      </c>
      <c r="E3" s="535" t="s">
        <v>1725</v>
      </c>
      <c r="F3" s="541" t="s">
        <v>823</v>
      </c>
      <c r="G3" s="541" t="s">
        <v>1904</v>
      </c>
      <c r="H3" s="569" t="s">
        <v>1905</v>
      </c>
      <c r="I3" s="537" t="s">
        <v>1723</v>
      </c>
      <c r="J3" s="537" t="s">
        <v>1721</v>
      </c>
      <c r="K3" s="537" t="s">
        <v>534</v>
      </c>
      <c r="L3" s="537" t="s">
        <v>1724</v>
      </c>
      <c r="M3" s="537" t="s">
        <v>1787</v>
      </c>
      <c r="N3" s="539" t="s">
        <v>1821</v>
      </c>
      <c r="O3" s="539" t="s">
        <v>538</v>
      </c>
      <c r="P3" s="539" t="s">
        <v>535</v>
      </c>
      <c r="Q3" s="539" t="s">
        <v>536</v>
      </c>
      <c r="R3" s="539" t="s">
        <v>533</v>
      </c>
    </row>
    <row r="4" spans="2:18" s="516" customFormat="1" x14ac:dyDescent="0.3">
      <c r="B4" s="536">
        <v>2021</v>
      </c>
      <c r="C4" s="536">
        <v>2021</v>
      </c>
      <c r="D4" s="536">
        <v>2020</v>
      </c>
      <c r="E4" s="536" t="s">
        <v>1866</v>
      </c>
      <c r="F4" s="516">
        <v>2020</v>
      </c>
      <c r="G4" s="516">
        <v>2018</v>
      </c>
      <c r="H4" s="516">
        <v>2018</v>
      </c>
      <c r="I4" s="538">
        <v>2021</v>
      </c>
      <c r="J4" s="538">
        <v>2020</v>
      </c>
      <c r="K4" s="538">
        <v>2020</v>
      </c>
      <c r="L4" s="538">
        <v>2020</v>
      </c>
      <c r="M4" s="538">
        <v>2018</v>
      </c>
      <c r="N4" s="540">
        <v>2020</v>
      </c>
      <c r="O4" s="540">
        <v>2020</v>
      </c>
      <c r="P4" s="540">
        <v>2020</v>
      </c>
      <c r="Q4" s="540">
        <v>2020</v>
      </c>
      <c r="R4" s="540">
        <v>2021</v>
      </c>
    </row>
    <row r="5" spans="2:18" s="256" customFormat="1" x14ac:dyDescent="0.3"/>
    <row r="6" spans="2:18" x14ac:dyDescent="0.3">
      <c r="B6" s="257">
        <f>A6+1</f>
        <v>1</v>
      </c>
      <c r="C6" s="257">
        <f t="shared" ref="C6:R6" si="0">B6+1</f>
        <v>2</v>
      </c>
      <c r="D6" s="257">
        <f t="shared" si="0"/>
        <v>3</v>
      </c>
      <c r="E6" s="257">
        <f t="shared" ref="E6" si="1">D6+1</f>
        <v>4</v>
      </c>
      <c r="F6" s="257">
        <f t="shared" ref="F6" si="2">E6+1</f>
        <v>5</v>
      </c>
      <c r="G6" s="257">
        <f t="shared" ref="G6" si="3">F6+1</f>
        <v>6</v>
      </c>
      <c r="H6" s="257">
        <f t="shared" ref="H6" si="4">G6+1</f>
        <v>7</v>
      </c>
      <c r="I6" s="257">
        <f t="shared" ref="I6" si="5">H6+1</f>
        <v>8</v>
      </c>
      <c r="J6" s="257">
        <f t="shared" si="0"/>
        <v>9</v>
      </c>
      <c r="K6" s="257">
        <f t="shared" si="0"/>
        <v>10</v>
      </c>
      <c r="L6" s="257">
        <f t="shared" si="0"/>
        <v>11</v>
      </c>
      <c r="M6" s="257">
        <f t="shared" si="0"/>
        <v>12</v>
      </c>
      <c r="N6" s="257">
        <f t="shared" si="0"/>
        <v>13</v>
      </c>
      <c r="O6" s="257">
        <f t="shared" si="0"/>
        <v>14</v>
      </c>
      <c r="P6" s="257">
        <f t="shared" si="0"/>
        <v>15</v>
      </c>
      <c r="Q6" s="257">
        <f t="shared" si="0"/>
        <v>16</v>
      </c>
      <c r="R6" s="257">
        <f t="shared" si="0"/>
        <v>17</v>
      </c>
    </row>
    <row r="7" spans="2:18" x14ac:dyDescent="0.3">
      <c r="B7" s="257"/>
    </row>
    <row r="8" spans="2:18" x14ac:dyDescent="0.3">
      <c r="B8" s="257"/>
    </row>
    <row r="9" spans="2:18" x14ac:dyDescent="0.3">
      <c r="B9" s="257"/>
    </row>
    <row r="10" spans="2:18" x14ac:dyDescent="0.3">
      <c r="B10" s="257"/>
    </row>
    <row r="11" spans="2:18" x14ac:dyDescent="0.3">
      <c r="B11" s="257"/>
    </row>
    <row r="12" spans="2:18" x14ac:dyDescent="0.3">
      <c r="B12" s="257"/>
    </row>
    <row r="13" spans="2:18" x14ac:dyDescent="0.3">
      <c r="B13" s="257"/>
    </row>
    <row r="14" spans="2:18" x14ac:dyDescent="0.3">
      <c r="B14" s="257"/>
    </row>
    <row r="15" spans="2:18" x14ac:dyDescent="0.3">
      <c r="B15" s="257"/>
    </row>
    <row r="16" spans="2:18" x14ac:dyDescent="0.3">
      <c r="B16" s="257"/>
    </row>
    <row r="17" spans="2:2" x14ac:dyDescent="0.3">
      <c r="B17" s="257"/>
    </row>
    <row r="18" spans="2:2" x14ac:dyDescent="0.3">
      <c r="B18" s="257"/>
    </row>
    <row r="19" spans="2:2" x14ac:dyDescent="0.3">
      <c r="B19" s="257"/>
    </row>
    <row r="20" spans="2:2" x14ac:dyDescent="0.3">
      <c r="B20" s="257"/>
    </row>
    <row r="21" spans="2:2" x14ac:dyDescent="0.3">
      <c r="B21" s="257"/>
    </row>
    <row r="22" spans="2:2" x14ac:dyDescent="0.3">
      <c r="B22" s="257"/>
    </row>
    <row r="23" spans="2:2" x14ac:dyDescent="0.3">
      <c r="B23" s="257"/>
    </row>
    <row r="24" spans="2:2" x14ac:dyDescent="0.3">
      <c r="B24" s="257"/>
    </row>
    <row r="25" spans="2:2" x14ac:dyDescent="0.3">
      <c r="B25" s="257"/>
    </row>
    <row r="26" spans="2:2" x14ac:dyDescent="0.3">
      <c r="B26" s="257"/>
    </row>
    <row r="27" spans="2:2" x14ac:dyDescent="0.3">
      <c r="B27" s="257"/>
    </row>
    <row r="28" spans="2:2" x14ac:dyDescent="0.3">
      <c r="B28" s="257"/>
    </row>
    <row r="29" spans="2:2" x14ac:dyDescent="0.3">
      <c r="B29" s="257"/>
    </row>
    <row r="30" spans="2:2" x14ac:dyDescent="0.3">
      <c r="B30" s="257"/>
    </row>
    <row r="31" spans="2:2" x14ac:dyDescent="0.3">
      <c r="B31" s="257"/>
    </row>
    <row r="32" spans="2:2" x14ac:dyDescent="0.3">
      <c r="B32" s="257"/>
    </row>
    <row r="33" spans="2:2" x14ac:dyDescent="0.3">
      <c r="B33" s="257"/>
    </row>
    <row r="34" spans="2:2" x14ac:dyDescent="0.3">
      <c r="B34" s="257"/>
    </row>
    <row r="35" spans="2:2" x14ac:dyDescent="0.3">
      <c r="B35" s="257"/>
    </row>
    <row r="36" spans="2:2" x14ac:dyDescent="0.3">
      <c r="B36" s="257"/>
    </row>
    <row r="37" spans="2:2" x14ac:dyDescent="0.3">
      <c r="B37" s="257"/>
    </row>
    <row r="38" spans="2:2" x14ac:dyDescent="0.3">
      <c r="B38" s="257"/>
    </row>
    <row r="39" spans="2:2" x14ac:dyDescent="0.3">
      <c r="B39" s="257"/>
    </row>
    <row r="40" spans="2:2" x14ac:dyDescent="0.3">
      <c r="B40" s="257"/>
    </row>
    <row r="41" spans="2:2" x14ac:dyDescent="0.3">
      <c r="B41" s="257"/>
    </row>
    <row r="42" spans="2:2" x14ac:dyDescent="0.3">
      <c r="B42" s="257"/>
    </row>
    <row r="43" spans="2:2" x14ac:dyDescent="0.3">
      <c r="B43" s="257"/>
    </row>
    <row r="44" spans="2:2" x14ac:dyDescent="0.3">
      <c r="B44" s="257"/>
    </row>
    <row r="45" spans="2:2" x14ac:dyDescent="0.3">
      <c r="B45" s="257"/>
    </row>
    <row r="46" spans="2:2" x14ac:dyDescent="0.3">
      <c r="B46" s="257"/>
    </row>
    <row r="47" spans="2:2" x14ac:dyDescent="0.3">
      <c r="B47" s="257"/>
    </row>
    <row r="48" spans="2:2" x14ac:dyDescent="0.3">
      <c r="B48" s="257"/>
    </row>
    <row r="49" spans="2:2" x14ac:dyDescent="0.3">
      <c r="B49" s="257"/>
    </row>
    <row r="50" spans="2:2" x14ac:dyDescent="0.3">
      <c r="B50" s="257"/>
    </row>
    <row r="51" spans="2:2" x14ac:dyDescent="0.3">
      <c r="B51" s="257"/>
    </row>
    <row r="52" spans="2:2" x14ac:dyDescent="0.3">
      <c r="B52" s="257"/>
    </row>
    <row r="53" spans="2:2" x14ac:dyDescent="0.3">
      <c r="B53" s="257"/>
    </row>
    <row r="54" spans="2:2" x14ac:dyDescent="0.3">
      <c r="B54" s="257"/>
    </row>
    <row r="55" spans="2:2" x14ac:dyDescent="0.3">
      <c r="B55" s="257"/>
    </row>
    <row r="56" spans="2:2" x14ac:dyDescent="0.3">
      <c r="B56" s="257"/>
    </row>
  </sheetData>
  <sortState xmlns:xlrd2="http://schemas.microsoft.com/office/spreadsheetml/2017/richdata2" ref="B6:B56">
    <sortCondition ref="B6:B56"/>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5E2E7-C550-4180-A56A-94C83FCBCC5E}">
  <dimension ref="A1:E989"/>
  <sheetViews>
    <sheetView tabSelected="1" workbookViewId="0">
      <pane ySplit="1" topLeftCell="A2" activePane="bottomLeft" state="frozen"/>
      <selection pane="bottomLeft" activeCell="C985" sqref="C985"/>
    </sheetView>
  </sheetViews>
  <sheetFormatPr defaultRowHeight="13.8" x14ac:dyDescent="0.3"/>
  <cols>
    <col min="1" max="1" width="7.875" customWidth="1"/>
    <col min="2" max="2" width="41.375" style="576" customWidth="1"/>
    <col min="3" max="3" width="35.25" style="269" customWidth="1"/>
    <col min="4" max="4" width="8.75" style="269" customWidth="1"/>
    <col min="5" max="5" width="10.75" style="269" customWidth="1"/>
  </cols>
  <sheetData>
    <row r="1" spans="1:5" s="543" customFormat="1" ht="41.4" x14ac:dyDescent="0.3">
      <c r="A1" s="543" t="s">
        <v>1975</v>
      </c>
      <c r="B1" s="576" t="s">
        <v>1976</v>
      </c>
      <c r="C1" s="575" t="s">
        <v>1977</v>
      </c>
      <c r="D1" s="305" t="s">
        <v>1979</v>
      </c>
      <c r="E1" s="305" t="s">
        <v>1978</v>
      </c>
    </row>
    <row r="2" spans="1:5" x14ac:dyDescent="0.3">
      <c r="C2" s="269" t="s">
        <v>1980</v>
      </c>
      <c r="D2" s="269">
        <v>6</v>
      </c>
    </row>
    <row r="3" spans="1:5" ht="6" customHeight="1" x14ac:dyDescent="0.3">
      <c r="D3" s="269">
        <f>D2</f>
        <v>6</v>
      </c>
    </row>
    <row r="4" spans="1:5" ht="6" customHeight="1" x14ac:dyDescent="0.3">
      <c r="D4" s="269">
        <f t="shared" ref="D4:D20" si="0">D3</f>
        <v>6</v>
      </c>
    </row>
    <row r="5" spans="1:5" ht="6" customHeight="1" x14ac:dyDescent="0.3">
      <c r="D5" s="269">
        <f t="shared" si="0"/>
        <v>6</v>
      </c>
    </row>
    <row r="6" spans="1:5" ht="6" customHeight="1" x14ac:dyDescent="0.3">
      <c r="D6" s="269">
        <f t="shared" si="0"/>
        <v>6</v>
      </c>
    </row>
    <row r="7" spans="1:5" ht="6" customHeight="1" x14ac:dyDescent="0.3">
      <c r="D7" s="269">
        <f t="shared" si="0"/>
        <v>6</v>
      </c>
    </row>
    <row r="8" spans="1:5" ht="6" customHeight="1" x14ac:dyDescent="0.3">
      <c r="D8" s="269">
        <f t="shared" si="0"/>
        <v>6</v>
      </c>
    </row>
    <row r="9" spans="1:5" ht="6" customHeight="1" x14ac:dyDescent="0.3">
      <c r="D9" s="269">
        <f t="shared" si="0"/>
        <v>6</v>
      </c>
    </row>
    <row r="10" spans="1:5" ht="6" customHeight="1" x14ac:dyDescent="0.3">
      <c r="D10" s="269">
        <f t="shared" si="0"/>
        <v>6</v>
      </c>
    </row>
    <row r="11" spans="1:5" ht="6" customHeight="1" x14ac:dyDescent="0.3">
      <c r="D11" s="269">
        <f t="shared" si="0"/>
        <v>6</v>
      </c>
    </row>
    <row r="12" spans="1:5" ht="6" customHeight="1" x14ac:dyDescent="0.3">
      <c r="D12" s="269">
        <f t="shared" si="0"/>
        <v>6</v>
      </c>
    </row>
    <row r="13" spans="1:5" ht="6" customHeight="1" x14ac:dyDescent="0.3">
      <c r="D13" s="269">
        <f t="shared" si="0"/>
        <v>6</v>
      </c>
    </row>
    <row r="14" spans="1:5" ht="6" customHeight="1" x14ac:dyDescent="0.3">
      <c r="D14" s="269">
        <f t="shared" si="0"/>
        <v>6</v>
      </c>
    </row>
    <row r="15" spans="1:5" ht="6" customHeight="1" x14ac:dyDescent="0.3">
      <c r="D15" s="269">
        <f t="shared" si="0"/>
        <v>6</v>
      </c>
    </row>
    <row r="16" spans="1:5" ht="6" customHeight="1" x14ac:dyDescent="0.3">
      <c r="D16" s="269">
        <f t="shared" si="0"/>
        <v>6</v>
      </c>
    </row>
    <row r="17" spans="1:5" ht="6" customHeight="1" x14ac:dyDescent="0.3">
      <c r="D17" s="269">
        <f t="shared" si="0"/>
        <v>6</v>
      </c>
    </row>
    <row r="18" spans="1:5" ht="6" customHeight="1" x14ac:dyDescent="0.3">
      <c r="D18" s="269">
        <f t="shared" si="0"/>
        <v>6</v>
      </c>
    </row>
    <row r="19" spans="1:5" ht="6" customHeight="1" x14ac:dyDescent="0.3">
      <c r="D19" s="269">
        <f t="shared" si="0"/>
        <v>6</v>
      </c>
    </row>
    <row r="20" spans="1:5" ht="6" customHeight="1" x14ac:dyDescent="0.3">
      <c r="D20" s="269">
        <f t="shared" si="0"/>
        <v>6</v>
      </c>
    </row>
    <row r="21" spans="1:5" s="543" customFormat="1" x14ac:dyDescent="0.3">
      <c r="A21" s="543" t="str">
        <f>INDEX(Report!$A$1:$T$57,D21,1)</f>
        <v>AK</v>
      </c>
      <c r="B21" s="543" t="s">
        <v>1928</v>
      </c>
      <c r="C21" s="575" t="str">
        <f>INDEX(Report!$A$1:$T$57,D21,E21)</f>
        <v>Alaska</v>
      </c>
      <c r="D21" s="575">
        <f>D2+1</f>
        <v>7</v>
      </c>
      <c r="E21" s="575">
        <v>2</v>
      </c>
    </row>
    <row r="22" spans="1:5" x14ac:dyDescent="0.3">
      <c r="A22" t="s">
        <v>1932</v>
      </c>
      <c r="B22" s="576" t="s">
        <v>1929</v>
      </c>
      <c r="C22" s="269" t="str">
        <f>LEFT(INDEX(Report!$A$1:$T$57,D22,E22),1)</f>
        <v>B</v>
      </c>
      <c r="D22" s="575">
        <f t="shared" ref="D22:D85" si="1">D3+1</f>
        <v>7</v>
      </c>
      <c r="E22" s="269">
        <v>3</v>
      </c>
    </row>
    <row r="23" spans="1:5" x14ac:dyDescent="0.3">
      <c r="A23" t="s">
        <v>1900</v>
      </c>
      <c r="B23" s="577" t="s">
        <v>1912</v>
      </c>
      <c r="C23" s="269" t="str">
        <f>INDEX(Report!$A$1:$T$57,D23,E23)</f>
        <v>Nonpartisan: named by partisan officials: 1CD</v>
      </c>
      <c r="D23" s="575">
        <f t="shared" si="1"/>
        <v>7</v>
      </c>
      <c r="E23" s="269">
        <v>4</v>
      </c>
    </row>
    <row r="24" spans="1:5" x14ac:dyDescent="0.3">
      <c r="A24" t="str">
        <f>A23</f>
        <v>Campaigns</v>
      </c>
      <c r="B24" s="577" t="s">
        <v>1913</v>
      </c>
      <c r="C24" s="269" t="str">
        <f>CONCATENATE(IF(ISNUMBER(INDEX(Report!$A$1:$T$57,D24,E24)),"$",""),INDEX(Report!$A$1:$T$57,D24,E24))</f>
        <v>$2000</v>
      </c>
      <c r="D24" s="575">
        <f t="shared" si="1"/>
        <v>7</v>
      </c>
      <c r="E24" s="574">
        <f>E23+1</f>
        <v>5</v>
      </c>
    </row>
    <row r="25" spans="1:5" x14ac:dyDescent="0.3">
      <c r="A25" t="str">
        <f t="shared" ref="A25:A39" si="2">A24</f>
        <v>Campaigns</v>
      </c>
      <c r="B25" s="577" t="s">
        <v>1914</v>
      </c>
      <c r="C25" s="269" t="str">
        <f>INDEX(Report!$A$1:$T$57,D25,E25)</f>
        <v>No</v>
      </c>
      <c r="D25" s="575">
        <f t="shared" si="1"/>
        <v>7</v>
      </c>
      <c r="E25" s="574">
        <f t="shared" ref="E25:E39" si="3">E24+1</f>
        <v>6</v>
      </c>
    </row>
    <row r="26" spans="1:5" x14ac:dyDescent="0.3">
      <c r="A26" t="s">
        <v>1899</v>
      </c>
      <c r="B26" s="577" t="s">
        <v>1911</v>
      </c>
      <c r="C26" s="269" t="str">
        <f>TEXT(INDEX(Report!$A$1:$T$57,D26,E26),"0%")</f>
        <v>69%</v>
      </c>
      <c r="D26" s="575">
        <f t="shared" si="1"/>
        <v>7</v>
      </c>
      <c r="E26" s="574">
        <f t="shared" si="3"/>
        <v>7</v>
      </c>
    </row>
    <row r="27" spans="1:5" x14ac:dyDescent="0.3">
      <c r="A27" t="str">
        <f t="shared" si="2"/>
        <v>Turnout</v>
      </c>
      <c r="B27" s="577" t="s">
        <v>1924</v>
      </c>
      <c r="C27" s="269" t="str">
        <f>TEXT(INDEX(Report!$A$1:$T$57,D27,E27),"0%")</f>
        <v>71%</v>
      </c>
      <c r="D27" s="575">
        <f t="shared" si="1"/>
        <v>7</v>
      </c>
      <c r="E27" s="574">
        <f t="shared" si="3"/>
        <v>8</v>
      </c>
    </row>
    <row r="28" spans="1:5" x14ac:dyDescent="0.3">
      <c r="A28" t="str">
        <f t="shared" si="2"/>
        <v>Turnout</v>
      </c>
      <c r="B28" s="577" t="s">
        <v>1925</v>
      </c>
      <c r="C28" s="269" t="str">
        <f>TEXT(INDEX(Report!$A$1:$T$57,D28,E28),"0%")</f>
        <v>67%</v>
      </c>
      <c r="D28" s="575">
        <f t="shared" si="1"/>
        <v>7</v>
      </c>
      <c r="E28" s="574">
        <f t="shared" si="3"/>
        <v>9</v>
      </c>
    </row>
    <row r="29" spans="1:5" x14ac:dyDescent="0.3">
      <c r="A29" t="s">
        <v>1930</v>
      </c>
      <c r="B29" s="577" t="s">
        <v>1915</v>
      </c>
      <c r="C29" s="269" t="str">
        <f>INDEX(Report!$A$1:$T$57,D29,E29)</f>
        <v>No rule</v>
      </c>
      <c r="D29" s="575">
        <f t="shared" si="1"/>
        <v>7</v>
      </c>
      <c r="E29" s="574">
        <f t="shared" si="3"/>
        <v>10</v>
      </c>
    </row>
    <row r="30" spans="1:5" x14ac:dyDescent="0.3">
      <c r="A30" t="str">
        <f t="shared" si="2"/>
        <v>Access</v>
      </c>
      <c r="B30" s="577" t="s">
        <v>1926</v>
      </c>
      <c r="C30" s="269" t="str">
        <f>INDEX(Report!$A$1:$T$57,D30,E30)</f>
        <v>Broad VBM: if Voter asks</v>
      </c>
      <c r="D30" s="575">
        <f t="shared" si="1"/>
        <v>7</v>
      </c>
      <c r="E30" s="574">
        <f t="shared" si="3"/>
        <v>11</v>
      </c>
    </row>
    <row r="31" spans="1:5" x14ac:dyDescent="0.3">
      <c r="A31" t="str">
        <f t="shared" si="2"/>
        <v>Access</v>
      </c>
      <c r="B31" s="577" t="s">
        <v>1918</v>
      </c>
      <c r="C31" s="269" t="str">
        <f>INDEX(Report!$A$1:$T$57,D31,E31)</f>
        <v>No cure</v>
      </c>
      <c r="D31" s="575">
        <f t="shared" si="1"/>
        <v>7</v>
      </c>
      <c r="E31" s="574">
        <f t="shared" si="3"/>
        <v>12</v>
      </c>
    </row>
    <row r="32" spans="1:5" x14ac:dyDescent="0.3">
      <c r="A32" t="str">
        <f t="shared" si="2"/>
        <v>Access</v>
      </c>
      <c r="B32" s="577" t="s">
        <v>1919</v>
      </c>
      <c r="C32" s="269" t="str">
        <f>INDEX(Report!$A$1:$T$57,D32,E32)</f>
        <v>Yes</v>
      </c>
      <c r="D32" s="575">
        <f t="shared" si="1"/>
        <v>7</v>
      </c>
      <c r="E32" s="574">
        <f t="shared" si="3"/>
        <v>13</v>
      </c>
    </row>
    <row r="33" spans="1:5" x14ac:dyDescent="0.3">
      <c r="A33" t="str">
        <f t="shared" si="2"/>
        <v>Access</v>
      </c>
      <c r="B33" s="577" t="s">
        <v>1920</v>
      </c>
      <c r="C33" s="269" t="str">
        <f>IF(ISNUMBER(INDEX(Report!$A$1:$T$57,D33,E33)),TEXT(INDEX(Report!$A$1:$T$57,D33,E33),"0.0%"),INDEX(Report!$A$1:$T$57,D33,E33))</f>
        <v>No signature checks</v>
      </c>
      <c r="D33" s="575">
        <f t="shared" si="1"/>
        <v>7</v>
      </c>
      <c r="E33" s="574">
        <f t="shared" si="3"/>
        <v>14</v>
      </c>
    </row>
    <row r="34" spans="1:5" x14ac:dyDescent="0.3">
      <c r="A34" t="s">
        <v>1931</v>
      </c>
      <c r="B34" s="577" t="s">
        <v>1916</v>
      </c>
      <c r="C34" s="269" t="str">
        <f>INDEX(Report!$A$1:$T$57,D34,E34)</f>
        <v>hmpb+bmd4access</v>
      </c>
      <c r="D34" s="575">
        <f t="shared" si="1"/>
        <v>7</v>
      </c>
      <c r="E34" s="574">
        <f t="shared" si="3"/>
        <v>15</v>
      </c>
    </row>
    <row r="35" spans="1:5" x14ac:dyDescent="0.3">
      <c r="A35" t="str">
        <f t="shared" si="2"/>
        <v>Checking</v>
      </c>
      <c r="B35" s="577" t="s">
        <v>1921</v>
      </c>
      <c r="C35" s="269" t="str">
        <f>INDEX(Report!$A$1:$T$57,D35,E35)</f>
        <v xml:space="preserve">Hand count. Exclude small precincts </v>
      </c>
      <c r="D35" s="575">
        <f t="shared" si="1"/>
        <v>7</v>
      </c>
      <c r="E35" s="574">
        <f t="shared" si="3"/>
        <v>16</v>
      </c>
    </row>
    <row r="36" spans="1:5" x14ac:dyDescent="0.3">
      <c r="A36" t="str">
        <f t="shared" si="2"/>
        <v>Checking</v>
      </c>
      <c r="B36" s="577" t="s">
        <v>1922</v>
      </c>
      <c r="C36" s="269" t="str">
        <f>TEXT(INDEX(Report!$A$1:$T$57,D36,E36),"0%")</f>
        <v>5%</v>
      </c>
      <c r="D36" s="575">
        <f t="shared" si="1"/>
        <v>7</v>
      </c>
      <c r="E36" s="574">
        <f t="shared" si="3"/>
        <v>17</v>
      </c>
    </row>
    <row r="37" spans="1:5" x14ac:dyDescent="0.3">
      <c r="A37" t="str">
        <f t="shared" si="2"/>
        <v>Checking</v>
      </c>
      <c r="B37" s="577" t="s">
        <v>1923</v>
      </c>
      <c r="C37" s="269" t="str">
        <f>INDEX(Report!$A$1:$T$57,D37,E37)</f>
        <v>All</v>
      </c>
      <c r="D37" s="575">
        <f t="shared" si="1"/>
        <v>7</v>
      </c>
      <c r="E37" s="574">
        <f t="shared" si="3"/>
        <v>18</v>
      </c>
    </row>
    <row r="38" spans="1:5" x14ac:dyDescent="0.3">
      <c r="A38" t="str">
        <f t="shared" si="2"/>
        <v>Checking</v>
      </c>
      <c r="B38" s="577" t="s">
        <v>1927</v>
      </c>
      <c r="C38" s="269" t="str">
        <f>INDEX(Report!$A$1:$T$57,D38,E38)</f>
        <v>No ballots or images</v>
      </c>
      <c r="D38" s="575">
        <f t="shared" si="1"/>
        <v>7</v>
      </c>
      <c r="E38" s="574">
        <f t="shared" si="3"/>
        <v>19</v>
      </c>
    </row>
    <row r="39" spans="1:5" x14ac:dyDescent="0.3">
      <c r="A39" t="str">
        <f t="shared" si="2"/>
        <v>Checking</v>
      </c>
      <c r="B39" s="577" t="s">
        <v>1917</v>
      </c>
      <c r="C39" s="269" t="str">
        <f>TEXT(INDEX(Report!$A$1:$T$57,D39,E39),"0.0")</f>
        <v>34.4</v>
      </c>
      <c r="D39" s="575">
        <f t="shared" si="1"/>
        <v>7</v>
      </c>
      <c r="E39" s="574">
        <f t="shared" si="3"/>
        <v>20</v>
      </c>
    </row>
    <row r="40" spans="1:5" s="543" customFormat="1" x14ac:dyDescent="0.3">
      <c r="A40" s="543" t="str">
        <f>INDEX(Report!$A$1:$T$57,D40,1)</f>
        <v>AL</v>
      </c>
      <c r="B40" s="543" t="s">
        <v>1928</v>
      </c>
      <c r="C40" s="575" t="str">
        <f>INDEX(Report!$A$1:$T$57,D40,E40)</f>
        <v>Alabama</v>
      </c>
      <c r="D40" s="575">
        <f t="shared" si="1"/>
        <v>8</v>
      </c>
      <c r="E40" s="575">
        <v>2</v>
      </c>
    </row>
    <row r="41" spans="1:5" x14ac:dyDescent="0.3">
      <c r="A41" t="s">
        <v>1932</v>
      </c>
      <c r="B41" s="576" t="s">
        <v>1929</v>
      </c>
      <c r="C41" s="269" t="str">
        <f>LEFT(INDEX(Report!$A$1:$T$57,D41,E41),1)</f>
        <v>C</v>
      </c>
      <c r="D41" s="575">
        <f t="shared" si="1"/>
        <v>8</v>
      </c>
      <c r="E41" s="269">
        <v>3</v>
      </c>
    </row>
    <row r="42" spans="1:5" x14ac:dyDescent="0.3">
      <c r="A42" t="s">
        <v>1900</v>
      </c>
      <c r="B42" s="577" t="s">
        <v>1912</v>
      </c>
      <c r="C42" s="269" t="str">
        <f>INDEX(Report!$A$1:$T$57,D42,E42)</f>
        <v>No</v>
      </c>
      <c r="D42" s="575">
        <f t="shared" si="1"/>
        <v>8</v>
      </c>
      <c r="E42" s="269">
        <v>4</v>
      </c>
    </row>
    <row r="43" spans="1:5" x14ac:dyDescent="0.3">
      <c r="A43" t="str">
        <f>A42</f>
        <v>Campaigns</v>
      </c>
      <c r="B43" s="577" t="s">
        <v>1913</v>
      </c>
      <c r="C43" s="269" t="str">
        <f>CONCATENATE(IF(ISNUMBER(INDEX(Report!$A$1:$T$57,D43,E43)),"$",""),INDEX(Report!$A$1:$T$57,D43,E43))</f>
        <v>no limit</v>
      </c>
      <c r="D43" s="575">
        <f t="shared" si="1"/>
        <v>8</v>
      </c>
      <c r="E43" s="574">
        <f>E42+1</f>
        <v>5</v>
      </c>
    </row>
    <row r="44" spans="1:5" x14ac:dyDescent="0.3">
      <c r="A44" t="str">
        <f t="shared" ref="A44:A58" si="4">A43</f>
        <v>Campaigns</v>
      </c>
      <c r="B44" s="577" t="s">
        <v>1914</v>
      </c>
      <c r="C44" s="269" t="str">
        <f>INDEX(Report!$A$1:$T$57,D44,E44)</f>
        <v>No</v>
      </c>
      <c r="D44" s="575">
        <f t="shared" si="1"/>
        <v>8</v>
      </c>
      <c r="E44" s="574">
        <f t="shared" ref="E44:E58" si="5">E43+1</f>
        <v>6</v>
      </c>
    </row>
    <row r="45" spans="1:5" x14ac:dyDescent="0.3">
      <c r="A45" t="s">
        <v>1899</v>
      </c>
      <c r="B45" s="577" t="s">
        <v>1911</v>
      </c>
      <c r="C45" s="269" t="str">
        <f>TEXT(INDEX(Report!$A$1:$T$57,D45,E45),"0%")</f>
        <v>63%</v>
      </c>
      <c r="D45" s="575">
        <f t="shared" si="1"/>
        <v>8</v>
      </c>
      <c r="E45" s="574">
        <f t="shared" si="5"/>
        <v>7</v>
      </c>
    </row>
    <row r="46" spans="1:5" x14ac:dyDescent="0.3">
      <c r="A46" t="str">
        <f t="shared" ref="A46:A58" si="6">A45</f>
        <v>Turnout</v>
      </c>
      <c r="B46" s="577" t="s">
        <v>1924</v>
      </c>
      <c r="C46" s="269" t="str">
        <f>TEXT(INDEX(Report!$A$1:$T$57,D46,E46),"0%")</f>
        <v>56%</v>
      </c>
      <c r="D46" s="575">
        <f t="shared" si="1"/>
        <v>8</v>
      </c>
      <c r="E46" s="574">
        <f t="shared" si="5"/>
        <v>8</v>
      </c>
    </row>
    <row r="47" spans="1:5" x14ac:dyDescent="0.3">
      <c r="A47" t="str">
        <f t="shared" si="6"/>
        <v>Turnout</v>
      </c>
      <c r="B47" s="577" t="s">
        <v>1925</v>
      </c>
      <c r="C47" s="269" t="str">
        <f>TEXT(INDEX(Report!$A$1:$T$57,D47,E47),"0%")</f>
        <v>89%</v>
      </c>
      <c r="D47" s="575">
        <f t="shared" si="1"/>
        <v>8</v>
      </c>
      <c r="E47" s="574">
        <f t="shared" si="5"/>
        <v>9</v>
      </c>
    </row>
    <row r="48" spans="1:5" x14ac:dyDescent="0.3">
      <c r="A48" t="s">
        <v>1930</v>
      </c>
      <c r="B48" s="577" t="s">
        <v>1915</v>
      </c>
      <c r="C48" s="269" t="str">
        <f>INDEX(Report!$A$1:$T$57,D48,E48)</f>
        <v>No rule</v>
      </c>
      <c r="D48" s="575">
        <f t="shared" si="1"/>
        <v>8</v>
      </c>
      <c r="E48" s="574">
        <f t="shared" si="5"/>
        <v>10</v>
      </c>
    </row>
    <row r="49" spans="1:5" x14ac:dyDescent="0.3">
      <c r="A49" t="str">
        <f t="shared" ref="A49:A58" si="7">A48</f>
        <v>Access</v>
      </c>
      <c r="B49" s="577" t="s">
        <v>1926</v>
      </c>
      <c r="C49" s="269" t="str">
        <f>INDEX(Report!$A$1:$T$57,D49,E49)</f>
        <v>Broad VBM: if Voter asks</v>
      </c>
      <c r="D49" s="575">
        <f t="shared" si="1"/>
        <v>8</v>
      </c>
      <c r="E49" s="574">
        <f t="shared" si="5"/>
        <v>11</v>
      </c>
    </row>
    <row r="50" spans="1:5" x14ac:dyDescent="0.3">
      <c r="A50" t="str">
        <f t="shared" si="7"/>
        <v>Access</v>
      </c>
      <c r="B50" s="577" t="s">
        <v>1918</v>
      </c>
      <c r="C50" s="269" t="str">
        <f>INDEX(Report!$A$1:$T$57,D50,E50)</f>
        <v>No cure</v>
      </c>
      <c r="D50" s="575">
        <f t="shared" si="1"/>
        <v>8</v>
      </c>
      <c r="E50" s="574">
        <f t="shared" si="5"/>
        <v>12</v>
      </c>
    </row>
    <row r="51" spans="1:5" x14ac:dyDescent="0.3">
      <c r="A51" t="str">
        <f t="shared" si="7"/>
        <v>Access</v>
      </c>
      <c r="B51" s="577" t="s">
        <v>1919</v>
      </c>
      <c r="C51" s="269" t="str">
        <f>INDEX(Report!$A$1:$T$57,D51,E51)</f>
        <v>Yes</v>
      </c>
      <c r="D51" s="575">
        <f t="shared" si="1"/>
        <v>8</v>
      </c>
      <c r="E51" s="574">
        <f t="shared" si="5"/>
        <v>13</v>
      </c>
    </row>
    <row r="52" spans="1:5" x14ac:dyDescent="0.3">
      <c r="A52" t="str">
        <f t="shared" si="7"/>
        <v>Access</v>
      </c>
      <c r="B52" s="577" t="s">
        <v>1920</v>
      </c>
      <c r="C52" s="269" t="str">
        <f>IF(ISNUMBER(INDEX(Report!$A$1:$T$57,D52,E52)),TEXT(INDEX(Report!$A$1:$T$57,D52,E52),"0.0%"),INDEX(Report!$A$1:$T$57,D52,E52))</f>
        <v>No signature checks</v>
      </c>
      <c r="D52" s="575">
        <f t="shared" si="1"/>
        <v>8</v>
      </c>
      <c r="E52" s="574">
        <f t="shared" si="5"/>
        <v>14</v>
      </c>
    </row>
    <row r="53" spans="1:5" x14ac:dyDescent="0.3">
      <c r="A53" t="s">
        <v>1931</v>
      </c>
      <c r="B53" s="577" t="s">
        <v>1916</v>
      </c>
      <c r="C53" s="269" t="str">
        <f>INDEX(Report!$A$1:$T$57,D53,E53)</f>
        <v>hmpb+bmd4access</v>
      </c>
      <c r="D53" s="575">
        <f t="shared" si="1"/>
        <v>8</v>
      </c>
      <c r="E53" s="574">
        <f t="shared" si="5"/>
        <v>15</v>
      </c>
    </row>
    <row r="54" spans="1:5" x14ac:dyDescent="0.3">
      <c r="A54" t="str">
        <f t="shared" ref="A54:A58" si="8">A53</f>
        <v>Checking</v>
      </c>
      <c r="B54" s="577" t="s">
        <v>1921</v>
      </c>
      <c r="C54" s="269" t="str">
        <f>INDEX(Report!$A$1:$T$57,D54,E54)</f>
        <v>No audit</v>
      </c>
      <c r="D54" s="575">
        <f t="shared" si="1"/>
        <v>8</v>
      </c>
      <c r="E54" s="574">
        <f t="shared" si="5"/>
        <v>16</v>
      </c>
    </row>
    <row r="55" spans="1:5" x14ac:dyDescent="0.3">
      <c r="A55" t="str">
        <f t="shared" si="8"/>
        <v>Checking</v>
      </c>
      <c r="B55" s="577" t="s">
        <v>1922</v>
      </c>
      <c r="C55" s="269" t="str">
        <f>TEXT(INDEX(Report!$A$1:$T$57,D55,E55),"0%")</f>
        <v>0%</v>
      </c>
      <c r="D55" s="575">
        <f t="shared" si="1"/>
        <v>8</v>
      </c>
      <c r="E55" s="574">
        <f t="shared" si="5"/>
        <v>17</v>
      </c>
    </row>
    <row r="56" spans="1:5" x14ac:dyDescent="0.3">
      <c r="A56" t="str">
        <f t="shared" si="8"/>
        <v>Checking</v>
      </c>
      <c r="B56" s="577" t="s">
        <v>1923</v>
      </c>
      <c r="C56" s="269">
        <f>INDEX(Report!$A$1:$T$57,D56,E56)</f>
        <v>0</v>
      </c>
      <c r="D56" s="575">
        <f t="shared" si="1"/>
        <v>8</v>
      </c>
      <c r="E56" s="574">
        <f t="shared" si="5"/>
        <v>18</v>
      </c>
    </row>
    <row r="57" spans="1:5" x14ac:dyDescent="0.3">
      <c r="A57" t="str">
        <f t="shared" si="8"/>
        <v>Checking</v>
      </c>
      <c r="B57" s="577" t="s">
        <v>1927</v>
      </c>
      <c r="C57" s="269" t="str">
        <f>INDEX(Report!$A$1:$T$57,D57,E57)</f>
        <v>Unknown release policy</v>
      </c>
      <c r="D57" s="575">
        <f t="shared" si="1"/>
        <v>8</v>
      </c>
      <c r="E57" s="574">
        <f t="shared" si="5"/>
        <v>19</v>
      </c>
    </row>
    <row r="58" spans="1:5" x14ac:dyDescent="0.3">
      <c r="A58" t="str">
        <f t="shared" si="8"/>
        <v>Checking</v>
      </c>
      <c r="B58" s="577" t="s">
        <v>1917</v>
      </c>
      <c r="C58" s="269" t="str">
        <f>TEXT(INDEX(Report!$A$1:$T$57,D58,E58),"0.0")</f>
        <v>22.5</v>
      </c>
      <c r="D58" s="575">
        <f t="shared" si="1"/>
        <v>8</v>
      </c>
      <c r="E58" s="574">
        <f t="shared" si="5"/>
        <v>20</v>
      </c>
    </row>
    <row r="59" spans="1:5" s="543" customFormat="1" x14ac:dyDescent="0.3">
      <c r="A59" s="543" t="str">
        <f>INDEX(Report!$A$1:$T$57,D59,1)</f>
        <v>AR</v>
      </c>
      <c r="B59" s="543" t="s">
        <v>1928</v>
      </c>
      <c r="C59" s="575" t="str">
        <f>INDEX(Report!$A$1:$T$57,D59,E59)</f>
        <v>Arkansas</v>
      </c>
      <c r="D59" s="575">
        <f t="shared" si="1"/>
        <v>9</v>
      </c>
      <c r="E59" s="575">
        <v>2</v>
      </c>
    </row>
    <row r="60" spans="1:5" x14ac:dyDescent="0.3">
      <c r="A60" t="s">
        <v>1932</v>
      </c>
      <c r="B60" s="576" t="s">
        <v>1929</v>
      </c>
      <c r="C60" s="269" t="str">
        <f>LEFT(INDEX(Report!$A$1:$T$57,D60,E60),1)</f>
        <v>C</v>
      </c>
      <c r="D60" s="575">
        <f t="shared" si="1"/>
        <v>9</v>
      </c>
      <c r="E60" s="269">
        <v>3</v>
      </c>
    </row>
    <row r="61" spans="1:5" x14ac:dyDescent="0.3">
      <c r="A61" t="s">
        <v>1900</v>
      </c>
      <c r="B61" s="577" t="s">
        <v>1912</v>
      </c>
      <c r="C61" s="269" t="str">
        <f>INDEX(Report!$A$1:$T$57,D61,E61)</f>
        <v>Partisan officials</v>
      </c>
      <c r="D61" s="575">
        <f t="shared" si="1"/>
        <v>9</v>
      </c>
      <c r="E61" s="269">
        <v>4</v>
      </c>
    </row>
    <row r="62" spans="1:5" x14ac:dyDescent="0.3">
      <c r="A62" t="str">
        <f>A61</f>
        <v>Campaigns</v>
      </c>
      <c r="B62" s="577" t="s">
        <v>1913</v>
      </c>
      <c r="C62" s="269" t="str">
        <f>CONCATENATE(IF(ISNUMBER(INDEX(Report!$A$1:$T$57,D62,E62)),"$",""),INDEX(Report!$A$1:$T$57,D62,E62))</f>
        <v>$8100</v>
      </c>
      <c r="D62" s="575">
        <f t="shared" si="1"/>
        <v>9</v>
      </c>
      <c r="E62" s="574">
        <f>E61+1</f>
        <v>5</v>
      </c>
    </row>
    <row r="63" spans="1:5" x14ac:dyDescent="0.3">
      <c r="A63" t="str">
        <f t="shared" ref="A63:A77" si="9">A62</f>
        <v>Campaigns</v>
      </c>
      <c r="B63" s="577" t="s">
        <v>1914</v>
      </c>
      <c r="C63" s="269" t="str">
        <f>INDEX(Report!$A$1:$T$57,D63,E63)</f>
        <v>No</v>
      </c>
      <c r="D63" s="575">
        <f t="shared" si="1"/>
        <v>9</v>
      </c>
      <c r="E63" s="574">
        <f t="shared" ref="E63:E77" si="10">E62+1</f>
        <v>6</v>
      </c>
    </row>
    <row r="64" spans="1:5" x14ac:dyDescent="0.3">
      <c r="A64" t="s">
        <v>1899</v>
      </c>
      <c r="B64" s="577" t="s">
        <v>1911</v>
      </c>
      <c r="C64" s="269" t="str">
        <f>TEXT(INDEX(Report!$A$1:$T$57,D64,E64),"0%")</f>
        <v>56%</v>
      </c>
      <c r="D64" s="575">
        <f t="shared" si="1"/>
        <v>9</v>
      </c>
      <c r="E64" s="574">
        <f t="shared" si="10"/>
        <v>7</v>
      </c>
    </row>
    <row r="65" spans="1:5" x14ac:dyDescent="0.3">
      <c r="A65" t="str">
        <f t="shared" ref="A65:A77" si="11">A64</f>
        <v>Turnout</v>
      </c>
      <c r="B65" s="577" t="s">
        <v>1924</v>
      </c>
      <c r="C65" s="269" t="str">
        <f>TEXT(INDEX(Report!$A$1:$T$57,D65,E65),"0%")</f>
        <v>53%</v>
      </c>
      <c r="D65" s="575">
        <f t="shared" si="1"/>
        <v>9</v>
      </c>
      <c r="E65" s="574">
        <f t="shared" si="10"/>
        <v>8</v>
      </c>
    </row>
    <row r="66" spans="1:5" x14ac:dyDescent="0.3">
      <c r="A66" t="str">
        <f t="shared" si="11"/>
        <v>Turnout</v>
      </c>
      <c r="B66" s="577" t="s">
        <v>1925</v>
      </c>
      <c r="C66" s="269" t="str">
        <f>TEXT(INDEX(Report!$A$1:$T$57,D66,E66),"0%")</f>
        <v>86%</v>
      </c>
      <c r="D66" s="575">
        <f t="shared" si="1"/>
        <v>9</v>
      </c>
      <c r="E66" s="574">
        <f t="shared" si="10"/>
        <v>9</v>
      </c>
    </row>
    <row r="67" spans="1:5" x14ac:dyDescent="0.3">
      <c r="A67" t="s">
        <v>1930</v>
      </c>
      <c r="B67" s="577" t="s">
        <v>1915</v>
      </c>
      <c r="C67" s="269" t="str">
        <f>INDEX(Report!$A$1:$T$57,D67,E67)</f>
        <v>No rule</v>
      </c>
      <c r="D67" s="575">
        <f t="shared" si="1"/>
        <v>9</v>
      </c>
      <c r="E67" s="574">
        <f t="shared" si="10"/>
        <v>10</v>
      </c>
    </row>
    <row r="68" spans="1:5" x14ac:dyDescent="0.3">
      <c r="A68" t="str">
        <f t="shared" ref="A68:A77" si="12">A67</f>
        <v>Access</v>
      </c>
      <c r="B68" s="577" t="s">
        <v>1926</v>
      </c>
      <c r="C68" s="269" t="str">
        <f>INDEX(Report!$A$1:$T$57,D68,E68)</f>
        <v>Broad VBM: if Voter asks</v>
      </c>
      <c r="D68" s="575">
        <f t="shared" si="1"/>
        <v>9</v>
      </c>
      <c r="E68" s="574">
        <f t="shared" si="10"/>
        <v>11</v>
      </c>
    </row>
    <row r="69" spans="1:5" x14ac:dyDescent="0.3">
      <c r="A69" t="str">
        <f t="shared" si="12"/>
        <v>Access</v>
      </c>
      <c r="B69" s="577" t="s">
        <v>1918</v>
      </c>
      <c r="C69" s="269" t="str">
        <f>INDEX(Report!$A$1:$T$57,D69,E69)</f>
        <v>No cure</v>
      </c>
      <c r="D69" s="575">
        <f t="shared" si="1"/>
        <v>9</v>
      </c>
      <c r="E69" s="574">
        <f t="shared" si="10"/>
        <v>12</v>
      </c>
    </row>
    <row r="70" spans="1:5" x14ac:dyDescent="0.3">
      <c r="A70" t="str">
        <f t="shared" si="12"/>
        <v>Access</v>
      </c>
      <c r="B70" s="577" t="s">
        <v>1919</v>
      </c>
      <c r="C70" s="269" t="str">
        <f>INDEX(Report!$A$1:$T$57,D70,E70)</f>
        <v>No</v>
      </c>
      <c r="D70" s="575">
        <f t="shared" si="1"/>
        <v>9</v>
      </c>
      <c r="E70" s="574">
        <f t="shared" si="10"/>
        <v>13</v>
      </c>
    </row>
    <row r="71" spans="1:5" x14ac:dyDescent="0.3">
      <c r="A71" t="str">
        <f t="shared" si="12"/>
        <v>Access</v>
      </c>
      <c r="B71" s="577" t="s">
        <v>1920</v>
      </c>
      <c r="C71" s="269" t="str">
        <f>IF(ISNUMBER(INDEX(Report!$A$1:$T$57,D71,E71)),TEXT(INDEX(Report!$A$1:$T$57,D71,E71),"0.0%"),INDEX(Report!$A$1:$T$57,D71,E71))</f>
        <v>7.6%</v>
      </c>
      <c r="D71" s="575">
        <f t="shared" si="1"/>
        <v>9</v>
      </c>
      <c r="E71" s="574">
        <f t="shared" si="10"/>
        <v>14</v>
      </c>
    </row>
    <row r="72" spans="1:5" x14ac:dyDescent="0.3">
      <c r="A72" t="s">
        <v>1931</v>
      </c>
      <c r="B72" s="577" t="s">
        <v>1916</v>
      </c>
      <c r="C72" s="269" t="str">
        <f>INDEX(Report!$A$1:$T$57,D72,E72)</f>
        <v>bmd</v>
      </c>
      <c r="D72" s="575">
        <f t="shared" si="1"/>
        <v>9</v>
      </c>
      <c r="E72" s="574">
        <f t="shared" si="10"/>
        <v>15</v>
      </c>
    </row>
    <row r="73" spans="1:5" x14ac:dyDescent="0.3">
      <c r="A73" t="str">
        <f t="shared" ref="A73:A77" si="13">A72</f>
        <v>Checking</v>
      </c>
      <c r="B73" s="577" t="s">
        <v>1921</v>
      </c>
      <c r="C73" s="269" t="str">
        <f>INDEX(Report!$A$1:$T$57,D73,E73)</f>
        <v>Hand count</v>
      </c>
      <c r="D73" s="575">
        <f t="shared" si="1"/>
        <v>9</v>
      </c>
      <c r="E73" s="574">
        <f t="shared" si="10"/>
        <v>16</v>
      </c>
    </row>
    <row r="74" spans="1:5" x14ac:dyDescent="0.3">
      <c r="A74" t="str">
        <f t="shared" si="13"/>
        <v>Checking</v>
      </c>
      <c r="B74" s="577" t="s">
        <v>1922</v>
      </c>
      <c r="C74" s="269" t="str">
        <f>TEXT(INDEX(Report!$A$1:$T$57,D74,E74),"0%")</f>
        <v>Statistical. After results are final</v>
      </c>
      <c r="D74" s="575">
        <f t="shared" si="1"/>
        <v>9</v>
      </c>
      <c r="E74" s="574">
        <f t="shared" si="10"/>
        <v>17</v>
      </c>
    </row>
    <row r="75" spans="1:5" x14ac:dyDescent="0.3">
      <c r="A75" t="str">
        <f t="shared" si="13"/>
        <v>Checking</v>
      </c>
      <c r="B75" s="577" t="s">
        <v>1923</v>
      </c>
      <c r="C75" s="269" t="str">
        <f>INDEX(Report!$A$1:$T$57,D75,E75)</f>
        <v>?</v>
      </c>
      <c r="D75" s="575">
        <f t="shared" si="1"/>
        <v>9</v>
      </c>
      <c r="E75" s="574">
        <f t="shared" si="10"/>
        <v>18</v>
      </c>
    </row>
    <row r="76" spans="1:5" x14ac:dyDescent="0.3">
      <c r="A76" t="str">
        <f t="shared" si="13"/>
        <v>Checking</v>
      </c>
      <c r="B76" s="577" t="s">
        <v>1927</v>
      </c>
      <c r="C76" s="269" t="str">
        <f>INDEX(Report!$A$1:$T$57,D76,E76)</f>
        <v>No ballots. Availability of images unknown</v>
      </c>
      <c r="D76" s="575">
        <f t="shared" si="1"/>
        <v>9</v>
      </c>
      <c r="E76" s="574">
        <f t="shared" si="10"/>
        <v>19</v>
      </c>
    </row>
    <row r="77" spans="1:5" x14ac:dyDescent="0.3">
      <c r="A77" t="str">
        <f t="shared" si="13"/>
        <v>Checking</v>
      </c>
      <c r="B77" s="577" t="s">
        <v>1917</v>
      </c>
      <c r="C77" s="269" t="str">
        <f>TEXT(INDEX(Report!$A$1:$T$57,D77,E77),"0.0")</f>
        <v>28.8</v>
      </c>
      <c r="D77" s="575">
        <f t="shared" si="1"/>
        <v>9</v>
      </c>
      <c r="E77" s="574">
        <f t="shared" si="10"/>
        <v>20</v>
      </c>
    </row>
    <row r="78" spans="1:5" s="543" customFormat="1" x14ac:dyDescent="0.3">
      <c r="A78" s="543" t="str">
        <f>INDEX(Report!$A$1:$T$57,D78,1)</f>
        <v>AZ</v>
      </c>
      <c r="B78" s="543" t="s">
        <v>1928</v>
      </c>
      <c r="C78" s="575" t="str">
        <f>INDEX(Report!$A$1:$T$57,D78,E78)</f>
        <v>Arizona</v>
      </c>
      <c r="D78" s="575">
        <f t="shared" si="1"/>
        <v>10</v>
      </c>
      <c r="E78" s="575">
        <v>2</v>
      </c>
    </row>
    <row r="79" spans="1:5" x14ac:dyDescent="0.3">
      <c r="A79" t="s">
        <v>1932</v>
      </c>
      <c r="B79" s="576" t="s">
        <v>1929</v>
      </c>
      <c r="C79" s="269" t="str">
        <f>LEFT(INDEX(Report!$A$1:$T$57,D79,E79),1)</f>
        <v>A</v>
      </c>
      <c r="D79" s="575">
        <f t="shared" si="1"/>
        <v>10</v>
      </c>
      <c r="E79" s="269">
        <v>3</v>
      </c>
    </row>
    <row r="80" spans="1:5" x14ac:dyDescent="0.3">
      <c r="A80" t="s">
        <v>1900</v>
      </c>
      <c r="B80" s="577" t="s">
        <v>1912</v>
      </c>
      <c r="C80" s="269" t="str">
        <f>INDEX(Report!$A$1:$T$57,D80,E80)</f>
        <v>Yes</v>
      </c>
      <c r="D80" s="575">
        <f t="shared" si="1"/>
        <v>10</v>
      </c>
      <c r="E80" s="269">
        <v>4</v>
      </c>
    </row>
    <row r="81" spans="1:5" x14ac:dyDescent="0.3">
      <c r="A81" t="str">
        <f>A80</f>
        <v>Campaigns</v>
      </c>
      <c r="B81" s="577" t="s">
        <v>1913</v>
      </c>
      <c r="C81" s="269" t="str">
        <f>CONCATENATE(IF(ISNUMBER(INDEX(Report!$A$1:$T$57,D81,E81)),"$",""),INDEX(Report!$A$1:$T$57,D81,E81))</f>
        <v>$16485.55</v>
      </c>
      <c r="D81" s="575">
        <f t="shared" si="1"/>
        <v>10</v>
      </c>
      <c r="E81" s="574">
        <f>E80+1</f>
        <v>5</v>
      </c>
    </row>
    <row r="82" spans="1:5" x14ac:dyDescent="0.3">
      <c r="A82" t="str">
        <f t="shared" ref="A82:A96" si="14">A81</f>
        <v>Campaigns</v>
      </c>
      <c r="B82" s="577" t="s">
        <v>1914</v>
      </c>
      <c r="C82" s="269" t="str">
        <f>INDEX(Report!$A$1:$T$57,D82,E82)</f>
        <v>Both</v>
      </c>
      <c r="D82" s="575">
        <f t="shared" si="1"/>
        <v>10</v>
      </c>
      <c r="E82" s="574">
        <f t="shared" ref="E82:E96" si="15">E81+1</f>
        <v>6</v>
      </c>
    </row>
    <row r="83" spans="1:5" x14ac:dyDescent="0.3">
      <c r="A83" t="s">
        <v>1899</v>
      </c>
      <c r="B83" s="577" t="s">
        <v>1911</v>
      </c>
      <c r="C83" s="269" t="str">
        <f>TEXT(INDEX(Report!$A$1:$T$57,D83,E83),"0%")</f>
        <v>66%</v>
      </c>
      <c r="D83" s="575">
        <f t="shared" si="1"/>
        <v>10</v>
      </c>
      <c r="E83" s="574">
        <f t="shared" si="15"/>
        <v>7</v>
      </c>
    </row>
    <row r="84" spans="1:5" x14ac:dyDescent="0.3">
      <c r="A84" t="str">
        <f t="shared" ref="A84:A96" si="16">A83</f>
        <v>Turnout</v>
      </c>
      <c r="B84" s="577" t="s">
        <v>1924</v>
      </c>
      <c r="C84" s="269" t="str">
        <f>TEXT(INDEX(Report!$A$1:$T$57,D84,E84),"0%")</f>
        <v>56%</v>
      </c>
      <c r="D84" s="575">
        <f t="shared" si="1"/>
        <v>10</v>
      </c>
      <c r="E84" s="574">
        <f t="shared" si="15"/>
        <v>8</v>
      </c>
    </row>
    <row r="85" spans="1:5" x14ac:dyDescent="0.3">
      <c r="A85" t="str">
        <f t="shared" si="16"/>
        <v>Turnout</v>
      </c>
      <c r="B85" s="577" t="s">
        <v>1925</v>
      </c>
      <c r="C85" s="269" t="str">
        <f>TEXT(INDEX(Report!$A$1:$T$57,D85,E85),"0%")</f>
        <v>72%</v>
      </c>
      <c r="D85" s="575">
        <f t="shared" si="1"/>
        <v>10</v>
      </c>
      <c r="E85" s="574">
        <f t="shared" si="15"/>
        <v>9</v>
      </c>
    </row>
    <row r="86" spans="1:5" x14ac:dyDescent="0.3">
      <c r="A86" t="s">
        <v>1930</v>
      </c>
      <c r="B86" s="577" t="s">
        <v>1915</v>
      </c>
      <c r="C86" s="269" t="str">
        <f>INDEX(Report!$A$1:$T$57,D86,E86)</f>
        <v>No rule</v>
      </c>
      <c r="D86" s="575">
        <f t="shared" ref="D86:D96" si="17">D67+1</f>
        <v>10</v>
      </c>
      <c r="E86" s="574">
        <f t="shared" si="15"/>
        <v>10</v>
      </c>
    </row>
    <row r="87" spans="1:5" x14ac:dyDescent="0.3">
      <c r="A87" t="str">
        <f t="shared" ref="A87:A96" si="18">A86</f>
        <v>Access</v>
      </c>
      <c r="B87" s="577" t="s">
        <v>1926</v>
      </c>
      <c r="C87" s="269" t="str">
        <f>INDEX(Report!$A$1:$T$57,D87,E87)</f>
        <v>Broad VBM: if Voter asks</v>
      </c>
      <c r="D87" s="575">
        <f t="shared" si="17"/>
        <v>10</v>
      </c>
      <c r="E87" s="574">
        <f t="shared" si="15"/>
        <v>11</v>
      </c>
    </row>
    <row r="88" spans="1:5" x14ac:dyDescent="0.3">
      <c r="A88" t="str">
        <f t="shared" si="18"/>
        <v>Access</v>
      </c>
      <c r="B88" s="577" t="s">
        <v>1918</v>
      </c>
      <c r="C88" s="269">
        <f>INDEX(Report!$A$1:$T$57,D88,E88)</f>
        <v>7</v>
      </c>
      <c r="D88" s="575">
        <f t="shared" si="17"/>
        <v>10</v>
      </c>
      <c r="E88" s="574">
        <f t="shared" si="15"/>
        <v>12</v>
      </c>
    </row>
    <row r="89" spans="1:5" x14ac:dyDescent="0.3">
      <c r="A89" t="str">
        <f t="shared" si="18"/>
        <v>Access</v>
      </c>
      <c r="B89" s="577" t="s">
        <v>1919</v>
      </c>
      <c r="C89" s="269" t="str">
        <f>INDEX(Report!$A$1:$T$57,D89,E89)</f>
        <v>Yes</v>
      </c>
      <c r="D89" s="575">
        <f t="shared" si="17"/>
        <v>10</v>
      </c>
      <c r="E89" s="574">
        <f t="shared" si="15"/>
        <v>13</v>
      </c>
    </row>
    <row r="90" spans="1:5" x14ac:dyDescent="0.3">
      <c r="A90" t="str">
        <f t="shared" si="18"/>
        <v>Access</v>
      </c>
      <c r="B90" s="577" t="s">
        <v>1920</v>
      </c>
      <c r="C90" s="269" t="str">
        <f>IF(ISNUMBER(INDEX(Report!$A$1:$T$57,D90,E90)),TEXT(INDEX(Report!$A$1:$T$57,D90,E90),"0.0%"),INDEX(Report!$A$1:$T$57,D90,E90))</f>
        <v>0.5%</v>
      </c>
      <c r="D90" s="575">
        <f t="shared" si="17"/>
        <v>10</v>
      </c>
      <c r="E90" s="574">
        <f t="shared" si="15"/>
        <v>14</v>
      </c>
    </row>
    <row r="91" spans="1:5" x14ac:dyDescent="0.3">
      <c r="A91" t="s">
        <v>1931</v>
      </c>
      <c r="B91" s="577" t="s">
        <v>1916</v>
      </c>
      <c r="C91" s="269" t="str">
        <f>INDEX(Report!$A$1:$T$57,D91,E91)</f>
        <v>hmpb+bmd4access</v>
      </c>
      <c r="D91" s="575">
        <f t="shared" si="17"/>
        <v>10</v>
      </c>
      <c r="E91" s="574">
        <f t="shared" si="15"/>
        <v>15</v>
      </c>
    </row>
    <row r="92" spans="1:5" x14ac:dyDescent="0.3">
      <c r="A92" t="str">
        <f t="shared" ref="A92:A96" si="19">A91</f>
        <v>Checking</v>
      </c>
      <c r="B92" s="577" t="s">
        <v>1921</v>
      </c>
      <c r="C92" s="269" t="str">
        <f>INDEX(Report!$A$1:$T$57,D92,E92)</f>
        <v>Hand count. Exclude provisionals +counties where a party refuses</v>
      </c>
      <c r="D92" s="575">
        <f t="shared" si="17"/>
        <v>10</v>
      </c>
      <c r="E92" s="574">
        <f t="shared" si="15"/>
        <v>16</v>
      </c>
    </row>
    <row r="93" spans="1:5" x14ac:dyDescent="0.3">
      <c r="A93" t="str">
        <f t="shared" si="19"/>
        <v>Checking</v>
      </c>
      <c r="B93" s="577" t="s">
        <v>1922</v>
      </c>
      <c r="C93" s="269" t="str">
        <f>TEXT(INDEX(Report!$A$1:$T$57,D93,E93),"0%")</f>
        <v>1%-2%</v>
      </c>
      <c r="D93" s="575">
        <f t="shared" si="17"/>
        <v>10</v>
      </c>
      <c r="E93" s="574">
        <f t="shared" si="15"/>
        <v>17</v>
      </c>
    </row>
    <row r="94" spans="1:5" x14ac:dyDescent="0.3">
      <c r="A94" t="str">
        <f t="shared" si="19"/>
        <v>Checking</v>
      </c>
      <c r="B94" s="577" t="s">
        <v>1923</v>
      </c>
      <c r="C94" s="269" t="str">
        <f>INDEX(Report!$A$1:$T$57,D94,E94)</f>
        <v>5 random</v>
      </c>
      <c r="D94" s="575">
        <f t="shared" si="17"/>
        <v>10</v>
      </c>
      <c r="E94" s="574">
        <f t="shared" si="15"/>
        <v>18</v>
      </c>
    </row>
    <row r="95" spans="1:5" x14ac:dyDescent="0.3">
      <c r="A95" t="str">
        <f t="shared" si="19"/>
        <v>Checking</v>
      </c>
      <c r="B95" s="577" t="s">
        <v>1927</v>
      </c>
      <c r="C95" s="269" t="str">
        <f>INDEX(Report!$A$1:$T$57,D95,E95)</f>
        <v>No ballots or images</v>
      </c>
      <c r="D95" s="575">
        <f t="shared" si="17"/>
        <v>10</v>
      </c>
      <c r="E95" s="574">
        <f t="shared" si="15"/>
        <v>19</v>
      </c>
    </row>
    <row r="96" spans="1:5" x14ac:dyDescent="0.3">
      <c r="A96" t="str">
        <f t="shared" si="19"/>
        <v>Checking</v>
      </c>
      <c r="B96" s="577" t="s">
        <v>1917</v>
      </c>
      <c r="C96" s="269" t="str">
        <f>TEXT(INDEX(Report!$A$1:$T$57,D96,E96),"0.0")</f>
        <v>45.8</v>
      </c>
      <c r="D96" s="575">
        <f t="shared" si="17"/>
        <v>10</v>
      </c>
      <c r="E96" s="574">
        <f t="shared" si="15"/>
        <v>20</v>
      </c>
    </row>
    <row r="97" spans="1:5" s="543" customFormat="1" x14ac:dyDescent="0.3">
      <c r="A97" s="543" t="str">
        <f>INDEX(Report!$A$1:$T$57,D97,1)</f>
        <v>CA</v>
      </c>
      <c r="B97" s="543" t="s">
        <v>1928</v>
      </c>
      <c r="C97" s="575" t="str">
        <f>INDEX(Report!$A$1:$T$57,D97,E97)</f>
        <v>California</v>
      </c>
      <c r="D97" s="575">
        <f>D78+1</f>
        <v>11</v>
      </c>
      <c r="E97" s="575">
        <v>2</v>
      </c>
    </row>
    <row r="98" spans="1:5" x14ac:dyDescent="0.3">
      <c r="A98" t="s">
        <v>1932</v>
      </c>
      <c r="B98" s="576" t="s">
        <v>1929</v>
      </c>
      <c r="C98" s="269" t="str">
        <f>LEFT(INDEX(Report!$A$1:$T$57,D98,E98),1)</f>
        <v>A</v>
      </c>
      <c r="D98" s="575">
        <f t="shared" ref="D98:D161" si="20">D79+1</f>
        <v>11</v>
      </c>
      <c r="E98" s="269">
        <v>3</v>
      </c>
    </row>
    <row r="99" spans="1:5" x14ac:dyDescent="0.3">
      <c r="A99" t="s">
        <v>1900</v>
      </c>
      <c r="B99" s="577" t="s">
        <v>1912</v>
      </c>
      <c r="C99" s="269" t="str">
        <f>INDEX(Report!$A$1:$T$57,D99,E99)</f>
        <v>Yes</v>
      </c>
      <c r="D99" s="575">
        <f t="shared" si="20"/>
        <v>11</v>
      </c>
      <c r="E99" s="269">
        <v>4</v>
      </c>
    </row>
    <row r="100" spans="1:5" x14ac:dyDescent="0.3">
      <c r="A100" t="str">
        <f>A99</f>
        <v>Campaigns</v>
      </c>
      <c r="B100" s="577" t="s">
        <v>1913</v>
      </c>
      <c r="C100" s="269" t="str">
        <f>CONCATENATE(IF(ISNUMBER(INDEX(Report!$A$1:$T$57,D100,E100)),"$",""),INDEX(Report!$A$1:$T$57,D100,E100))</f>
        <v>$14100</v>
      </c>
      <c r="D100" s="575">
        <f t="shared" si="20"/>
        <v>11</v>
      </c>
      <c r="E100" s="574">
        <f>E99+1</f>
        <v>5</v>
      </c>
    </row>
    <row r="101" spans="1:5" x14ac:dyDescent="0.3">
      <c r="A101" t="str">
        <f t="shared" ref="A101:A115" si="21">A100</f>
        <v>Campaigns</v>
      </c>
      <c r="B101" s="577" t="s">
        <v>1914</v>
      </c>
      <c r="C101" s="269" t="str">
        <f>INDEX(Report!$A$1:$T$57,D101,E101)</f>
        <v>No</v>
      </c>
      <c r="D101" s="575">
        <f t="shared" si="20"/>
        <v>11</v>
      </c>
      <c r="E101" s="574">
        <f t="shared" ref="E101:E115" si="22">E100+1</f>
        <v>6</v>
      </c>
    </row>
    <row r="102" spans="1:5" x14ac:dyDescent="0.3">
      <c r="A102" t="s">
        <v>1899</v>
      </c>
      <c r="B102" s="577" t="s">
        <v>1911</v>
      </c>
      <c r="C102" s="269" t="str">
        <f>TEXT(INDEX(Report!$A$1:$T$57,D102,E102),"0%")</f>
        <v>68%</v>
      </c>
      <c r="D102" s="575">
        <f t="shared" si="20"/>
        <v>11</v>
      </c>
      <c r="E102" s="574">
        <f t="shared" si="22"/>
        <v>7</v>
      </c>
    </row>
    <row r="103" spans="1:5" x14ac:dyDescent="0.3">
      <c r="A103" t="str">
        <f t="shared" ref="A103:A117" si="23">A102</f>
        <v>Turnout</v>
      </c>
      <c r="B103" s="577" t="s">
        <v>1924</v>
      </c>
      <c r="C103" s="269" t="str">
        <f>TEXT(INDEX(Report!$A$1:$T$57,D103,E103),"0%")</f>
        <v>65%</v>
      </c>
      <c r="D103" s="575">
        <f t="shared" si="20"/>
        <v>11</v>
      </c>
      <c r="E103" s="574">
        <f t="shared" si="22"/>
        <v>8</v>
      </c>
    </row>
    <row r="104" spans="1:5" x14ac:dyDescent="0.3">
      <c r="A104" t="str">
        <f t="shared" si="23"/>
        <v>Turnout</v>
      </c>
      <c r="B104" s="577" t="s">
        <v>1925</v>
      </c>
      <c r="C104" s="269" t="str">
        <f>TEXT(INDEX(Report!$A$1:$T$57,D104,E104),"0%")</f>
        <v>72%</v>
      </c>
      <c r="D104" s="575">
        <f t="shared" si="20"/>
        <v>11</v>
      </c>
      <c r="E104" s="574">
        <f t="shared" si="22"/>
        <v>9</v>
      </c>
    </row>
    <row r="105" spans="1:5" x14ac:dyDescent="0.3">
      <c r="A105" t="s">
        <v>1930</v>
      </c>
      <c r="B105" s="577" t="s">
        <v>1915</v>
      </c>
      <c r="C105" s="269" t="str">
        <f>INDEX(Report!$A$1:$T$57,D105,E105)</f>
        <v>No rule</v>
      </c>
      <c r="D105" s="575">
        <f t="shared" si="20"/>
        <v>11</v>
      </c>
      <c r="E105" s="574">
        <f t="shared" si="22"/>
        <v>10</v>
      </c>
    </row>
    <row r="106" spans="1:5" x14ac:dyDescent="0.3">
      <c r="A106" t="str">
        <f t="shared" ref="A106:A120" si="24">A105</f>
        <v>Access</v>
      </c>
      <c r="B106" s="577" t="s">
        <v>1926</v>
      </c>
      <c r="C106" s="269" t="str">
        <f>INDEX(Report!$A$1:$T$57,D106,E106)</f>
        <v>Broad VBM: Ballot sent to all</v>
      </c>
      <c r="D106" s="575">
        <f t="shared" si="20"/>
        <v>11</v>
      </c>
      <c r="E106" s="574">
        <f t="shared" si="22"/>
        <v>11</v>
      </c>
    </row>
    <row r="107" spans="1:5" x14ac:dyDescent="0.3">
      <c r="A107" t="str">
        <f t="shared" si="24"/>
        <v>Access</v>
      </c>
      <c r="B107" s="577" t="s">
        <v>1918</v>
      </c>
      <c r="C107" s="269">
        <f>INDEX(Report!$A$1:$T$57,D107,E107)</f>
        <v>8</v>
      </c>
      <c r="D107" s="575">
        <f t="shared" si="20"/>
        <v>11</v>
      </c>
      <c r="E107" s="574">
        <f t="shared" si="22"/>
        <v>12</v>
      </c>
    </row>
    <row r="108" spans="1:5" x14ac:dyDescent="0.3">
      <c r="A108" t="str">
        <f t="shared" si="24"/>
        <v>Access</v>
      </c>
      <c r="B108" s="577" t="s">
        <v>1919</v>
      </c>
      <c r="C108" s="269" t="str">
        <f>INDEX(Report!$A$1:$T$57,D108,E108)</f>
        <v>Yes</v>
      </c>
      <c r="D108" s="575">
        <f t="shared" si="20"/>
        <v>11</v>
      </c>
      <c r="E108" s="574">
        <f t="shared" si="22"/>
        <v>13</v>
      </c>
    </row>
    <row r="109" spans="1:5" x14ac:dyDescent="0.3">
      <c r="A109" t="str">
        <f t="shared" si="24"/>
        <v>Access</v>
      </c>
      <c r="B109" s="577" t="s">
        <v>1920</v>
      </c>
      <c r="C109" s="269" t="str">
        <f>IF(ISNUMBER(INDEX(Report!$A$1:$T$57,D109,E109)),TEXT(INDEX(Report!$A$1:$T$57,D109,E109),"0.0%"),INDEX(Report!$A$1:$T$57,D109,E109))</f>
        <v>2.0%</v>
      </c>
      <c r="D109" s="575">
        <f t="shared" si="20"/>
        <v>11</v>
      </c>
      <c r="E109" s="574">
        <f t="shared" si="22"/>
        <v>14</v>
      </c>
    </row>
    <row r="110" spans="1:5" x14ac:dyDescent="0.3">
      <c r="A110" t="s">
        <v>1931</v>
      </c>
      <c r="B110" s="577" t="s">
        <v>1916</v>
      </c>
      <c r="C110" s="269" t="str">
        <f>INDEX(Report!$A$1:$T$57,D110,E110)</f>
        <v>hmpb+bmd4access</v>
      </c>
      <c r="D110" s="575">
        <f t="shared" si="20"/>
        <v>11</v>
      </c>
      <c r="E110" s="574">
        <f t="shared" si="22"/>
        <v>15</v>
      </c>
    </row>
    <row r="111" spans="1:5" x14ac:dyDescent="0.3">
      <c r="A111" t="str">
        <f t="shared" ref="A111:A125" si="25">A110</f>
        <v>Checking</v>
      </c>
      <c r="B111" s="577" t="s">
        <v>1921</v>
      </c>
      <c r="C111" s="269" t="str">
        <f>INDEX(Report!$A$1:$T$57,D111,E111)</f>
        <v>Hand count. Exclude ballots tallied after election day</v>
      </c>
      <c r="D111" s="575">
        <f t="shared" si="20"/>
        <v>11</v>
      </c>
      <c r="E111" s="574">
        <f t="shared" si="22"/>
        <v>16</v>
      </c>
    </row>
    <row r="112" spans="1:5" x14ac:dyDescent="0.3">
      <c r="A112" t="str">
        <f t="shared" si="25"/>
        <v>Checking</v>
      </c>
      <c r="B112" s="577" t="s">
        <v>1922</v>
      </c>
      <c r="C112" s="269" t="str">
        <f>TEXT(INDEX(Report!$A$1:$T$57,D112,E112),"0%")</f>
        <v>1%</v>
      </c>
      <c r="D112" s="575">
        <f t="shared" si="20"/>
        <v>11</v>
      </c>
      <c r="E112" s="574">
        <f t="shared" si="22"/>
        <v>17</v>
      </c>
    </row>
    <row r="113" spans="1:5" x14ac:dyDescent="0.3">
      <c r="A113" t="str">
        <f t="shared" si="25"/>
        <v>Checking</v>
      </c>
      <c r="B113" s="577" t="s">
        <v>1923</v>
      </c>
      <c r="C113" s="269" t="str">
        <f>INDEX(Report!$A$1:$T$57,D113,E113)</f>
        <v>All</v>
      </c>
      <c r="D113" s="575">
        <f t="shared" si="20"/>
        <v>11</v>
      </c>
      <c r="E113" s="574">
        <f t="shared" si="22"/>
        <v>18</v>
      </c>
    </row>
    <row r="114" spans="1:5" x14ac:dyDescent="0.3">
      <c r="A114" t="str">
        <f t="shared" si="25"/>
        <v>Checking</v>
      </c>
      <c r="B114" s="577" t="s">
        <v>1927</v>
      </c>
      <c r="C114" s="269" t="str">
        <f>INDEX(Report!$A$1:$T$57,D114,E114)</f>
        <v>No ballots. Availability of images unknown</v>
      </c>
      <c r="D114" s="575">
        <f t="shared" si="20"/>
        <v>11</v>
      </c>
      <c r="E114" s="574">
        <f t="shared" si="22"/>
        <v>19</v>
      </c>
    </row>
    <row r="115" spans="1:5" x14ac:dyDescent="0.3">
      <c r="A115" t="str">
        <f t="shared" si="25"/>
        <v>Checking</v>
      </c>
      <c r="B115" s="577" t="s">
        <v>1917</v>
      </c>
      <c r="C115" s="269" t="str">
        <f>TEXT(INDEX(Report!$A$1:$T$57,D115,E115),"0.0")</f>
        <v>48.6</v>
      </c>
      <c r="D115" s="575">
        <f t="shared" si="20"/>
        <v>11</v>
      </c>
      <c r="E115" s="574">
        <f t="shared" si="22"/>
        <v>20</v>
      </c>
    </row>
    <row r="116" spans="1:5" s="543" customFormat="1" x14ac:dyDescent="0.3">
      <c r="A116" s="543" t="str">
        <f>INDEX(Report!$A$1:$T$57,D116,1)</f>
        <v>CO</v>
      </c>
      <c r="B116" s="543" t="s">
        <v>1928</v>
      </c>
      <c r="C116" s="575" t="str">
        <f>INDEX(Report!$A$1:$T$57,D116,E116)</f>
        <v>Colorado</v>
      </c>
      <c r="D116" s="575">
        <f t="shared" si="20"/>
        <v>12</v>
      </c>
      <c r="E116" s="575">
        <v>2</v>
      </c>
    </row>
    <row r="117" spans="1:5" x14ac:dyDescent="0.3">
      <c r="A117" t="s">
        <v>1932</v>
      </c>
      <c r="B117" s="576" t="s">
        <v>1929</v>
      </c>
      <c r="C117" s="269" t="str">
        <f>LEFT(INDEX(Report!$A$1:$T$57,D117,E117),1)</f>
        <v>A</v>
      </c>
      <c r="D117" s="575">
        <f t="shared" si="20"/>
        <v>12</v>
      </c>
      <c r="E117" s="269">
        <v>3</v>
      </c>
    </row>
    <row r="118" spans="1:5" x14ac:dyDescent="0.3">
      <c r="A118" t="s">
        <v>1900</v>
      </c>
      <c r="B118" s="577" t="s">
        <v>1912</v>
      </c>
      <c r="C118" s="269" t="str">
        <f>INDEX(Report!$A$1:$T$57,D118,E118)</f>
        <v>Yes</v>
      </c>
      <c r="D118" s="575">
        <f t="shared" si="20"/>
        <v>12</v>
      </c>
      <c r="E118" s="269">
        <v>4</v>
      </c>
    </row>
    <row r="119" spans="1:5" x14ac:dyDescent="0.3">
      <c r="A119" t="str">
        <f>A118</f>
        <v>Campaigns</v>
      </c>
      <c r="B119" s="577" t="s">
        <v>1913</v>
      </c>
      <c r="C119" s="269" t="str">
        <f>CONCATENATE(IF(ISNUMBER(INDEX(Report!$A$1:$T$57,D119,E119)),"$",""),INDEX(Report!$A$1:$T$57,D119,E119))</f>
        <v>$600</v>
      </c>
      <c r="D119" s="575">
        <f t="shared" si="20"/>
        <v>12</v>
      </c>
      <c r="E119" s="574">
        <f>E118+1</f>
        <v>5</v>
      </c>
    </row>
    <row r="120" spans="1:5" x14ac:dyDescent="0.3">
      <c r="A120" t="str">
        <f t="shared" ref="A120:A134" si="26">A119</f>
        <v>Campaigns</v>
      </c>
      <c r="B120" s="577" t="s">
        <v>1914</v>
      </c>
      <c r="C120" s="269" t="str">
        <f>INDEX(Report!$A$1:$T$57,D120,E120)</f>
        <v>No</v>
      </c>
      <c r="D120" s="575">
        <f t="shared" si="20"/>
        <v>12</v>
      </c>
      <c r="E120" s="574">
        <f t="shared" ref="E120:E134" si="27">E119+1</f>
        <v>6</v>
      </c>
    </row>
    <row r="121" spans="1:5" x14ac:dyDescent="0.3">
      <c r="A121" t="s">
        <v>1899</v>
      </c>
      <c r="B121" s="577" t="s">
        <v>1911</v>
      </c>
      <c r="C121" s="269" t="str">
        <f>TEXT(INDEX(Report!$A$1:$T$57,D121,E121),"0%")</f>
        <v>76%</v>
      </c>
      <c r="D121" s="575">
        <f t="shared" si="20"/>
        <v>12</v>
      </c>
      <c r="E121" s="574">
        <f t="shared" si="27"/>
        <v>7</v>
      </c>
    </row>
    <row r="122" spans="1:5" x14ac:dyDescent="0.3">
      <c r="A122" t="str">
        <f t="shared" ref="A122:A134" si="28">A121</f>
        <v>Turnout</v>
      </c>
      <c r="B122" s="577" t="s">
        <v>1924</v>
      </c>
      <c r="C122" s="269" t="str">
        <f>TEXT(INDEX(Report!$A$1:$T$57,D122,E122),"0%")</f>
        <v>68%</v>
      </c>
      <c r="D122" s="575">
        <f t="shared" si="20"/>
        <v>12</v>
      </c>
      <c r="E122" s="574">
        <f t="shared" si="27"/>
        <v>8</v>
      </c>
    </row>
    <row r="123" spans="1:5" x14ac:dyDescent="0.3">
      <c r="A123" t="str">
        <f t="shared" si="28"/>
        <v>Turnout</v>
      </c>
      <c r="B123" s="577" t="s">
        <v>1925</v>
      </c>
      <c r="C123" s="269" t="str">
        <f>TEXT(INDEX(Report!$A$1:$T$57,D123,E123),"0%")</f>
        <v>69%</v>
      </c>
      <c r="D123" s="575">
        <f t="shared" si="20"/>
        <v>12</v>
      </c>
      <c r="E123" s="574">
        <f t="shared" si="27"/>
        <v>9</v>
      </c>
    </row>
    <row r="124" spans="1:5" x14ac:dyDescent="0.3">
      <c r="A124" t="s">
        <v>1930</v>
      </c>
      <c r="B124" s="577" t="s">
        <v>1915</v>
      </c>
      <c r="C124" s="269" t="str">
        <f>INDEX(Report!$A$1:$T$57,D124,E124)</f>
        <v>2Sat: last 2 Sat</v>
      </c>
      <c r="D124" s="575">
        <f t="shared" si="20"/>
        <v>12</v>
      </c>
      <c r="E124" s="574">
        <f t="shared" si="27"/>
        <v>10</v>
      </c>
    </row>
    <row r="125" spans="1:5" x14ac:dyDescent="0.3">
      <c r="A125" t="str">
        <f t="shared" ref="A125:A134" si="29">A124</f>
        <v>Access</v>
      </c>
      <c r="B125" s="577" t="s">
        <v>1926</v>
      </c>
      <c r="C125" s="269" t="str">
        <f>INDEX(Report!$A$1:$T$57,D125,E125)</f>
        <v>Broad VBM: Ballot sent to all</v>
      </c>
      <c r="D125" s="575">
        <f t="shared" si="20"/>
        <v>12</v>
      </c>
      <c r="E125" s="574">
        <f t="shared" si="27"/>
        <v>11</v>
      </c>
    </row>
    <row r="126" spans="1:5" x14ac:dyDescent="0.3">
      <c r="A126" t="str">
        <f t="shared" si="29"/>
        <v>Access</v>
      </c>
      <c r="B126" s="577" t="s">
        <v>1918</v>
      </c>
      <c r="C126" s="269">
        <f>INDEX(Report!$A$1:$T$57,D126,E126)</f>
        <v>8</v>
      </c>
      <c r="D126" s="575">
        <f t="shared" si="20"/>
        <v>12</v>
      </c>
      <c r="E126" s="574">
        <f t="shared" si="27"/>
        <v>12</v>
      </c>
    </row>
    <row r="127" spans="1:5" x14ac:dyDescent="0.3">
      <c r="A127" t="str">
        <f t="shared" si="29"/>
        <v>Access</v>
      </c>
      <c r="B127" s="577" t="s">
        <v>1919</v>
      </c>
      <c r="C127" s="269" t="str">
        <f>INDEX(Report!$A$1:$T$57,D127,E127)</f>
        <v>Yes</v>
      </c>
      <c r="D127" s="575">
        <f t="shared" si="20"/>
        <v>12</v>
      </c>
      <c r="E127" s="574">
        <f t="shared" si="27"/>
        <v>13</v>
      </c>
    </row>
    <row r="128" spans="1:5" x14ac:dyDescent="0.3">
      <c r="A128" t="str">
        <f t="shared" si="29"/>
        <v>Access</v>
      </c>
      <c r="B128" s="577" t="s">
        <v>1920</v>
      </c>
      <c r="C128" s="269" t="str">
        <f>IF(ISNUMBER(INDEX(Report!$A$1:$T$57,D128,E128)),TEXT(INDEX(Report!$A$1:$T$57,D128,E128),"0.0%"),INDEX(Report!$A$1:$T$57,D128,E128))</f>
        <v>0.8%</v>
      </c>
      <c r="D128" s="575">
        <f t="shared" si="20"/>
        <v>12</v>
      </c>
      <c r="E128" s="574">
        <f t="shared" si="27"/>
        <v>14</v>
      </c>
    </row>
    <row r="129" spans="1:5" x14ac:dyDescent="0.3">
      <c r="A129" t="s">
        <v>1931</v>
      </c>
      <c r="B129" s="577" t="s">
        <v>1916</v>
      </c>
      <c r="C129" s="269" t="str">
        <f>INDEX(Report!$A$1:$T$57,D129,E129)</f>
        <v>hmpb+bmd4access</v>
      </c>
      <c r="D129" s="575">
        <f t="shared" si="20"/>
        <v>12</v>
      </c>
      <c r="E129" s="574">
        <f t="shared" si="27"/>
        <v>15</v>
      </c>
    </row>
    <row r="130" spans="1:5" x14ac:dyDescent="0.3">
      <c r="A130" t="str">
        <f t="shared" ref="A130:A134" si="30">A129</f>
        <v>Checking</v>
      </c>
      <c r="B130" s="577" t="s">
        <v>1921</v>
      </c>
      <c r="C130" s="269" t="str">
        <f>INDEX(Report!$A$1:$T$57,D130,E130)</f>
        <v>Hand count</v>
      </c>
      <c r="D130" s="575">
        <f t="shared" si="20"/>
        <v>12</v>
      </c>
      <c r="E130" s="574">
        <f t="shared" si="27"/>
        <v>16</v>
      </c>
    </row>
    <row r="131" spans="1:5" x14ac:dyDescent="0.3">
      <c r="A131" t="str">
        <f t="shared" si="30"/>
        <v>Checking</v>
      </c>
      <c r="B131" s="577" t="s">
        <v>1922</v>
      </c>
      <c r="C131" s="269" t="str">
        <f>TEXT(INDEX(Report!$A$1:$T$57,D131,E131),"0%")</f>
        <v>Statistical</v>
      </c>
      <c r="D131" s="575">
        <f t="shared" si="20"/>
        <v>12</v>
      </c>
      <c r="E131" s="574">
        <f t="shared" si="27"/>
        <v>17</v>
      </c>
    </row>
    <row r="132" spans="1:5" x14ac:dyDescent="0.3">
      <c r="A132" t="str">
        <f t="shared" si="30"/>
        <v>Checking</v>
      </c>
      <c r="B132" s="577" t="s">
        <v>1923</v>
      </c>
      <c r="C132" s="269" t="str">
        <f>INDEX(Report!$A$1:$T$57,D132,E132)</f>
        <v>2 have enough sample. Limited info on others</v>
      </c>
      <c r="D132" s="575">
        <f t="shared" si="20"/>
        <v>12</v>
      </c>
      <c r="E132" s="574">
        <f t="shared" si="27"/>
        <v>18</v>
      </c>
    </row>
    <row r="133" spans="1:5" x14ac:dyDescent="0.3">
      <c r="A133" t="str">
        <f t="shared" si="30"/>
        <v>Checking</v>
      </c>
      <c r="B133" s="577" t="s">
        <v>1927</v>
      </c>
      <c r="C133" s="269" t="str">
        <f>INDEX(Report!$A$1:$T$57,D133,E133)</f>
        <v>Keep+release images &amp; ballots after recount</v>
      </c>
      <c r="D133" s="575">
        <f t="shared" si="20"/>
        <v>12</v>
      </c>
      <c r="E133" s="574">
        <f t="shared" si="27"/>
        <v>19</v>
      </c>
    </row>
    <row r="134" spans="1:5" x14ac:dyDescent="0.3">
      <c r="A134" t="str">
        <f t="shared" si="30"/>
        <v>Checking</v>
      </c>
      <c r="B134" s="577" t="s">
        <v>1917</v>
      </c>
      <c r="C134" s="269" t="str">
        <f>TEXT(INDEX(Report!$A$1:$T$57,D134,E134),"0.0")</f>
        <v>58.6</v>
      </c>
      <c r="D134" s="575">
        <f t="shared" si="20"/>
        <v>12</v>
      </c>
      <c r="E134" s="574">
        <f t="shared" si="27"/>
        <v>20</v>
      </c>
    </row>
    <row r="135" spans="1:5" s="543" customFormat="1" x14ac:dyDescent="0.3">
      <c r="A135" s="543" t="str">
        <f>INDEX(Report!$A$1:$T$57,D135,1)</f>
        <v>CT</v>
      </c>
      <c r="B135" s="543" t="s">
        <v>1928</v>
      </c>
      <c r="C135" s="575" t="str">
        <f>INDEX(Report!$A$1:$T$57,D135,E135)</f>
        <v>Connecticut</v>
      </c>
      <c r="D135" s="575">
        <f t="shared" si="20"/>
        <v>13</v>
      </c>
      <c r="E135" s="575">
        <v>2</v>
      </c>
    </row>
    <row r="136" spans="1:5" x14ac:dyDescent="0.3">
      <c r="A136" t="s">
        <v>1932</v>
      </c>
      <c r="B136" s="576" t="s">
        <v>1929</v>
      </c>
      <c r="C136" s="269" t="str">
        <f>LEFT(INDEX(Report!$A$1:$T$57,D136,E136),1)</f>
        <v>B</v>
      </c>
      <c r="D136" s="575">
        <f t="shared" si="20"/>
        <v>13</v>
      </c>
      <c r="E136" s="269">
        <v>3</v>
      </c>
    </row>
    <row r="137" spans="1:5" x14ac:dyDescent="0.3">
      <c r="A137" t="s">
        <v>1900</v>
      </c>
      <c r="B137" s="577" t="s">
        <v>1912</v>
      </c>
      <c r="C137" s="269" t="str">
        <f>INDEX(Report!$A$1:$T$57,D137,E137)</f>
        <v>No</v>
      </c>
      <c r="D137" s="575">
        <f t="shared" si="20"/>
        <v>13</v>
      </c>
      <c r="E137" s="269">
        <v>4</v>
      </c>
    </row>
    <row r="138" spans="1:5" x14ac:dyDescent="0.3">
      <c r="A138" t="str">
        <f>A137</f>
        <v>Campaigns</v>
      </c>
      <c r="B138" s="577" t="s">
        <v>1913</v>
      </c>
      <c r="C138" s="269" t="str">
        <f>CONCATENATE(IF(ISNUMBER(INDEX(Report!$A$1:$T$57,D138,E138)),"$",""),INDEX(Report!$A$1:$T$57,D138,E138))</f>
        <v>$900</v>
      </c>
      <c r="D138" s="575">
        <f t="shared" si="20"/>
        <v>13</v>
      </c>
      <c r="E138" s="574">
        <f>E137+1</f>
        <v>5</v>
      </c>
    </row>
    <row r="139" spans="1:5" x14ac:dyDescent="0.3">
      <c r="A139" t="str">
        <f t="shared" ref="A139:A153" si="31">A138</f>
        <v>Campaigns</v>
      </c>
      <c r="B139" s="577" t="s">
        <v>1914</v>
      </c>
      <c r="C139" s="269" t="str">
        <f>INDEX(Report!$A$1:$T$57,D139,E139)</f>
        <v>Both</v>
      </c>
      <c r="D139" s="575">
        <f t="shared" si="20"/>
        <v>13</v>
      </c>
      <c r="E139" s="574">
        <f t="shared" ref="E139:E153" si="32">E138+1</f>
        <v>6</v>
      </c>
    </row>
    <row r="140" spans="1:5" x14ac:dyDescent="0.3">
      <c r="A140" t="s">
        <v>1899</v>
      </c>
      <c r="B140" s="577" t="s">
        <v>1911</v>
      </c>
      <c r="C140" s="269" t="str">
        <f>TEXT(INDEX(Report!$A$1:$T$57,D140,E140),"0%")</f>
        <v>71%</v>
      </c>
      <c r="D140" s="575">
        <f t="shared" si="20"/>
        <v>13</v>
      </c>
      <c r="E140" s="574">
        <f t="shared" si="32"/>
        <v>7</v>
      </c>
    </row>
    <row r="141" spans="1:5" x14ac:dyDescent="0.3">
      <c r="A141" t="str">
        <f t="shared" ref="A141:A153" si="33">A140</f>
        <v>Turnout</v>
      </c>
      <c r="B141" s="577" t="s">
        <v>1924</v>
      </c>
      <c r="C141" s="269" t="str">
        <f>TEXT(INDEX(Report!$A$1:$T$57,D141,E141),"0%")</f>
        <v>63%</v>
      </c>
      <c r="D141" s="575">
        <f t="shared" si="20"/>
        <v>13</v>
      </c>
      <c r="E141" s="574">
        <f t="shared" si="32"/>
        <v>8</v>
      </c>
    </row>
    <row r="142" spans="1:5" x14ac:dyDescent="0.3">
      <c r="A142" t="str">
        <f t="shared" si="33"/>
        <v>Turnout</v>
      </c>
      <c r="B142" s="577" t="s">
        <v>1925</v>
      </c>
      <c r="C142" s="269" t="str">
        <f>TEXT(INDEX(Report!$A$1:$T$57,D142,E142),"0%")</f>
        <v>75%</v>
      </c>
      <c r="D142" s="575">
        <f t="shared" si="20"/>
        <v>13</v>
      </c>
      <c r="E142" s="574">
        <f t="shared" si="32"/>
        <v>9</v>
      </c>
    </row>
    <row r="143" spans="1:5" x14ac:dyDescent="0.3">
      <c r="A143" t="s">
        <v>1930</v>
      </c>
      <c r="B143" s="577" t="s">
        <v>1915</v>
      </c>
      <c r="C143" s="269" t="str">
        <f>INDEX(Report!$A$1:$T$57,D143,E143)</f>
        <v>No law</v>
      </c>
      <c r="D143" s="575">
        <f t="shared" si="20"/>
        <v>13</v>
      </c>
      <c r="E143" s="574">
        <f t="shared" si="32"/>
        <v>10</v>
      </c>
    </row>
    <row r="144" spans="1:5" x14ac:dyDescent="0.3">
      <c r="A144" t="str">
        <f t="shared" ref="A144:A153" si="34">A143</f>
        <v>Access</v>
      </c>
      <c r="B144" s="577" t="s">
        <v>1926</v>
      </c>
      <c r="C144" s="269" t="str">
        <f>INDEX(Report!$A$1:$T$57,D144,E144)</f>
        <v>Broad VBM: Applic.sent to all</v>
      </c>
      <c r="D144" s="575">
        <f t="shared" si="20"/>
        <v>13</v>
      </c>
      <c r="E144" s="574">
        <f t="shared" si="32"/>
        <v>11</v>
      </c>
    </row>
    <row r="145" spans="1:5" x14ac:dyDescent="0.3">
      <c r="A145" t="str">
        <f t="shared" si="34"/>
        <v>Access</v>
      </c>
      <c r="B145" s="577" t="s">
        <v>1918</v>
      </c>
      <c r="C145" s="269" t="str">
        <f>INDEX(Report!$A$1:$T$57,D145,E145)</f>
        <v>No cure</v>
      </c>
      <c r="D145" s="575">
        <f t="shared" si="20"/>
        <v>13</v>
      </c>
      <c r="E145" s="574">
        <f t="shared" si="32"/>
        <v>12</v>
      </c>
    </row>
    <row r="146" spans="1:5" x14ac:dyDescent="0.3">
      <c r="A146" t="str">
        <f t="shared" si="34"/>
        <v>Access</v>
      </c>
      <c r="B146" s="577" t="s">
        <v>1919</v>
      </c>
      <c r="C146" s="269" t="str">
        <f>INDEX(Report!$A$1:$T$57,D146,E146)</f>
        <v>Yes</v>
      </c>
      <c r="D146" s="575">
        <f t="shared" si="20"/>
        <v>13</v>
      </c>
      <c r="E146" s="574">
        <f t="shared" si="32"/>
        <v>13</v>
      </c>
    </row>
    <row r="147" spans="1:5" x14ac:dyDescent="0.3">
      <c r="A147" t="str">
        <f t="shared" si="34"/>
        <v>Access</v>
      </c>
      <c r="B147" s="577" t="s">
        <v>1920</v>
      </c>
      <c r="C147" s="269" t="str">
        <f>IF(ISNUMBER(INDEX(Report!$A$1:$T$57,D147,E147)),TEXT(INDEX(Report!$A$1:$T$57,D147,E147),"0.0%"),INDEX(Report!$A$1:$T$57,D147,E147))</f>
        <v>No signature checks</v>
      </c>
      <c r="D147" s="575">
        <f t="shared" si="20"/>
        <v>13</v>
      </c>
      <c r="E147" s="574">
        <f t="shared" si="32"/>
        <v>14</v>
      </c>
    </row>
    <row r="148" spans="1:5" x14ac:dyDescent="0.3">
      <c r="A148" t="s">
        <v>1931</v>
      </c>
      <c r="B148" s="577" t="s">
        <v>1916</v>
      </c>
      <c r="C148" s="269" t="str">
        <f>INDEX(Report!$A$1:$T$57,D148,E148)</f>
        <v>hmpb+bmd4access</v>
      </c>
      <c r="D148" s="575">
        <f t="shared" si="20"/>
        <v>13</v>
      </c>
      <c r="E148" s="574">
        <f t="shared" si="32"/>
        <v>15</v>
      </c>
    </row>
    <row r="149" spans="1:5" x14ac:dyDescent="0.3">
      <c r="A149" t="str">
        <f t="shared" ref="A149:A153" si="35">A148</f>
        <v>Checking</v>
      </c>
      <c r="B149" s="577" t="s">
        <v>1921</v>
      </c>
      <c r="C149" s="269" t="str">
        <f>INDEX(Report!$A$1:$T$57,D149,E149)</f>
        <v>Machines or hand. Exclude early+VBM+prov.</v>
      </c>
      <c r="D149" s="575">
        <f t="shared" si="20"/>
        <v>13</v>
      </c>
      <c r="E149" s="574">
        <f t="shared" si="32"/>
        <v>16</v>
      </c>
    </row>
    <row r="150" spans="1:5" x14ac:dyDescent="0.3">
      <c r="A150" t="str">
        <f t="shared" si="35"/>
        <v>Checking</v>
      </c>
      <c r="B150" s="577" t="s">
        <v>1922</v>
      </c>
      <c r="C150" s="269" t="str">
        <f>TEXT(INDEX(Report!$A$1:$T$57,D150,E150),"0%")</f>
        <v>5%. After results are final</v>
      </c>
      <c r="D150" s="575">
        <f t="shared" si="20"/>
        <v>13</v>
      </c>
      <c r="E150" s="574">
        <f t="shared" si="32"/>
        <v>17</v>
      </c>
    </row>
    <row r="151" spans="1:5" x14ac:dyDescent="0.3">
      <c r="A151" t="str">
        <f t="shared" si="35"/>
        <v>Checking</v>
      </c>
      <c r="B151" s="577" t="s">
        <v>1923</v>
      </c>
      <c r="C151" s="269">
        <f>INDEX(Report!$A$1:$T$57,D151,E151)</f>
        <v>3</v>
      </c>
      <c r="D151" s="575">
        <f t="shared" si="20"/>
        <v>13</v>
      </c>
      <c r="E151" s="574">
        <f t="shared" si="32"/>
        <v>18</v>
      </c>
    </row>
    <row r="152" spans="1:5" x14ac:dyDescent="0.3">
      <c r="A152" t="str">
        <f t="shared" si="35"/>
        <v>Checking</v>
      </c>
      <c r="B152" s="577" t="s">
        <v>1927</v>
      </c>
      <c r="C152" s="269" t="str">
        <f>INDEX(Report!$A$1:$T$57,D152,E152)</f>
        <v>Law untested. Policy not to release</v>
      </c>
      <c r="D152" s="575">
        <f t="shared" si="20"/>
        <v>13</v>
      </c>
      <c r="E152" s="574">
        <f t="shared" si="32"/>
        <v>19</v>
      </c>
    </row>
    <row r="153" spans="1:5" x14ac:dyDescent="0.3">
      <c r="A153" t="str">
        <f t="shared" si="35"/>
        <v>Checking</v>
      </c>
      <c r="B153" s="577" t="s">
        <v>1917</v>
      </c>
      <c r="C153" s="269" t="str">
        <f>TEXT(INDEX(Report!$A$1:$T$57,D153,E153),"0.0")</f>
        <v>34.7</v>
      </c>
      <c r="D153" s="575">
        <f t="shared" si="20"/>
        <v>13</v>
      </c>
      <c r="E153" s="574">
        <f t="shared" si="32"/>
        <v>20</v>
      </c>
    </row>
    <row r="154" spans="1:5" s="543" customFormat="1" x14ac:dyDescent="0.3">
      <c r="A154" s="543" t="str">
        <f>INDEX(Report!$A$1:$T$57,D154,1)</f>
        <v>DC</v>
      </c>
      <c r="B154" s="543" t="s">
        <v>1928</v>
      </c>
      <c r="C154" s="575" t="str">
        <f>INDEX(Report!$A$1:$T$57,D154,E154)</f>
        <v>Dist.of Columbia</v>
      </c>
      <c r="D154" s="575">
        <f t="shared" si="20"/>
        <v>14</v>
      </c>
      <c r="E154" s="575">
        <v>2</v>
      </c>
    </row>
    <row r="155" spans="1:5" x14ac:dyDescent="0.3">
      <c r="A155" t="s">
        <v>1932</v>
      </c>
      <c r="B155" s="576" t="s">
        <v>1929</v>
      </c>
      <c r="C155" s="269" t="str">
        <f>LEFT(INDEX(Report!$A$1:$T$57,D155,E155),1)</f>
        <v>A</v>
      </c>
      <c r="D155" s="575">
        <f t="shared" si="20"/>
        <v>14</v>
      </c>
      <c r="E155" s="269">
        <v>3</v>
      </c>
    </row>
    <row r="156" spans="1:5" x14ac:dyDescent="0.3">
      <c r="A156" t="s">
        <v>1900</v>
      </c>
      <c r="B156" s="577" t="s">
        <v>1912</v>
      </c>
      <c r="C156" s="269" t="str">
        <f>INDEX(Report!$A$1:$T$57,D156,E156)</f>
        <v>No: 1CD</v>
      </c>
      <c r="D156" s="575">
        <f t="shared" si="20"/>
        <v>14</v>
      </c>
      <c r="E156" s="269">
        <v>4</v>
      </c>
    </row>
    <row r="157" spans="1:5" x14ac:dyDescent="0.3">
      <c r="A157" t="str">
        <f>A156</f>
        <v>Campaigns</v>
      </c>
      <c r="B157" s="577" t="s">
        <v>1913</v>
      </c>
      <c r="C157" s="269" t="str">
        <f>CONCATENATE(IF(ISNUMBER(INDEX(Report!$A$1:$T$57,D157,E157)),"$",""),INDEX(Report!$A$1:$T$57,D157,E157))</f>
        <v>no limit</v>
      </c>
      <c r="D157" s="575">
        <f t="shared" si="20"/>
        <v>14</v>
      </c>
      <c r="E157" s="574">
        <f>E156+1</f>
        <v>5</v>
      </c>
    </row>
    <row r="158" spans="1:5" x14ac:dyDescent="0.3">
      <c r="A158" t="str">
        <f t="shared" ref="A158:A172" si="36">A157</f>
        <v>Campaigns</v>
      </c>
      <c r="B158" s="577" t="s">
        <v>1914</v>
      </c>
      <c r="C158" s="269" t="str">
        <f>INDEX(Report!$A$1:$T$57,D158,E158)</f>
        <v>No</v>
      </c>
      <c r="D158" s="575">
        <f t="shared" si="20"/>
        <v>14</v>
      </c>
      <c r="E158" s="574">
        <f t="shared" ref="E158:E172" si="37">E157+1</f>
        <v>6</v>
      </c>
    </row>
    <row r="159" spans="1:5" x14ac:dyDescent="0.3">
      <c r="A159" t="s">
        <v>1899</v>
      </c>
      <c r="B159" s="577" t="s">
        <v>1911</v>
      </c>
      <c r="C159" s="269" t="str">
        <f>TEXT(INDEX(Report!$A$1:$T$57,D159,E159),"0%")</f>
        <v>64%</v>
      </c>
      <c r="D159" s="575">
        <f t="shared" si="20"/>
        <v>14</v>
      </c>
      <c r="E159" s="574">
        <f t="shared" si="37"/>
        <v>7</v>
      </c>
    </row>
    <row r="160" spans="1:5" x14ac:dyDescent="0.3">
      <c r="A160" t="str">
        <f t="shared" ref="A160:A172" si="38">A159</f>
        <v>Turnout</v>
      </c>
      <c r="B160" s="577" t="s">
        <v>1924</v>
      </c>
      <c r="C160" s="269" t="str">
        <f>TEXT(INDEX(Report!$A$1:$T$57,D160,E160),"0%")</f>
        <v>87%</v>
      </c>
      <c r="D160" s="575">
        <f t="shared" si="20"/>
        <v>14</v>
      </c>
      <c r="E160" s="574">
        <f t="shared" si="37"/>
        <v>8</v>
      </c>
    </row>
    <row r="161" spans="1:5" x14ac:dyDescent="0.3">
      <c r="A161" t="str">
        <f t="shared" si="38"/>
        <v>Turnout</v>
      </c>
      <c r="B161" s="577" t="s">
        <v>1925</v>
      </c>
      <c r="C161" s="269" t="str">
        <f>TEXT(INDEX(Report!$A$1:$T$57,D161,E161),"0%")</f>
        <v>79%</v>
      </c>
      <c r="D161" s="575">
        <f t="shared" si="20"/>
        <v>14</v>
      </c>
      <c r="E161" s="574">
        <f t="shared" si="37"/>
        <v>9</v>
      </c>
    </row>
    <row r="162" spans="1:5" x14ac:dyDescent="0.3">
      <c r="A162" t="s">
        <v>1930</v>
      </c>
      <c r="B162" s="577" t="s">
        <v>1915</v>
      </c>
      <c r="C162" s="269" t="str">
        <f>INDEX(Report!$A$1:$T$57,D162,E162)</f>
        <v>1Sat 8:30-7</v>
      </c>
      <c r="D162" s="575">
        <f t="shared" ref="D162:D172" si="39">D143+1</f>
        <v>14</v>
      </c>
      <c r="E162" s="574">
        <f t="shared" si="37"/>
        <v>10</v>
      </c>
    </row>
    <row r="163" spans="1:5" x14ac:dyDescent="0.3">
      <c r="A163" t="str">
        <f t="shared" ref="A163:A172" si="40">A162</f>
        <v>Access</v>
      </c>
      <c r="B163" s="577" t="s">
        <v>1926</v>
      </c>
      <c r="C163" s="269" t="str">
        <f>INDEX(Report!$A$1:$T$57,D163,E163)</f>
        <v>Broad VBM: Ballot sent to all</v>
      </c>
      <c r="D163" s="575">
        <f t="shared" si="39"/>
        <v>14</v>
      </c>
      <c r="E163" s="574">
        <f t="shared" si="37"/>
        <v>11</v>
      </c>
    </row>
    <row r="164" spans="1:5" x14ac:dyDescent="0.3">
      <c r="A164" t="str">
        <f t="shared" si="40"/>
        <v>Access</v>
      </c>
      <c r="B164" s="577" t="s">
        <v>1918</v>
      </c>
      <c r="C164" s="269" t="str">
        <f>INDEX(Report!$A$1:$T$57,D164,E164)</f>
        <v>No cure</v>
      </c>
      <c r="D164" s="575">
        <f t="shared" si="39"/>
        <v>14</v>
      </c>
      <c r="E164" s="574">
        <f t="shared" si="37"/>
        <v>12</v>
      </c>
    </row>
    <row r="165" spans="1:5" x14ac:dyDescent="0.3">
      <c r="A165" t="str">
        <f t="shared" si="40"/>
        <v>Access</v>
      </c>
      <c r="B165" s="577" t="s">
        <v>1919</v>
      </c>
      <c r="C165" s="269" t="str">
        <f>INDEX(Report!$A$1:$T$57,D165,E165)</f>
        <v>Yes</v>
      </c>
      <c r="D165" s="575">
        <f t="shared" si="39"/>
        <v>14</v>
      </c>
      <c r="E165" s="574">
        <f t="shared" si="37"/>
        <v>13</v>
      </c>
    </row>
    <row r="166" spans="1:5" x14ac:dyDescent="0.3">
      <c r="A166" t="str">
        <f t="shared" si="40"/>
        <v>Access</v>
      </c>
      <c r="B166" s="577" t="s">
        <v>1920</v>
      </c>
      <c r="C166" s="269" t="str">
        <f>IF(ISNUMBER(INDEX(Report!$A$1:$T$57,D166,E166)),TEXT(INDEX(Report!$A$1:$T$57,D166,E166),"0.0%"),INDEX(Report!$A$1:$T$57,D166,E166))</f>
        <v>3.6%</v>
      </c>
      <c r="D166" s="575">
        <f t="shared" si="39"/>
        <v>14</v>
      </c>
      <c r="E166" s="574">
        <f t="shared" si="37"/>
        <v>14</v>
      </c>
    </row>
    <row r="167" spans="1:5" x14ac:dyDescent="0.3">
      <c r="A167" t="s">
        <v>1931</v>
      </c>
      <c r="B167" s="577" t="s">
        <v>1916</v>
      </c>
      <c r="C167" s="269" t="str">
        <f>INDEX(Report!$A$1:$T$57,D167,E167)</f>
        <v>hmpb+bmd4access</v>
      </c>
      <c r="D167" s="575">
        <f t="shared" si="39"/>
        <v>14</v>
      </c>
      <c r="E167" s="574">
        <f t="shared" si="37"/>
        <v>15</v>
      </c>
    </row>
    <row r="168" spans="1:5" x14ac:dyDescent="0.3">
      <c r="A168" t="str">
        <f t="shared" ref="A168:A172" si="41">A167</f>
        <v>Checking</v>
      </c>
      <c r="B168" s="577" t="s">
        <v>1921</v>
      </c>
      <c r="C168" s="269" t="str">
        <f>INDEX(Report!$A$1:$T$57,D168,E168)</f>
        <v>Hand count</v>
      </c>
      <c r="D168" s="575">
        <f t="shared" si="39"/>
        <v>14</v>
      </c>
      <c r="E168" s="574">
        <f t="shared" si="37"/>
        <v>16</v>
      </c>
    </row>
    <row r="169" spans="1:5" x14ac:dyDescent="0.3">
      <c r="A169" t="str">
        <f t="shared" si="41"/>
        <v>Checking</v>
      </c>
      <c r="B169" s="577" t="s">
        <v>1922</v>
      </c>
      <c r="C169" s="269" t="str">
        <f>TEXT(INDEX(Report!$A$1:$T$57,D169,E169),"0%")</f>
        <v>5%</v>
      </c>
      <c r="D169" s="575">
        <f t="shared" si="39"/>
        <v>14</v>
      </c>
      <c r="E169" s="574">
        <f t="shared" si="37"/>
        <v>17</v>
      </c>
    </row>
    <row r="170" spans="1:5" x14ac:dyDescent="0.3">
      <c r="A170" t="str">
        <f t="shared" si="41"/>
        <v>Checking</v>
      </c>
      <c r="B170" s="577" t="s">
        <v>1923</v>
      </c>
      <c r="C170" s="269" t="str">
        <f>INDEX(Report!$A$1:$T$57,D170,E170)</f>
        <v>4 random</v>
      </c>
      <c r="D170" s="575">
        <f t="shared" si="39"/>
        <v>14</v>
      </c>
      <c r="E170" s="574">
        <f t="shared" si="37"/>
        <v>18</v>
      </c>
    </row>
    <row r="171" spans="1:5" x14ac:dyDescent="0.3">
      <c r="A171" t="str">
        <f t="shared" si="41"/>
        <v>Checking</v>
      </c>
      <c r="B171" s="577" t="s">
        <v>1927</v>
      </c>
      <c r="C171" s="269" t="str">
        <f>INDEX(Report!$A$1:$T$57,D171,E171)</f>
        <v>Unknown release policy</v>
      </c>
      <c r="D171" s="575">
        <f t="shared" si="39"/>
        <v>14</v>
      </c>
      <c r="E171" s="574">
        <f t="shared" si="37"/>
        <v>19</v>
      </c>
    </row>
    <row r="172" spans="1:5" x14ac:dyDescent="0.3">
      <c r="A172" t="str">
        <f t="shared" si="41"/>
        <v>Checking</v>
      </c>
      <c r="B172" s="577" t="s">
        <v>1917</v>
      </c>
      <c r="C172" s="269" t="str">
        <f>TEXT(INDEX(Report!$A$1:$T$57,D172,E172),"0.0")</f>
        <v>43.8</v>
      </c>
      <c r="D172" s="575">
        <f t="shared" si="39"/>
        <v>14</v>
      </c>
      <c r="E172" s="574">
        <f t="shared" si="37"/>
        <v>20</v>
      </c>
    </row>
    <row r="173" spans="1:5" x14ac:dyDescent="0.3">
      <c r="A173" s="543" t="str">
        <f>INDEX(Report!$A$1:$T$57,D173,1)</f>
        <v>DE</v>
      </c>
      <c r="B173" s="543" t="s">
        <v>1928</v>
      </c>
      <c r="C173" s="575" t="str">
        <f>INDEX(Report!$A$1:$T$57,D173,E173)</f>
        <v>Delaware</v>
      </c>
      <c r="D173" s="575">
        <f>D154+1</f>
        <v>15</v>
      </c>
      <c r="E173" s="575">
        <v>2</v>
      </c>
    </row>
    <row r="174" spans="1:5" x14ac:dyDescent="0.3">
      <c r="A174" t="s">
        <v>1932</v>
      </c>
      <c r="B174" s="576" t="s">
        <v>1929</v>
      </c>
      <c r="C174" s="269" t="str">
        <f>LEFT(INDEX(Report!$A$1:$T$57,D174,E174),1)</f>
        <v>B</v>
      </c>
      <c r="D174" s="575">
        <f t="shared" ref="D174:D237" si="42">D155+1</f>
        <v>15</v>
      </c>
      <c r="E174" s="269">
        <v>3</v>
      </c>
    </row>
    <row r="175" spans="1:5" x14ac:dyDescent="0.3">
      <c r="A175" t="s">
        <v>1900</v>
      </c>
      <c r="B175" s="577" t="s">
        <v>1912</v>
      </c>
      <c r="C175" s="269" t="str">
        <f>INDEX(Report!$A$1:$T$57,D175,E175)</f>
        <v>No: 1CD</v>
      </c>
      <c r="D175" s="575">
        <f t="shared" si="42"/>
        <v>15</v>
      </c>
      <c r="E175" s="269">
        <v>4</v>
      </c>
    </row>
    <row r="176" spans="1:5" x14ac:dyDescent="0.3">
      <c r="A176" t="str">
        <f>A175</f>
        <v>Campaigns</v>
      </c>
      <c r="B176" s="577" t="s">
        <v>1913</v>
      </c>
      <c r="C176" s="269" t="str">
        <f>CONCATENATE(IF(ISNUMBER(INDEX(Report!$A$1:$T$57,D176,E176)),"$",""),INDEX(Report!$A$1:$T$57,D176,E176))</f>
        <v>$900</v>
      </c>
      <c r="D176" s="575">
        <f t="shared" si="42"/>
        <v>15</v>
      </c>
      <c r="E176" s="574">
        <f>E175+1</f>
        <v>5</v>
      </c>
    </row>
    <row r="177" spans="1:5" x14ac:dyDescent="0.3">
      <c r="A177" t="str">
        <f t="shared" ref="A177:A191" si="43">A176</f>
        <v>Campaigns</v>
      </c>
      <c r="B177" s="577" t="s">
        <v>1914</v>
      </c>
      <c r="C177" s="269" t="str">
        <f>INDEX(Report!$A$1:$T$57,D177,E177)</f>
        <v>No</v>
      </c>
      <c r="D177" s="575">
        <f t="shared" si="42"/>
        <v>15</v>
      </c>
      <c r="E177" s="574">
        <f t="shared" ref="E177:E191" si="44">E176+1</f>
        <v>6</v>
      </c>
    </row>
    <row r="178" spans="1:5" x14ac:dyDescent="0.3">
      <c r="A178" t="s">
        <v>1899</v>
      </c>
      <c r="B178" s="577" t="s">
        <v>1911</v>
      </c>
      <c r="C178" s="269" t="str">
        <f>TEXT(INDEX(Report!$A$1:$T$57,D178,E178),"0%")</f>
        <v>71%</v>
      </c>
      <c r="D178" s="575">
        <f t="shared" si="42"/>
        <v>15</v>
      </c>
      <c r="E178" s="574">
        <f t="shared" si="44"/>
        <v>7</v>
      </c>
    </row>
    <row r="179" spans="1:5" x14ac:dyDescent="0.3">
      <c r="A179" t="str">
        <f t="shared" ref="A179:A193" si="45">A178</f>
        <v>Turnout</v>
      </c>
      <c r="B179" s="577" t="s">
        <v>1924</v>
      </c>
      <c r="C179" s="269" t="str">
        <f>TEXT(INDEX(Report!$A$1:$T$57,D179,E179),"0%")</f>
        <v>57%</v>
      </c>
      <c r="D179" s="575">
        <f t="shared" si="42"/>
        <v>15</v>
      </c>
      <c r="E179" s="574">
        <f t="shared" si="44"/>
        <v>8</v>
      </c>
    </row>
    <row r="180" spans="1:5" x14ac:dyDescent="0.3">
      <c r="A180" t="str">
        <f t="shared" si="45"/>
        <v>Turnout</v>
      </c>
      <c r="B180" s="577" t="s">
        <v>1925</v>
      </c>
      <c r="C180" s="269" t="str">
        <f>TEXT(INDEX(Report!$A$1:$T$57,D180,E180),"0%")</f>
        <v>95%</v>
      </c>
      <c r="D180" s="575">
        <f t="shared" si="42"/>
        <v>15</v>
      </c>
      <c r="E180" s="574">
        <f t="shared" si="44"/>
        <v>9</v>
      </c>
    </row>
    <row r="181" spans="1:5" x14ac:dyDescent="0.3">
      <c r="A181" t="s">
        <v>1930</v>
      </c>
      <c r="B181" s="577" t="s">
        <v>1915</v>
      </c>
      <c r="C181" s="269" t="str">
        <f>INDEX(Report!$A$1:$T$57,D181,E181)</f>
        <v>4Sat+Sun. 8 hrs/day. 7am half the days</v>
      </c>
      <c r="D181" s="575">
        <f t="shared" si="42"/>
        <v>15</v>
      </c>
      <c r="E181" s="574">
        <f t="shared" si="44"/>
        <v>10</v>
      </c>
    </row>
    <row r="182" spans="1:5" x14ac:dyDescent="0.3">
      <c r="A182" t="str">
        <f t="shared" ref="A182:A196" si="46">A181</f>
        <v>Access</v>
      </c>
      <c r="B182" s="577" t="s">
        <v>1926</v>
      </c>
      <c r="C182" s="269" t="str">
        <f>INDEX(Report!$A$1:$T$57,D182,E182)</f>
        <v>Broad VBM: Applic.sent to all</v>
      </c>
      <c r="D182" s="575">
        <f t="shared" si="42"/>
        <v>15</v>
      </c>
      <c r="E182" s="574">
        <f t="shared" si="44"/>
        <v>11</v>
      </c>
    </row>
    <row r="183" spans="1:5" x14ac:dyDescent="0.3">
      <c r="A183" t="str">
        <f t="shared" si="46"/>
        <v>Access</v>
      </c>
      <c r="B183" s="577" t="s">
        <v>1918</v>
      </c>
      <c r="C183" s="269" t="str">
        <f>INDEX(Report!$A$1:$T$57,D183,E183)</f>
        <v>No cure</v>
      </c>
      <c r="D183" s="575">
        <f t="shared" si="42"/>
        <v>15</v>
      </c>
      <c r="E183" s="574">
        <f t="shared" si="44"/>
        <v>12</v>
      </c>
    </row>
    <row r="184" spans="1:5" x14ac:dyDescent="0.3">
      <c r="A184" t="str">
        <f t="shared" si="46"/>
        <v>Access</v>
      </c>
      <c r="B184" s="577" t="s">
        <v>1919</v>
      </c>
      <c r="C184" s="269" t="str">
        <f>INDEX(Report!$A$1:$T$57,D184,E184)</f>
        <v>Yes</v>
      </c>
      <c r="D184" s="575">
        <f t="shared" si="42"/>
        <v>15</v>
      </c>
      <c r="E184" s="574">
        <f t="shared" si="44"/>
        <v>13</v>
      </c>
    </row>
    <row r="185" spans="1:5" x14ac:dyDescent="0.3">
      <c r="A185" t="str">
        <f t="shared" si="46"/>
        <v>Access</v>
      </c>
      <c r="B185" s="577" t="s">
        <v>1920</v>
      </c>
      <c r="C185" s="269" t="str">
        <f>IF(ISNUMBER(INDEX(Report!$A$1:$T$57,D185,E185)),TEXT(INDEX(Report!$A$1:$T$57,D185,E185),"0.0%"),INDEX(Report!$A$1:$T$57,D185,E185))</f>
        <v>No signature checks</v>
      </c>
      <c r="D185" s="575">
        <f t="shared" si="42"/>
        <v>15</v>
      </c>
      <c r="E185" s="574">
        <f t="shared" si="44"/>
        <v>14</v>
      </c>
    </row>
    <row r="186" spans="1:5" x14ac:dyDescent="0.3">
      <c r="A186" t="s">
        <v>1931</v>
      </c>
      <c r="B186" s="577" t="s">
        <v>1916</v>
      </c>
      <c r="C186" s="269" t="str">
        <f>INDEX(Report!$A$1:$T$57,D186,E186)</f>
        <v>bmd</v>
      </c>
      <c r="D186" s="575">
        <f t="shared" si="42"/>
        <v>15</v>
      </c>
      <c r="E186" s="574">
        <f t="shared" si="44"/>
        <v>15</v>
      </c>
    </row>
    <row r="187" spans="1:5" x14ac:dyDescent="0.3">
      <c r="A187" t="str">
        <f t="shared" ref="A187:A201" si="47">A186</f>
        <v>Checking</v>
      </c>
      <c r="B187" s="577" t="s">
        <v>1921</v>
      </c>
      <c r="C187" s="269" t="str">
        <f>INDEX(Report!$A$1:$T$57,D187,E187)</f>
        <v>Hand count</v>
      </c>
      <c r="D187" s="575">
        <f t="shared" si="42"/>
        <v>15</v>
      </c>
      <c r="E187" s="574">
        <f t="shared" si="44"/>
        <v>16</v>
      </c>
    </row>
    <row r="188" spans="1:5" x14ac:dyDescent="0.3">
      <c r="A188" t="str">
        <f t="shared" si="47"/>
        <v>Checking</v>
      </c>
      <c r="B188" s="577" t="s">
        <v>1922</v>
      </c>
      <c r="C188" s="269" t="str">
        <f>TEXT(INDEX(Report!$A$1:$T$57,D188,E188),"0%")</f>
        <v>2 machines per county. 3 districts in Wilmington</v>
      </c>
      <c r="D188" s="575">
        <f t="shared" si="42"/>
        <v>15</v>
      </c>
      <c r="E188" s="574">
        <f t="shared" si="44"/>
        <v>17</v>
      </c>
    </row>
    <row r="189" spans="1:5" x14ac:dyDescent="0.3">
      <c r="A189" t="str">
        <f t="shared" si="47"/>
        <v>Checking</v>
      </c>
      <c r="B189" s="577" t="s">
        <v>1923</v>
      </c>
      <c r="C189" s="269" t="str">
        <f>INDEX(Report!$A$1:$T$57,D189,E189)</f>
        <v>All</v>
      </c>
      <c r="D189" s="575">
        <f t="shared" si="42"/>
        <v>15</v>
      </c>
      <c r="E189" s="574">
        <f t="shared" si="44"/>
        <v>18</v>
      </c>
    </row>
    <row r="190" spans="1:5" x14ac:dyDescent="0.3">
      <c r="A190" t="str">
        <f t="shared" si="47"/>
        <v>Checking</v>
      </c>
      <c r="B190" s="577" t="s">
        <v>1927</v>
      </c>
      <c r="C190" s="269" t="str">
        <f>INDEX(Report!$A$1:$T$57,D190,E190)</f>
        <v>No ballots. Availability of images unknown</v>
      </c>
      <c r="D190" s="575">
        <f t="shared" si="42"/>
        <v>15</v>
      </c>
      <c r="E190" s="574">
        <f t="shared" si="44"/>
        <v>19</v>
      </c>
    </row>
    <row r="191" spans="1:5" x14ac:dyDescent="0.3">
      <c r="A191" t="str">
        <f t="shared" si="47"/>
        <v>Checking</v>
      </c>
      <c r="B191" s="577" t="s">
        <v>1917</v>
      </c>
      <c r="C191" s="269" t="str">
        <f>TEXT(INDEX(Report!$A$1:$T$57,D191,E191),"0.0")</f>
        <v>42.2</v>
      </c>
      <c r="D191" s="575">
        <f t="shared" si="42"/>
        <v>15</v>
      </c>
      <c r="E191" s="574">
        <f t="shared" si="44"/>
        <v>20</v>
      </c>
    </row>
    <row r="192" spans="1:5" x14ac:dyDescent="0.3">
      <c r="A192" s="543" t="str">
        <f>INDEX(Report!$A$1:$T$57,D192,1)</f>
        <v>FL</v>
      </c>
      <c r="B192" s="543" t="s">
        <v>1928</v>
      </c>
      <c r="C192" s="575" t="str">
        <f>INDEX(Report!$A$1:$T$57,D192,E192)</f>
        <v>Florida</v>
      </c>
      <c r="D192" s="575">
        <f t="shared" si="42"/>
        <v>16</v>
      </c>
      <c r="E192" s="575">
        <v>2</v>
      </c>
    </row>
    <row r="193" spans="1:5" x14ac:dyDescent="0.3">
      <c r="A193" t="s">
        <v>1932</v>
      </c>
      <c r="B193" s="576" t="s">
        <v>1929</v>
      </c>
      <c r="C193" s="269" t="str">
        <f>LEFT(INDEX(Report!$A$1:$T$57,D193,E193),1)</f>
        <v>A</v>
      </c>
      <c r="D193" s="575">
        <f t="shared" si="42"/>
        <v>16</v>
      </c>
      <c r="E193" s="269">
        <v>3</v>
      </c>
    </row>
    <row r="194" spans="1:5" x14ac:dyDescent="0.3">
      <c r="A194" t="s">
        <v>1900</v>
      </c>
      <c r="B194" s="577" t="s">
        <v>1912</v>
      </c>
      <c r="C194" s="269" t="str">
        <f>INDEX(Report!$A$1:$T$57,D194,E194)</f>
        <v>No</v>
      </c>
      <c r="D194" s="575">
        <f t="shared" si="42"/>
        <v>16</v>
      </c>
      <c r="E194" s="269">
        <v>4</v>
      </c>
    </row>
    <row r="195" spans="1:5" x14ac:dyDescent="0.3">
      <c r="A195" t="str">
        <f>A194</f>
        <v>Campaigns</v>
      </c>
      <c r="B195" s="577" t="s">
        <v>1913</v>
      </c>
      <c r="C195" s="269" t="str">
        <f>CONCATENATE(IF(ISNUMBER(INDEX(Report!$A$1:$T$57,D195,E195)),"$",""),INDEX(Report!$A$1:$T$57,D195,E195))</f>
        <v>$3000</v>
      </c>
      <c r="D195" s="575">
        <f t="shared" si="42"/>
        <v>16</v>
      </c>
      <c r="E195" s="574">
        <f>E194+1</f>
        <v>5</v>
      </c>
    </row>
    <row r="196" spans="1:5" x14ac:dyDescent="0.3">
      <c r="A196" t="str">
        <f t="shared" ref="A196:A210" si="48">A195</f>
        <v>Campaigns</v>
      </c>
      <c r="B196" s="577" t="s">
        <v>1914</v>
      </c>
      <c r="C196" s="269" t="str">
        <f>INDEX(Report!$A$1:$T$57,D196,E196)</f>
        <v>Gov+Cabinet</v>
      </c>
      <c r="D196" s="575">
        <f t="shared" si="42"/>
        <v>16</v>
      </c>
      <c r="E196" s="574">
        <f t="shared" ref="E196:E210" si="49">E195+1</f>
        <v>6</v>
      </c>
    </row>
    <row r="197" spans="1:5" x14ac:dyDescent="0.3">
      <c r="A197" t="s">
        <v>1899</v>
      </c>
      <c r="B197" s="577" t="s">
        <v>1911</v>
      </c>
      <c r="C197" s="269" t="str">
        <f>TEXT(INDEX(Report!$A$1:$T$57,D197,E197),"0%")</f>
        <v>72%</v>
      </c>
      <c r="D197" s="575">
        <f t="shared" si="42"/>
        <v>16</v>
      </c>
      <c r="E197" s="574">
        <f t="shared" si="49"/>
        <v>7</v>
      </c>
    </row>
    <row r="198" spans="1:5" x14ac:dyDescent="0.3">
      <c r="A198" t="str">
        <f t="shared" ref="A198:A210" si="50">A197</f>
        <v>Turnout</v>
      </c>
      <c r="B198" s="577" t="s">
        <v>1924</v>
      </c>
      <c r="C198" s="269" t="str">
        <f>TEXT(INDEX(Report!$A$1:$T$57,D198,E198),"0%")</f>
        <v>54%</v>
      </c>
      <c r="D198" s="575">
        <f t="shared" si="42"/>
        <v>16</v>
      </c>
      <c r="E198" s="574">
        <f t="shared" si="49"/>
        <v>8</v>
      </c>
    </row>
    <row r="199" spans="1:5" x14ac:dyDescent="0.3">
      <c r="A199" t="str">
        <f t="shared" si="50"/>
        <v>Turnout</v>
      </c>
      <c r="B199" s="577" t="s">
        <v>1925</v>
      </c>
      <c r="C199" s="269" t="str">
        <f>TEXT(INDEX(Report!$A$1:$T$57,D199,E199),"0%")</f>
        <v>80%</v>
      </c>
      <c r="D199" s="575">
        <f t="shared" si="42"/>
        <v>16</v>
      </c>
      <c r="E199" s="574">
        <f t="shared" si="49"/>
        <v>9</v>
      </c>
    </row>
    <row r="200" spans="1:5" x14ac:dyDescent="0.3">
      <c r="A200" t="s">
        <v>1930</v>
      </c>
      <c r="B200" s="577" t="s">
        <v>1915</v>
      </c>
      <c r="C200" s="269" t="str">
        <f>INDEX(Report!$A$1:$T$57,D200,E200)</f>
        <v>No rule</v>
      </c>
      <c r="D200" s="575">
        <f t="shared" si="42"/>
        <v>16</v>
      </c>
      <c r="E200" s="574">
        <f t="shared" si="49"/>
        <v>10</v>
      </c>
    </row>
    <row r="201" spans="1:5" x14ac:dyDescent="0.3">
      <c r="A201" t="str">
        <f t="shared" ref="A201:A210" si="51">A200</f>
        <v>Access</v>
      </c>
      <c r="B201" s="577" t="s">
        <v>1926</v>
      </c>
      <c r="C201" s="269" t="str">
        <f>INDEX(Report!$A$1:$T$57,D201,E201)</f>
        <v>Broad VBM: if Voter asks</v>
      </c>
      <c r="D201" s="575">
        <f t="shared" si="42"/>
        <v>16</v>
      </c>
      <c r="E201" s="574">
        <f t="shared" si="49"/>
        <v>11</v>
      </c>
    </row>
    <row r="202" spans="1:5" x14ac:dyDescent="0.3">
      <c r="A202" t="str">
        <f t="shared" si="51"/>
        <v>Access</v>
      </c>
      <c r="B202" s="577" t="s">
        <v>1918</v>
      </c>
      <c r="C202" s="269">
        <f>INDEX(Report!$A$1:$T$57,D202,E202)</f>
        <v>2</v>
      </c>
      <c r="D202" s="575">
        <f t="shared" si="42"/>
        <v>16</v>
      </c>
      <c r="E202" s="574">
        <f t="shared" si="49"/>
        <v>12</v>
      </c>
    </row>
    <row r="203" spans="1:5" x14ac:dyDescent="0.3">
      <c r="A203" t="str">
        <f t="shared" si="51"/>
        <v>Access</v>
      </c>
      <c r="B203" s="577" t="s">
        <v>1919</v>
      </c>
      <c r="C203" s="269" t="str">
        <f>INDEX(Report!$A$1:$T$57,D203,E203)</f>
        <v>Yes</v>
      </c>
      <c r="D203" s="575">
        <f t="shared" si="42"/>
        <v>16</v>
      </c>
      <c r="E203" s="574">
        <f t="shared" si="49"/>
        <v>13</v>
      </c>
    </row>
    <row r="204" spans="1:5" x14ac:dyDescent="0.3">
      <c r="A204" t="str">
        <f t="shared" si="51"/>
        <v>Access</v>
      </c>
      <c r="B204" s="577" t="s">
        <v>1920</v>
      </c>
      <c r="C204" s="269" t="str">
        <f>IF(ISNUMBER(INDEX(Report!$A$1:$T$57,D204,E204)),TEXT(INDEX(Report!$A$1:$T$57,D204,E204),"0.0%"),INDEX(Report!$A$1:$T$57,D204,E204))</f>
        <v>1.2%</v>
      </c>
      <c r="D204" s="575">
        <f t="shared" si="42"/>
        <v>16</v>
      </c>
      <c r="E204" s="574">
        <f t="shared" si="49"/>
        <v>14</v>
      </c>
    </row>
    <row r="205" spans="1:5" x14ac:dyDescent="0.3">
      <c r="A205" t="s">
        <v>1931</v>
      </c>
      <c r="B205" s="577" t="s">
        <v>1916</v>
      </c>
      <c r="C205" s="269" t="str">
        <f>INDEX(Report!$A$1:$T$57,D205,E205)</f>
        <v>hmpb+bmd4access</v>
      </c>
      <c r="D205" s="575">
        <f t="shared" si="42"/>
        <v>16</v>
      </c>
      <c r="E205" s="574">
        <f t="shared" si="49"/>
        <v>15</v>
      </c>
    </row>
    <row r="206" spans="1:5" x14ac:dyDescent="0.3">
      <c r="A206" t="str">
        <f t="shared" ref="A206:A210" si="52">A205</f>
        <v>Checking</v>
      </c>
      <c r="B206" s="577" t="s">
        <v>1921</v>
      </c>
      <c r="C206" s="269" t="str">
        <f>INDEX(Report!$A$1:$T$57,D206,E206)</f>
        <v>Hand count</v>
      </c>
      <c r="D206" s="575">
        <f t="shared" si="42"/>
        <v>16</v>
      </c>
      <c r="E206" s="574">
        <f t="shared" si="49"/>
        <v>16</v>
      </c>
    </row>
    <row r="207" spans="1:5" x14ac:dyDescent="0.3">
      <c r="A207" t="str">
        <f t="shared" si="52"/>
        <v>Checking</v>
      </c>
      <c r="B207" s="577" t="s">
        <v>1922</v>
      </c>
      <c r="C207" s="269" t="str">
        <f>TEXT(INDEX(Report!$A$1:$T$57,D207,E207),"0%")</f>
        <v>1%</v>
      </c>
      <c r="D207" s="575">
        <f t="shared" si="42"/>
        <v>16</v>
      </c>
      <c r="E207" s="574">
        <f t="shared" si="49"/>
        <v>17</v>
      </c>
    </row>
    <row r="208" spans="1:5" x14ac:dyDescent="0.3">
      <c r="A208" t="str">
        <f t="shared" si="52"/>
        <v>Checking</v>
      </c>
      <c r="B208" s="577" t="s">
        <v>1923</v>
      </c>
      <c r="C208" s="269" t="str">
        <f>INDEX(Report!$A$1:$T$57,D208,E208)</f>
        <v>1 random</v>
      </c>
      <c r="D208" s="575">
        <f t="shared" si="42"/>
        <v>16</v>
      </c>
      <c r="E208" s="574">
        <f t="shared" si="49"/>
        <v>18</v>
      </c>
    </row>
    <row r="209" spans="1:5" x14ac:dyDescent="0.3">
      <c r="A209" t="str">
        <f t="shared" si="52"/>
        <v>Checking</v>
      </c>
      <c r="B209" s="577" t="s">
        <v>1927</v>
      </c>
      <c r="C209" s="269" t="str">
        <f>INDEX(Report!$A$1:$T$57,D209,E209)</f>
        <v>Keep images in many counties+release images+ballots</v>
      </c>
      <c r="D209" s="575">
        <f t="shared" si="42"/>
        <v>16</v>
      </c>
      <c r="E209" s="574">
        <f t="shared" si="49"/>
        <v>19</v>
      </c>
    </row>
    <row r="210" spans="1:5" x14ac:dyDescent="0.3">
      <c r="A210" t="str">
        <f t="shared" si="52"/>
        <v>Checking</v>
      </c>
      <c r="B210" s="577" t="s">
        <v>1917</v>
      </c>
      <c r="C210" s="269" t="str">
        <f>TEXT(INDEX(Report!$A$1:$T$57,D210,E210),"0.0")</f>
        <v>48.8</v>
      </c>
      <c r="D210" s="575">
        <f t="shared" si="42"/>
        <v>16</v>
      </c>
      <c r="E210" s="574">
        <f t="shared" si="49"/>
        <v>20</v>
      </c>
    </row>
    <row r="211" spans="1:5" x14ac:dyDescent="0.3">
      <c r="A211" s="543" t="str">
        <f>INDEX(Report!$A$1:$T$57,D211,1)</f>
        <v>GA</v>
      </c>
      <c r="B211" s="543" t="s">
        <v>1928</v>
      </c>
      <c r="C211" s="575" t="str">
        <f>INDEX(Report!$A$1:$T$57,D211,E211)</f>
        <v>Georgia</v>
      </c>
      <c r="D211" s="575">
        <f t="shared" si="42"/>
        <v>17</v>
      </c>
      <c r="E211" s="575">
        <v>2</v>
      </c>
    </row>
    <row r="212" spans="1:5" x14ac:dyDescent="0.3">
      <c r="A212" t="s">
        <v>1932</v>
      </c>
      <c r="B212" s="576" t="s">
        <v>1929</v>
      </c>
      <c r="C212" s="269" t="str">
        <f>LEFT(INDEX(Report!$A$1:$T$57,D212,E212),1)</f>
        <v>B</v>
      </c>
      <c r="D212" s="575">
        <f t="shared" si="42"/>
        <v>17</v>
      </c>
      <c r="E212" s="269">
        <v>3</v>
      </c>
    </row>
    <row r="213" spans="1:5" x14ac:dyDescent="0.3">
      <c r="A213" t="s">
        <v>1900</v>
      </c>
      <c r="B213" s="577" t="s">
        <v>1912</v>
      </c>
      <c r="C213" s="269" t="str">
        <f>INDEX(Report!$A$1:$T$57,D213,E213)</f>
        <v>No</v>
      </c>
      <c r="D213" s="575">
        <f t="shared" si="42"/>
        <v>17</v>
      </c>
      <c r="E213" s="269">
        <v>4</v>
      </c>
    </row>
    <row r="214" spans="1:5" x14ac:dyDescent="0.3">
      <c r="A214" t="str">
        <f>A213</f>
        <v>Campaigns</v>
      </c>
      <c r="B214" s="577" t="s">
        <v>1913</v>
      </c>
      <c r="C214" s="269" t="str">
        <f>CONCATENATE(IF(ISNUMBER(INDEX(Report!$A$1:$T$57,D214,E214)),"$",""),INDEX(Report!$A$1:$T$57,D214,E214))</f>
        <v>$8400</v>
      </c>
      <c r="D214" s="575">
        <f t="shared" si="42"/>
        <v>17</v>
      </c>
      <c r="E214" s="574">
        <f>E213+1</f>
        <v>5</v>
      </c>
    </row>
    <row r="215" spans="1:5" x14ac:dyDescent="0.3">
      <c r="A215" t="str">
        <f t="shared" ref="A215:A229" si="53">A214</f>
        <v>Campaigns</v>
      </c>
      <c r="B215" s="577" t="s">
        <v>1914</v>
      </c>
      <c r="C215" s="269" t="str">
        <f>INDEX(Report!$A$1:$T$57,D215,E215)</f>
        <v>No</v>
      </c>
      <c r="D215" s="575">
        <f t="shared" si="42"/>
        <v>17</v>
      </c>
      <c r="E215" s="574">
        <f t="shared" ref="E215:E229" si="54">E214+1</f>
        <v>6</v>
      </c>
    </row>
    <row r="216" spans="1:5" x14ac:dyDescent="0.3">
      <c r="A216" t="s">
        <v>1899</v>
      </c>
      <c r="B216" s="577" t="s">
        <v>1911</v>
      </c>
      <c r="C216" s="269" t="str">
        <f>TEXT(INDEX(Report!$A$1:$T$57,D216,E216),"0%")</f>
        <v>68%</v>
      </c>
      <c r="D216" s="575">
        <f t="shared" si="42"/>
        <v>17</v>
      </c>
      <c r="E216" s="574">
        <f t="shared" si="54"/>
        <v>7</v>
      </c>
    </row>
    <row r="217" spans="1:5" x14ac:dyDescent="0.3">
      <c r="A217" t="str">
        <f t="shared" ref="A217:A229" si="55">A216</f>
        <v>Turnout</v>
      </c>
      <c r="B217" s="577" t="s">
        <v>1924</v>
      </c>
      <c r="C217" s="269" t="str">
        <f>TEXT(INDEX(Report!$A$1:$T$57,D217,E217),"0%")</f>
        <v>62%</v>
      </c>
      <c r="D217" s="575">
        <f t="shared" si="42"/>
        <v>17</v>
      </c>
      <c r="E217" s="574">
        <f t="shared" si="54"/>
        <v>8</v>
      </c>
    </row>
    <row r="218" spans="1:5" x14ac:dyDescent="0.3">
      <c r="A218" t="str">
        <f t="shared" si="55"/>
        <v>Turnout</v>
      </c>
      <c r="B218" s="577" t="s">
        <v>1925</v>
      </c>
      <c r="C218" s="269" t="str">
        <f>TEXT(INDEX(Report!$A$1:$T$57,D218,E218),"0%")</f>
        <v>99%</v>
      </c>
      <c r="D218" s="575">
        <f t="shared" si="42"/>
        <v>17</v>
      </c>
      <c r="E218" s="574">
        <f t="shared" si="54"/>
        <v>9</v>
      </c>
    </row>
    <row r="219" spans="1:5" x14ac:dyDescent="0.3">
      <c r="A219" t="s">
        <v>1930</v>
      </c>
      <c r="B219" s="577" t="s">
        <v>1915</v>
      </c>
      <c r="C219" s="269" t="str">
        <f>INDEX(Report!$A$1:$T$57,D219,E219)</f>
        <v>2Sat 9-5</v>
      </c>
      <c r="D219" s="575">
        <f t="shared" si="42"/>
        <v>17</v>
      </c>
      <c r="E219" s="574">
        <f t="shared" si="54"/>
        <v>10</v>
      </c>
    </row>
    <row r="220" spans="1:5" x14ac:dyDescent="0.3">
      <c r="A220" t="str">
        <f t="shared" ref="A220:A229" si="56">A219</f>
        <v>Access</v>
      </c>
      <c r="B220" s="577" t="s">
        <v>1926</v>
      </c>
      <c r="C220" s="269" t="str">
        <f>INDEX(Report!$A$1:$T$57,D220,E220)</f>
        <v>Broad VBM: if Voter asks</v>
      </c>
      <c r="D220" s="575">
        <f t="shared" si="42"/>
        <v>17</v>
      </c>
      <c r="E220" s="574">
        <f t="shared" si="54"/>
        <v>11</v>
      </c>
    </row>
    <row r="221" spans="1:5" x14ac:dyDescent="0.3">
      <c r="A221" t="str">
        <f t="shared" si="56"/>
        <v>Access</v>
      </c>
      <c r="B221" s="577" t="s">
        <v>1918</v>
      </c>
      <c r="C221" s="269">
        <f>INDEX(Report!$A$1:$T$57,D221,E221)</f>
        <v>3</v>
      </c>
      <c r="D221" s="575">
        <f t="shared" si="42"/>
        <v>17</v>
      </c>
      <c r="E221" s="574">
        <f t="shared" si="54"/>
        <v>12</v>
      </c>
    </row>
    <row r="222" spans="1:5" x14ac:dyDescent="0.3">
      <c r="A222" t="str">
        <f t="shared" si="56"/>
        <v>Access</v>
      </c>
      <c r="B222" s="577" t="s">
        <v>1919</v>
      </c>
      <c r="C222" s="269" t="str">
        <f>INDEX(Report!$A$1:$T$57,D222,E222)</f>
        <v>Yes</v>
      </c>
      <c r="D222" s="575">
        <f t="shared" si="42"/>
        <v>17</v>
      </c>
      <c r="E222" s="574">
        <f t="shared" si="54"/>
        <v>13</v>
      </c>
    </row>
    <row r="223" spans="1:5" x14ac:dyDescent="0.3">
      <c r="A223" t="str">
        <f t="shared" si="56"/>
        <v>Access</v>
      </c>
      <c r="B223" s="577" t="s">
        <v>1920</v>
      </c>
      <c r="C223" s="269" t="str">
        <f>IF(ISNUMBER(INDEX(Report!$A$1:$T$57,D223,E223)),TEXT(INDEX(Report!$A$1:$T$57,D223,E223),"0.0%"),INDEX(Report!$A$1:$T$57,D223,E223))</f>
        <v>No signature, use ID number</v>
      </c>
      <c r="D223" s="575">
        <f t="shared" si="42"/>
        <v>17</v>
      </c>
      <c r="E223" s="574">
        <f t="shared" si="54"/>
        <v>14</v>
      </c>
    </row>
    <row r="224" spans="1:5" x14ac:dyDescent="0.3">
      <c r="A224" t="s">
        <v>1931</v>
      </c>
      <c r="B224" s="577" t="s">
        <v>1916</v>
      </c>
      <c r="C224" s="269" t="str">
        <f>INDEX(Report!$A$1:$T$57,D224,E224)</f>
        <v>bmd</v>
      </c>
      <c r="D224" s="575">
        <f t="shared" si="42"/>
        <v>17</v>
      </c>
      <c r="E224" s="574">
        <f t="shared" si="54"/>
        <v>15</v>
      </c>
    </row>
    <row r="225" spans="1:5" x14ac:dyDescent="0.3">
      <c r="A225" t="str">
        <f t="shared" ref="A225:A229" si="57">A224</f>
        <v>Checking</v>
      </c>
      <c r="B225" s="577" t="s">
        <v>1921</v>
      </c>
      <c r="C225" s="269" t="str">
        <f>INDEX(Report!$A$1:$T$57,D225,E225)</f>
        <v>Hand count</v>
      </c>
      <c r="D225" s="575">
        <f t="shared" si="42"/>
        <v>17</v>
      </c>
      <c r="E225" s="574">
        <f t="shared" si="54"/>
        <v>16</v>
      </c>
    </row>
    <row r="226" spans="1:5" x14ac:dyDescent="0.3">
      <c r="A226" t="str">
        <f t="shared" si="57"/>
        <v>Checking</v>
      </c>
      <c r="B226" s="577" t="s">
        <v>1922</v>
      </c>
      <c r="C226" s="269" t="str">
        <f>TEXT(INDEX(Report!$A$1:$T$57,D226,E226),"0%")</f>
        <v>Statistical</v>
      </c>
      <c r="D226" s="575">
        <f t="shared" si="42"/>
        <v>17</v>
      </c>
      <c r="E226" s="574">
        <f t="shared" si="54"/>
        <v>17</v>
      </c>
    </row>
    <row r="227" spans="1:5" x14ac:dyDescent="0.3">
      <c r="A227" t="str">
        <f t="shared" si="57"/>
        <v>Checking</v>
      </c>
      <c r="B227" s="577" t="s">
        <v>1923</v>
      </c>
      <c r="C227" s="269">
        <f>INDEX(Report!$A$1:$T$57,D227,E227)</f>
        <v>1</v>
      </c>
      <c r="D227" s="575">
        <f t="shared" si="42"/>
        <v>17</v>
      </c>
      <c r="E227" s="574">
        <f t="shared" si="54"/>
        <v>18</v>
      </c>
    </row>
    <row r="228" spans="1:5" x14ac:dyDescent="0.3">
      <c r="A228" t="str">
        <f t="shared" si="57"/>
        <v>Checking</v>
      </c>
      <c r="B228" s="577" t="s">
        <v>1927</v>
      </c>
      <c r="C228" s="269" t="str">
        <f>INDEX(Report!$A$1:$T$57,D228,E228)</f>
        <v>Keep images &amp; release</v>
      </c>
      <c r="D228" s="575">
        <f t="shared" si="42"/>
        <v>17</v>
      </c>
      <c r="E228" s="574">
        <f t="shared" si="54"/>
        <v>19</v>
      </c>
    </row>
    <row r="229" spans="1:5" x14ac:dyDescent="0.3">
      <c r="A229" t="str">
        <f t="shared" si="57"/>
        <v>Checking</v>
      </c>
      <c r="B229" s="577" t="s">
        <v>1917</v>
      </c>
      <c r="C229" s="269" t="str">
        <f>TEXT(INDEX(Report!$A$1:$T$57,D229,E229),"0.0")</f>
        <v>40.8</v>
      </c>
      <c r="D229" s="575">
        <f t="shared" si="42"/>
        <v>17</v>
      </c>
      <c r="E229" s="574">
        <f t="shared" si="54"/>
        <v>20</v>
      </c>
    </row>
    <row r="230" spans="1:5" x14ac:dyDescent="0.3">
      <c r="A230" s="543" t="str">
        <f>INDEX(Report!$A$1:$T$57,D230,1)</f>
        <v>HI</v>
      </c>
      <c r="B230" s="543" t="s">
        <v>1928</v>
      </c>
      <c r="C230" s="575" t="str">
        <f>INDEX(Report!$A$1:$T$57,D230,E230)</f>
        <v>Hawaii</v>
      </c>
      <c r="D230" s="575">
        <f t="shared" si="42"/>
        <v>18</v>
      </c>
      <c r="E230" s="575">
        <v>2</v>
      </c>
    </row>
    <row r="231" spans="1:5" x14ac:dyDescent="0.3">
      <c r="A231" t="s">
        <v>1932</v>
      </c>
      <c r="B231" s="576" t="s">
        <v>1929</v>
      </c>
      <c r="C231" s="269" t="str">
        <f>LEFT(INDEX(Report!$A$1:$T$57,D231,E231),1)</f>
        <v>A</v>
      </c>
      <c r="D231" s="575">
        <f t="shared" si="42"/>
        <v>18</v>
      </c>
      <c r="E231" s="269">
        <v>3</v>
      </c>
    </row>
    <row r="232" spans="1:5" x14ac:dyDescent="0.3">
      <c r="A232" t="s">
        <v>1900</v>
      </c>
      <c r="B232" s="577" t="s">
        <v>1912</v>
      </c>
      <c r="C232" s="269" t="str">
        <f>INDEX(Report!$A$1:$T$57,D232,E232)</f>
        <v>Yes</v>
      </c>
      <c r="D232" s="575">
        <f t="shared" si="42"/>
        <v>18</v>
      </c>
      <c r="E232" s="269">
        <v>4</v>
      </c>
    </row>
    <row r="233" spans="1:5" x14ac:dyDescent="0.3">
      <c r="A233" t="str">
        <f>A232</f>
        <v>Campaigns</v>
      </c>
      <c r="B233" s="577" t="s">
        <v>1913</v>
      </c>
      <c r="C233" s="269" t="str">
        <f>CONCATENATE(IF(ISNUMBER(INDEX(Report!$A$1:$T$57,D233,E233)),"$",""),INDEX(Report!$A$1:$T$57,D233,E233))</f>
        <v>$8000</v>
      </c>
      <c r="D233" s="575">
        <f t="shared" si="42"/>
        <v>18</v>
      </c>
      <c r="E233" s="574">
        <f>E232+1</f>
        <v>5</v>
      </c>
    </row>
    <row r="234" spans="1:5" x14ac:dyDescent="0.3">
      <c r="A234" t="str">
        <f t="shared" ref="A234:A248" si="58">A233</f>
        <v>Campaigns</v>
      </c>
      <c r="B234" s="577" t="s">
        <v>1914</v>
      </c>
      <c r="C234" s="269" t="str">
        <f>INDEX(Report!$A$1:$T$57,D234,E234)</f>
        <v>Both</v>
      </c>
      <c r="D234" s="575">
        <f t="shared" si="42"/>
        <v>18</v>
      </c>
      <c r="E234" s="574">
        <f t="shared" ref="E234:E248" si="59">E233+1</f>
        <v>6</v>
      </c>
    </row>
    <row r="235" spans="1:5" x14ac:dyDescent="0.3">
      <c r="A235" t="s">
        <v>1899</v>
      </c>
      <c r="B235" s="577" t="s">
        <v>1911</v>
      </c>
      <c r="C235" s="269" t="str">
        <f>TEXT(INDEX(Report!$A$1:$T$57,D235,E235),"0%")</f>
        <v>58%</v>
      </c>
      <c r="D235" s="575">
        <f t="shared" si="42"/>
        <v>18</v>
      </c>
      <c r="E235" s="574">
        <f t="shared" si="59"/>
        <v>7</v>
      </c>
    </row>
    <row r="236" spans="1:5" x14ac:dyDescent="0.3">
      <c r="A236" t="str">
        <f t="shared" ref="A236:A248" si="60">A235</f>
        <v>Turnout</v>
      </c>
      <c r="B236" s="577" t="s">
        <v>1924</v>
      </c>
      <c r="C236" s="269" t="str">
        <f>TEXT(INDEX(Report!$A$1:$T$57,D236,E236),"0%")</f>
        <v>51%</v>
      </c>
      <c r="D236" s="575">
        <f t="shared" si="42"/>
        <v>18</v>
      </c>
      <c r="E236" s="574">
        <f t="shared" si="59"/>
        <v>8</v>
      </c>
    </row>
    <row r="237" spans="1:5" x14ac:dyDescent="0.3">
      <c r="A237" t="str">
        <f t="shared" si="60"/>
        <v>Turnout</v>
      </c>
      <c r="B237" s="577" t="s">
        <v>1925</v>
      </c>
      <c r="C237" s="269" t="str">
        <f>TEXT(INDEX(Report!$A$1:$T$57,D237,E237),"0%")</f>
        <v>84%</v>
      </c>
      <c r="D237" s="575">
        <f t="shared" si="42"/>
        <v>18</v>
      </c>
      <c r="E237" s="574">
        <f t="shared" si="59"/>
        <v>9</v>
      </c>
    </row>
    <row r="238" spans="1:5" x14ac:dyDescent="0.3">
      <c r="A238" t="s">
        <v>1930</v>
      </c>
      <c r="B238" s="577" t="s">
        <v>1915</v>
      </c>
      <c r="C238" s="269" t="str">
        <f>INDEX(Report!$A$1:$T$57,D238,E238)</f>
        <v>2Sat 8-4:30 last 2 Sat</v>
      </c>
      <c r="D238" s="575">
        <f t="shared" ref="D238:D248" si="61">D219+1</f>
        <v>18</v>
      </c>
      <c r="E238" s="574">
        <f t="shared" si="59"/>
        <v>10</v>
      </c>
    </row>
    <row r="239" spans="1:5" x14ac:dyDescent="0.3">
      <c r="A239" t="str">
        <f t="shared" ref="A239:A248" si="62">A238</f>
        <v>Access</v>
      </c>
      <c r="B239" s="577" t="s">
        <v>1926</v>
      </c>
      <c r="C239" s="269" t="str">
        <f>INDEX(Report!$A$1:$T$57,D239,E239)</f>
        <v>Broad VBM: Ballot to all+ Signature update from all</v>
      </c>
      <c r="D239" s="575">
        <f t="shared" si="61"/>
        <v>18</v>
      </c>
      <c r="E239" s="574">
        <f t="shared" si="59"/>
        <v>11</v>
      </c>
    </row>
    <row r="240" spans="1:5" x14ac:dyDescent="0.3">
      <c r="A240" t="str">
        <f t="shared" si="62"/>
        <v>Access</v>
      </c>
      <c r="B240" s="577" t="s">
        <v>1918</v>
      </c>
      <c r="C240" s="269">
        <f>INDEX(Report!$A$1:$T$57,D240,E240)</f>
        <v>7</v>
      </c>
      <c r="D240" s="575">
        <f t="shared" si="61"/>
        <v>18</v>
      </c>
      <c r="E240" s="574">
        <f t="shared" si="59"/>
        <v>12</v>
      </c>
    </row>
    <row r="241" spans="1:5" x14ac:dyDescent="0.3">
      <c r="A241" t="str">
        <f t="shared" si="62"/>
        <v>Access</v>
      </c>
      <c r="B241" s="577" t="s">
        <v>1919</v>
      </c>
      <c r="C241" s="269" t="str">
        <f>INDEX(Report!$A$1:$T$57,D241,E241)</f>
        <v>Yes</v>
      </c>
      <c r="D241" s="575">
        <f t="shared" si="61"/>
        <v>18</v>
      </c>
      <c r="E241" s="574">
        <f t="shared" si="59"/>
        <v>13</v>
      </c>
    </row>
    <row r="242" spans="1:5" x14ac:dyDescent="0.3">
      <c r="A242" t="str">
        <f t="shared" si="62"/>
        <v>Access</v>
      </c>
      <c r="B242" s="577" t="s">
        <v>1920</v>
      </c>
      <c r="C242" s="269" t="str">
        <f>IF(ISNUMBER(INDEX(Report!$A$1:$T$57,D242,E242)),TEXT(INDEX(Report!$A$1:$T$57,D242,E242),"0.0%"),INDEX(Report!$A$1:$T$57,D242,E242))</f>
        <v>0.7%</v>
      </c>
      <c r="D242" s="575">
        <f t="shared" si="61"/>
        <v>18</v>
      </c>
      <c r="E242" s="574">
        <f t="shared" si="59"/>
        <v>14</v>
      </c>
    </row>
    <row r="243" spans="1:5" x14ac:dyDescent="0.3">
      <c r="A243" t="s">
        <v>1931</v>
      </c>
      <c r="B243" s="577" t="s">
        <v>1916</v>
      </c>
      <c r="C243" s="269" t="str">
        <f>INDEX(Report!$A$1:$T$57,D243,E243)</f>
        <v>hmpb+vvpat4access</v>
      </c>
      <c r="D243" s="575">
        <f t="shared" si="61"/>
        <v>18</v>
      </c>
      <c r="E243" s="574">
        <f t="shared" si="59"/>
        <v>15</v>
      </c>
    </row>
    <row r="244" spans="1:5" x14ac:dyDescent="0.3">
      <c r="A244" t="str">
        <f t="shared" ref="A244:A248" si="63">A243</f>
        <v>Checking</v>
      </c>
      <c r="B244" s="577" t="s">
        <v>1921</v>
      </c>
      <c r="C244" s="269" t="str">
        <f>INDEX(Report!$A$1:$T$57,D244,E244)</f>
        <v>Hand count</v>
      </c>
      <c r="D244" s="575">
        <f t="shared" si="61"/>
        <v>18</v>
      </c>
      <c r="E244" s="574">
        <f t="shared" si="59"/>
        <v>16</v>
      </c>
    </row>
    <row r="245" spans="1:5" x14ac:dyDescent="0.3">
      <c r="A245" t="str">
        <f t="shared" si="63"/>
        <v>Checking</v>
      </c>
      <c r="B245" s="577" t="s">
        <v>1922</v>
      </c>
      <c r="C245" s="269" t="str">
        <f>TEXT(INDEX(Report!$A$1:$T$57,D245,E245),"0%")</f>
        <v>10%</v>
      </c>
      <c r="D245" s="575">
        <f t="shared" si="61"/>
        <v>18</v>
      </c>
      <c r="E245" s="574">
        <f t="shared" si="59"/>
        <v>17</v>
      </c>
    </row>
    <row r="246" spans="1:5" x14ac:dyDescent="0.3">
      <c r="A246" t="str">
        <f t="shared" si="63"/>
        <v>Checking</v>
      </c>
      <c r="B246" s="577" t="s">
        <v>1923</v>
      </c>
      <c r="C246" s="269" t="str">
        <f>INDEX(Report!$A$1:$T$57,D246,E246)</f>
        <v>?</v>
      </c>
      <c r="D246" s="575">
        <f t="shared" si="61"/>
        <v>18</v>
      </c>
      <c r="E246" s="574">
        <f t="shared" si="59"/>
        <v>18</v>
      </c>
    </row>
    <row r="247" spans="1:5" x14ac:dyDescent="0.3">
      <c r="A247" t="str">
        <f t="shared" si="63"/>
        <v>Checking</v>
      </c>
      <c r="B247" s="577" t="s">
        <v>1927</v>
      </c>
      <c r="C247" s="269" t="str">
        <f>INDEX(Report!$A$1:$T$57,D247,E247)</f>
        <v>Unknown release policy</v>
      </c>
      <c r="D247" s="575">
        <f t="shared" si="61"/>
        <v>18</v>
      </c>
      <c r="E247" s="574">
        <f t="shared" si="59"/>
        <v>19</v>
      </c>
    </row>
    <row r="248" spans="1:5" x14ac:dyDescent="0.3">
      <c r="A248" t="str">
        <f t="shared" si="63"/>
        <v>Checking</v>
      </c>
      <c r="B248" s="577" t="s">
        <v>1917</v>
      </c>
      <c r="C248" s="269" t="str">
        <f>TEXT(INDEX(Report!$A$1:$T$57,D248,E248),"0.0")</f>
        <v>52.8</v>
      </c>
      <c r="D248" s="575">
        <f t="shared" si="61"/>
        <v>18</v>
      </c>
      <c r="E248" s="574">
        <f t="shared" si="59"/>
        <v>20</v>
      </c>
    </row>
    <row r="249" spans="1:5" x14ac:dyDescent="0.3">
      <c r="A249" s="543" t="str">
        <f>INDEX(Report!$A$1:$T$57,D249,1)</f>
        <v>IA</v>
      </c>
      <c r="B249" s="543" t="s">
        <v>1928</v>
      </c>
      <c r="C249" s="575" t="str">
        <f>INDEX(Report!$A$1:$T$57,D249,E249)</f>
        <v>Iowa</v>
      </c>
      <c r="D249" s="575">
        <f>D230+1</f>
        <v>19</v>
      </c>
      <c r="E249" s="575">
        <v>2</v>
      </c>
    </row>
    <row r="250" spans="1:5" x14ac:dyDescent="0.3">
      <c r="A250" t="s">
        <v>1932</v>
      </c>
      <c r="B250" s="576" t="s">
        <v>1929</v>
      </c>
      <c r="C250" s="269" t="str">
        <f>LEFT(INDEX(Report!$A$1:$T$57,D250,E250),1)</f>
        <v>B</v>
      </c>
      <c r="D250" s="575">
        <f t="shared" ref="D250:D313" si="64">D231+1</f>
        <v>19</v>
      </c>
      <c r="E250" s="269">
        <v>3</v>
      </c>
    </row>
    <row r="251" spans="1:5" x14ac:dyDescent="0.3">
      <c r="A251" t="s">
        <v>1900</v>
      </c>
      <c r="B251" s="577" t="s">
        <v>1912</v>
      </c>
      <c r="C251" s="269" t="str">
        <f>INDEX(Report!$A$1:$T$57,D251,E251)</f>
        <v>Yes</v>
      </c>
      <c r="D251" s="575">
        <f t="shared" si="64"/>
        <v>19</v>
      </c>
      <c r="E251" s="269">
        <v>4</v>
      </c>
    </row>
    <row r="252" spans="1:5" x14ac:dyDescent="0.3">
      <c r="A252" t="str">
        <f>A251</f>
        <v>Campaigns</v>
      </c>
      <c r="B252" s="577" t="s">
        <v>1913</v>
      </c>
      <c r="C252" s="269" t="str">
        <f>CONCATENATE(IF(ISNUMBER(INDEX(Report!$A$1:$T$57,D252,E252)),"$",""),INDEX(Report!$A$1:$T$57,D252,E252))</f>
        <v>no limit</v>
      </c>
      <c r="D252" s="575">
        <f t="shared" si="64"/>
        <v>19</v>
      </c>
      <c r="E252" s="574">
        <f>E251+1</f>
        <v>5</v>
      </c>
    </row>
    <row r="253" spans="1:5" x14ac:dyDescent="0.3">
      <c r="A253" t="str">
        <f t="shared" ref="A253:A267" si="65">A252</f>
        <v>Campaigns</v>
      </c>
      <c r="B253" s="577" t="s">
        <v>1914</v>
      </c>
      <c r="C253" s="269" t="str">
        <f>INDEX(Report!$A$1:$T$57,D253,E253)</f>
        <v>No</v>
      </c>
      <c r="D253" s="575">
        <f t="shared" si="64"/>
        <v>19</v>
      </c>
      <c r="E253" s="574">
        <f t="shared" ref="E253:E267" si="66">E252+1</f>
        <v>6</v>
      </c>
    </row>
    <row r="254" spans="1:5" x14ac:dyDescent="0.3">
      <c r="A254" t="s">
        <v>1899</v>
      </c>
      <c r="B254" s="577" t="s">
        <v>1911</v>
      </c>
      <c r="C254" s="269" t="str">
        <f>TEXT(INDEX(Report!$A$1:$T$57,D254,E254),"0%")</f>
        <v>73%</v>
      </c>
      <c r="D254" s="575">
        <f t="shared" si="64"/>
        <v>19</v>
      </c>
      <c r="E254" s="574">
        <f t="shared" si="66"/>
        <v>7</v>
      </c>
    </row>
    <row r="255" spans="1:5" x14ac:dyDescent="0.3">
      <c r="A255" t="str">
        <f t="shared" ref="A255:A269" si="67">A254</f>
        <v>Turnout</v>
      </c>
      <c r="B255" s="577" t="s">
        <v>1924</v>
      </c>
      <c r="C255" s="269" t="str">
        <f>TEXT(INDEX(Report!$A$1:$T$57,D255,E255),"0%")</f>
        <v>54%</v>
      </c>
      <c r="D255" s="575">
        <f t="shared" si="64"/>
        <v>19</v>
      </c>
      <c r="E255" s="574">
        <f t="shared" si="66"/>
        <v>8</v>
      </c>
    </row>
    <row r="256" spans="1:5" x14ac:dyDescent="0.3">
      <c r="A256" t="str">
        <f t="shared" si="67"/>
        <v>Turnout</v>
      </c>
      <c r="B256" s="577" t="s">
        <v>1925</v>
      </c>
      <c r="C256" s="269" t="str">
        <f>TEXT(INDEX(Report!$A$1:$T$57,D256,E256),"0%")</f>
        <v>83%</v>
      </c>
      <c r="D256" s="575">
        <f t="shared" si="64"/>
        <v>19</v>
      </c>
      <c r="E256" s="574">
        <f t="shared" si="66"/>
        <v>9</v>
      </c>
    </row>
    <row r="257" spans="1:5" x14ac:dyDescent="0.3">
      <c r="A257" t="s">
        <v>1930</v>
      </c>
      <c r="B257" s="577" t="s">
        <v>1915</v>
      </c>
      <c r="C257" s="269" t="str">
        <f>INDEX(Report!$A$1:$T$57,D257,E257)</f>
        <v>No rule</v>
      </c>
      <c r="D257" s="575">
        <f t="shared" si="64"/>
        <v>19</v>
      </c>
      <c r="E257" s="574">
        <f t="shared" si="66"/>
        <v>10</v>
      </c>
    </row>
    <row r="258" spans="1:5" x14ac:dyDescent="0.3">
      <c r="A258" t="str">
        <f t="shared" ref="A258:A272" si="68">A257</f>
        <v>Access</v>
      </c>
      <c r="B258" s="577" t="s">
        <v>1926</v>
      </c>
      <c r="C258" s="269" t="str">
        <f>INDEX(Report!$A$1:$T$57,D258,E258)</f>
        <v>Broad VBM: Applic.sent to all</v>
      </c>
      <c r="D258" s="575">
        <f t="shared" si="64"/>
        <v>19</v>
      </c>
      <c r="E258" s="574">
        <f t="shared" si="66"/>
        <v>11</v>
      </c>
    </row>
    <row r="259" spans="1:5" x14ac:dyDescent="0.3">
      <c r="A259" t="str">
        <f t="shared" si="68"/>
        <v>Access</v>
      </c>
      <c r="B259" s="577" t="s">
        <v>1918</v>
      </c>
      <c r="C259" s="269">
        <f>INDEX(Report!$A$1:$T$57,D259,E259)</f>
        <v>0</v>
      </c>
      <c r="D259" s="575">
        <f t="shared" si="64"/>
        <v>19</v>
      </c>
      <c r="E259" s="574">
        <f t="shared" si="66"/>
        <v>12</v>
      </c>
    </row>
    <row r="260" spans="1:5" x14ac:dyDescent="0.3">
      <c r="A260" t="str">
        <f t="shared" si="68"/>
        <v>Access</v>
      </c>
      <c r="B260" s="577" t="s">
        <v>1919</v>
      </c>
      <c r="C260" s="269" t="str">
        <f>INDEX(Report!$A$1:$T$57,D260,E260)</f>
        <v>Yes</v>
      </c>
      <c r="D260" s="575">
        <f t="shared" si="64"/>
        <v>19</v>
      </c>
      <c r="E260" s="574">
        <f t="shared" si="66"/>
        <v>13</v>
      </c>
    </row>
    <row r="261" spans="1:5" x14ac:dyDescent="0.3">
      <c r="A261" t="str">
        <f t="shared" si="68"/>
        <v>Access</v>
      </c>
      <c r="B261" s="577" t="s">
        <v>1920</v>
      </c>
      <c r="C261" s="269" t="str">
        <f>IF(ISNUMBER(INDEX(Report!$A$1:$T$57,D261,E261)),TEXT(INDEX(Report!$A$1:$T$57,D261,E261),"0.0%"),INDEX(Report!$A$1:$T$57,D261,E261))</f>
        <v>No signature checks</v>
      </c>
      <c r="D261" s="575">
        <f t="shared" si="64"/>
        <v>19</v>
      </c>
      <c r="E261" s="574">
        <f t="shared" si="66"/>
        <v>14</v>
      </c>
    </row>
    <row r="262" spans="1:5" x14ac:dyDescent="0.3">
      <c r="A262" t="s">
        <v>1931</v>
      </c>
      <c r="B262" s="577" t="s">
        <v>1916</v>
      </c>
      <c r="C262" s="269" t="str">
        <f>INDEX(Report!$A$1:$T$57,D262,E262)</f>
        <v>hmpb+bmd4access</v>
      </c>
      <c r="D262" s="575">
        <f t="shared" si="64"/>
        <v>19</v>
      </c>
      <c r="E262" s="574">
        <f t="shared" si="66"/>
        <v>15</v>
      </c>
    </row>
    <row r="263" spans="1:5" x14ac:dyDescent="0.3">
      <c r="A263" t="str">
        <f t="shared" ref="A263:A277" si="69">A262</f>
        <v>Checking</v>
      </c>
      <c r="B263" s="577" t="s">
        <v>1921</v>
      </c>
      <c r="C263" s="269" t="str">
        <f>INDEX(Report!$A$1:$T$57,D263,E263)</f>
        <v>Hand count</v>
      </c>
      <c r="D263" s="575">
        <f t="shared" si="64"/>
        <v>19</v>
      </c>
      <c r="E263" s="574">
        <f t="shared" si="66"/>
        <v>16</v>
      </c>
    </row>
    <row r="264" spans="1:5" x14ac:dyDescent="0.3">
      <c r="A264" t="str">
        <f t="shared" si="69"/>
        <v>Checking</v>
      </c>
      <c r="B264" s="577" t="s">
        <v>1922</v>
      </c>
      <c r="C264" s="269" t="str">
        <f>TEXT(INDEX(Report!$A$1:$T$57,D264,E264),"0%")</f>
        <v>?</v>
      </c>
      <c r="D264" s="575">
        <f t="shared" si="64"/>
        <v>19</v>
      </c>
      <c r="E264" s="574">
        <f t="shared" si="66"/>
        <v>17</v>
      </c>
    </row>
    <row r="265" spans="1:5" x14ac:dyDescent="0.3">
      <c r="A265" t="str">
        <f t="shared" si="69"/>
        <v>Checking</v>
      </c>
      <c r="B265" s="577" t="s">
        <v>1923</v>
      </c>
      <c r="C265" s="269">
        <f>INDEX(Report!$A$1:$T$57,D265,E265)</f>
        <v>1</v>
      </c>
      <c r="D265" s="575">
        <f t="shared" si="64"/>
        <v>19</v>
      </c>
      <c r="E265" s="574">
        <f t="shared" si="66"/>
        <v>18</v>
      </c>
    </row>
    <row r="266" spans="1:5" x14ac:dyDescent="0.3">
      <c r="A266" t="str">
        <f t="shared" si="69"/>
        <v>Checking</v>
      </c>
      <c r="B266" s="577" t="s">
        <v>1927</v>
      </c>
      <c r="C266" s="269" t="str">
        <f>INDEX(Report!$A$1:$T$57,D266,E266)</f>
        <v>Unknown release policy</v>
      </c>
      <c r="D266" s="575">
        <f t="shared" si="64"/>
        <v>19</v>
      </c>
      <c r="E266" s="574">
        <f t="shared" si="66"/>
        <v>19</v>
      </c>
    </row>
    <row r="267" spans="1:5" x14ac:dyDescent="0.3">
      <c r="A267" t="str">
        <f t="shared" si="69"/>
        <v>Checking</v>
      </c>
      <c r="B267" s="577" t="s">
        <v>1917</v>
      </c>
      <c r="C267" s="269" t="str">
        <f>TEXT(INDEX(Report!$A$1:$T$57,D267,E267),"0.0")</f>
        <v>37.3</v>
      </c>
      <c r="D267" s="575">
        <f t="shared" si="64"/>
        <v>19</v>
      </c>
      <c r="E267" s="574">
        <f t="shared" si="66"/>
        <v>20</v>
      </c>
    </row>
    <row r="268" spans="1:5" x14ac:dyDescent="0.3">
      <c r="A268" s="543" t="str">
        <f>INDEX(Report!$A$1:$T$57,D268,1)</f>
        <v>ID</v>
      </c>
      <c r="B268" s="543" t="s">
        <v>1928</v>
      </c>
      <c r="C268" s="575" t="str">
        <f>INDEX(Report!$A$1:$T$57,D268,E268)</f>
        <v>Idaho</v>
      </c>
      <c r="D268" s="575">
        <f t="shared" si="64"/>
        <v>20</v>
      </c>
      <c r="E268" s="575">
        <v>2</v>
      </c>
    </row>
    <row r="269" spans="1:5" x14ac:dyDescent="0.3">
      <c r="A269" t="s">
        <v>1932</v>
      </c>
      <c r="B269" s="576" t="s">
        <v>1929</v>
      </c>
      <c r="C269" s="269" t="str">
        <f>LEFT(INDEX(Report!$A$1:$T$57,D269,E269),1)</f>
        <v>C</v>
      </c>
      <c r="D269" s="575">
        <f t="shared" si="64"/>
        <v>20</v>
      </c>
      <c r="E269" s="269">
        <v>3</v>
      </c>
    </row>
    <row r="270" spans="1:5" x14ac:dyDescent="0.3">
      <c r="A270" t="s">
        <v>1900</v>
      </c>
      <c r="B270" s="577" t="s">
        <v>1912</v>
      </c>
      <c r="C270" s="269" t="str">
        <f>INDEX(Report!$A$1:$T$57,D270,E270)</f>
        <v>Yes</v>
      </c>
      <c r="D270" s="575">
        <f t="shared" si="64"/>
        <v>20</v>
      </c>
      <c r="E270" s="269">
        <v>4</v>
      </c>
    </row>
    <row r="271" spans="1:5" x14ac:dyDescent="0.3">
      <c r="A271" t="str">
        <f>A270</f>
        <v>Campaigns</v>
      </c>
      <c r="B271" s="577" t="s">
        <v>1913</v>
      </c>
      <c r="C271" s="269" t="str">
        <f>CONCATENATE(IF(ISNUMBER(INDEX(Report!$A$1:$T$57,D271,E271)),"$",""),INDEX(Report!$A$1:$T$57,D271,E271))</f>
        <v>$3000</v>
      </c>
      <c r="D271" s="575">
        <f t="shared" si="64"/>
        <v>20</v>
      </c>
      <c r="E271" s="574">
        <f>E270+1</f>
        <v>5</v>
      </c>
    </row>
    <row r="272" spans="1:5" x14ac:dyDescent="0.3">
      <c r="A272" t="str">
        <f t="shared" ref="A272:A286" si="70">A271</f>
        <v>Campaigns</v>
      </c>
      <c r="B272" s="577" t="s">
        <v>1914</v>
      </c>
      <c r="C272" s="269" t="str">
        <f>INDEX(Report!$A$1:$T$57,D272,E272)</f>
        <v>No</v>
      </c>
      <c r="D272" s="575">
        <f t="shared" si="64"/>
        <v>20</v>
      </c>
      <c r="E272" s="574">
        <f t="shared" ref="E272:E286" si="71">E271+1</f>
        <v>6</v>
      </c>
    </row>
    <row r="273" spans="1:5" x14ac:dyDescent="0.3">
      <c r="A273" t="s">
        <v>1899</v>
      </c>
      <c r="B273" s="577" t="s">
        <v>1911</v>
      </c>
      <c r="C273" s="269" t="str">
        <f>TEXT(INDEX(Report!$A$1:$T$57,D273,E273),"0%")</f>
        <v>68%</v>
      </c>
      <c r="D273" s="575">
        <f t="shared" si="64"/>
        <v>20</v>
      </c>
      <c r="E273" s="574">
        <f t="shared" si="71"/>
        <v>7</v>
      </c>
    </row>
    <row r="274" spans="1:5" x14ac:dyDescent="0.3">
      <c r="A274" t="str">
        <f t="shared" ref="A274:A286" si="72">A273</f>
        <v>Turnout</v>
      </c>
      <c r="B274" s="577" t="s">
        <v>1924</v>
      </c>
      <c r="C274" s="269" t="str">
        <f>TEXT(INDEX(Report!$A$1:$T$57,D274,E274),"0%")</f>
        <v>41%</v>
      </c>
      <c r="D274" s="575">
        <f t="shared" si="64"/>
        <v>20</v>
      </c>
      <c r="E274" s="574">
        <f t="shared" si="71"/>
        <v>8</v>
      </c>
    </row>
    <row r="275" spans="1:5" x14ac:dyDescent="0.3">
      <c r="A275" t="str">
        <f t="shared" si="72"/>
        <v>Turnout</v>
      </c>
      <c r="B275" s="577" t="s">
        <v>1925</v>
      </c>
      <c r="C275" s="269" t="str">
        <f>TEXT(INDEX(Report!$A$1:$T$57,D275,E275),"0%")</f>
        <v>60%</v>
      </c>
      <c r="D275" s="575">
        <f t="shared" si="64"/>
        <v>20</v>
      </c>
      <c r="E275" s="574">
        <f t="shared" si="71"/>
        <v>9</v>
      </c>
    </row>
    <row r="276" spans="1:5" x14ac:dyDescent="0.3">
      <c r="A276" t="s">
        <v>1930</v>
      </c>
      <c r="B276" s="577" t="s">
        <v>1915</v>
      </c>
      <c r="C276" s="269" t="str">
        <f>INDEX(Report!$A$1:$T$57,D276,E276)</f>
        <v>No rule</v>
      </c>
      <c r="D276" s="575">
        <f t="shared" si="64"/>
        <v>20</v>
      </c>
      <c r="E276" s="574">
        <f t="shared" si="71"/>
        <v>10</v>
      </c>
    </row>
    <row r="277" spans="1:5" x14ac:dyDescent="0.3">
      <c r="A277" t="str">
        <f t="shared" ref="A277:A286" si="73">A276</f>
        <v>Access</v>
      </c>
      <c r="B277" s="577" t="s">
        <v>1926</v>
      </c>
      <c r="C277" s="269" t="str">
        <f>INDEX(Report!$A$1:$T$57,D277,E277)</f>
        <v>Broad VBM: if Voter asks</v>
      </c>
      <c r="D277" s="575">
        <f t="shared" si="64"/>
        <v>20</v>
      </c>
      <c r="E277" s="574">
        <f t="shared" si="71"/>
        <v>11</v>
      </c>
    </row>
    <row r="278" spans="1:5" x14ac:dyDescent="0.3">
      <c r="A278" t="str">
        <f t="shared" si="73"/>
        <v>Access</v>
      </c>
      <c r="B278" s="577" t="s">
        <v>1918</v>
      </c>
      <c r="C278" s="269" t="str">
        <f>INDEX(Report!$A$1:$T$57,D278,E278)</f>
        <v>No cure</v>
      </c>
      <c r="D278" s="575">
        <f t="shared" si="64"/>
        <v>20</v>
      </c>
      <c r="E278" s="574">
        <f t="shared" si="71"/>
        <v>12</v>
      </c>
    </row>
    <row r="279" spans="1:5" x14ac:dyDescent="0.3">
      <c r="A279" t="str">
        <f t="shared" si="73"/>
        <v>Access</v>
      </c>
      <c r="B279" s="577" t="s">
        <v>1919</v>
      </c>
      <c r="C279" s="269" t="str">
        <f>INDEX(Report!$A$1:$T$57,D279,E279)</f>
        <v>No</v>
      </c>
      <c r="D279" s="575">
        <f t="shared" si="64"/>
        <v>20</v>
      </c>
      <c r="E279" s="574">
        <f t="shared" si="71"/>
        <v>13</v>
      </c>
    </row>
    <row r="280" spans="1:5" x14ac:dyDescent="0.3">
      <c r="A280" t="str">
        <f t="shared" si="73"/>
        <v>Access</v>
      </c>
      <c r="B280" s="577" t="s">
        <v>1920</v>
      </c>
      <c r="C280" s="269" t="str">
        <f>IF(ISNUMBER(INDEX(Report!$A$1:$T$57,D280,E280)),TEXT(INDEX(Report!$A$1:$T$57,D280,E280),"0.0%"),INDEX(Report!$A$1:$T$57,D280,E280))</f>
        <v>1.6%</v>
      </c>
      <c r="D280" s="575">
        <f t="shared" si="64"/>
        <v>20</v>
      </c>
      <c r="E280" s="574">
        <f t="shared" si="71"/>
        <v>14</v>
      </c>
    </row>
    <row r="281" spans="1:5" x14ac:dyDescent="0.3">
      <c r="A281" t="s">
        <v>1931</v>
      </c>
      <c r="B281" s="577" t="s">
        <v>1916</v>
      </c>
      <c r="C281" s="269" t="str">
        <f>INDEX(Report!$A$1:$T$57,D281,E281)</f>
        <v>hmpb+bmd4access</v>
      </c>
      <c r="D281" s="575">
        <f t="shared" si="64"/>
        <v>20</v>
      </c>
      <c r="E281" s="574">
        <f t="shared" si="71"/>
        <v>15</v>
      </c>
    </row>
    <row r="282" spans="1:5" x14ac:dyDescent="0.3">
      <c r="A282" t="str">
        <f t="shared" ref="A282:A286" si="74">A281</f>
        <v>Checking</v>
      </c>
      <c r="B282" s="577" t="s">
        <v>1921</v>
      </c>
      <c r="C282" s="269" t="str">
        <f>INDEX(Report!$A$1:$T$57,D282,E282)</f>
        <v>No audit unless recount happens</v>
      </c>
      <c r="D282" s="575">
        <f t="shared" si="64"/>
        <v>20</v>
      </c>
      <c r="E282" s="574">
        <f t="shared" si="71"/>
        <v>16</v>
      </c>
    </row>
    <row r="283" spans="1:5" x14ac:dyDescent="0.3">
      <c r="A283" t="str">
        <f t="shared" si="74"/>
        <v>Checking</v>
      </c>
      <c r="B283" s="577" t="s">
        <v>1922</v>
      </c>
      <c r="C283" s="269" t="str">
        <f>TEXT(INDEX(Report!$A$1:$T$57,D283,E283),"0%")</f>
        <v>0%</v>
      </c>
      <c r="D283" s="575">
        <f t="shared" si="64"/>
        <v>20</v>
      </c>
      <c r="E283" s="574">
        <f t="shared" si="71"/>
        <v>17</v>
      </c>
    </row>
    <row r="284" spans="1:5" x14ac:dyDescent="0.3">
      <c r="A284" t="str">
        <f t="shared" si="74"/>
        <v>Checking</v>
      </c>
      <c r="B284" s="577" t="s">
        <v>1923</v>
      </c>
      <c r="C284" s="269">
        <f>INDEX(Report!$A$1:$T$57,D284,E284)</f>
        <v>0</v>
      </c>
      <c r="D284" s="575">
        <f t="shared" si="64"/>
        <v>20</v>
      </c>
      <c r="E284" s="574">
        <f t="shared" si="71"/>
        <v>18</v>
      </c>
    </row>
    <row r="285" spans="1:5" x14ac:dyDescent="0.3">
      <c r="A285" t="str">
        <f t="shared" si="74"/>
        <v>Checking</v>
      </c>
      <c r="B285" s="577" t="s">
        <v>1927</v>
      </c>
      <c r="C285" s="269" t="str">
        <f>INDEX(Report!$A$1:$T$57,D285,E285)</f>
        <v>Yes after recount. Unknown if images kept</v>
      </c>
      <c r="D285" s="575">
        <f t="shared" si="64"/>
        <v>20</v>
      </c>
      <c r="E285" s="574">
        <f t="shared" si="71"/>
        <v>19</v>
      </c>
    </row>
    <row r="286" spans="1:5" x14ac:dyDescent="0.3">
      <c r="A286" t="str">
        <f t="shared" si="74"/>
        <v>Checking</v>
      </c>
      <c r="B286" s="577" t="s">
        <v>1917</v>
      </c>
      <c r="C286" s="269" t="str">
        <f>TEXT(INDEX(Report!$A$1:$T$57,D286,E286),"0.0")</f>
        <v>30.6</v>
      </c>
      <c r="D286" s="575">
        <f t="shared" si="64"/>
        <v>20</v>
      </c>
      <c r="E286" s="574">
        <f t="shared" si="71"/>
        <v>20</v>
      </c>
    </row>
    <row r="287" spans="1:5" x14ac:dyDescent="0.3">
      <c r="A287" s="543" t="str">
        <f>INDEX(Report!$A$1:$T$57,D287,1)</f>
        <v>IL</v>
      </c>
      <c r="B287" s="543" t="s">
        <v>1928</v>
      </c>
      <c r="C287" s="575" t="str">
        <f>INDEX(Report!$A$1:$T$57,D287,E287)</f>
        <v>Illinois</v>
      </c>
      <c r="D287" s="575">
        <f t="shared" si="64"/>
        <v>21</v>
      </c>
      <c r="E287" s="575">
        <v>2</v>
      </c>
    </row>
    <row r="288" spans="1:5" x14ac:dyDescent="0.3">
      <c r="A288" t="s">
        <v>1932</v>
      </c>
      <c r="B288" s="576" t="s">
        <v>1929</v>
      </c>
      <c r="C288" s="269" t="str">
        <f>LEFT(INDEX(Report!$A$1:$T$57,D288,E288),1)</f>
        <v>A</v>
      </c>
      <c r="D288" s="575">
        <f t="shared" si="64"/>
        <v>21</v>
      </c>
      <c r="E288" s="269">
        <v>3</v>
      </c>
    </row>
    <row r="289" spans="1:5" x14ac:dyDescent="0.3">
      <c r="A289" t="s">
        <v>1900</v>
      </c>
      <c r="B289" s="577" t="s">
        <v>1912</v>
      </c>
      <c r="C289" s="269" t="str">
        <f>INDEX(Report!$A$1:$T$57,D289,E289)</f>
        <v>No</v>
      </c>
      <c r="D289" s="575">
        <f t="shared" si="64"/>
        <v>21</v>
      </c>
      <c r="E289" s="269">
        <v>4</v>
      </c>
    </row>
    <row r="290" spans="1:5" x14ac:dyDescent="0.3">
      <c r="A290" t="str">
        <f>A289</f>
        <v>Campaigns</v>
      </c>
      <c r="B290" s="577" t="s">
        <v>1913</v>
      </c>
      <c r="C290" s="269" t="str">
        <f>CONCATENATE(IF(ISNUMBER(INDEX(Report!$A$1:$T$57,D290,E290)),"$",""),INDEX(Report!$A$1:$T$57,D290,E290))</f>
        <v>$17400</v>
      </c>
      <c r="D290" s="575">
        <f t="shared" si="64"/>
        <v>21</v>
      </c>
      <c r="E290" s="574">
        <f>E289+1</f>
        <v>5</v>
      </c>
    </row>
    <row r="291" spans="1:5" x14ac:dyDescent="0.3">
      <c r="A291" t="str">
        <f t="shared" ref="A291:A305" si="75">A290</f>
        <v>Campaigns</v>
      </c>
      <c r="B291" s="577" t="s">
        <v>1914</v>
      </c>
      <c r="C291" s="269" t="str">
        <f>INDEX(Report!$A$1:$T$57,D291,E291)</f>
        <v>No</v>
      </c>
      <c r="D291" s="575">
        <f t="shared" si="64"/>
        <v>21</v>
      </c>
      <c r="E291" s="574">
        <f t="shared" ref="E291:E305" si="76">E290+1</f>
        <v>6</v>
      </c>
    </row>
    <row r="292" spans="1:5" x14ac:dyDescent="0.3">
      <c r="A292" t="s">
        <v>1899</v>
      </c>
      <c r="B292" s="577" t="s">
        <v>1911</v>
      </c>
      <c r="C292" s="269" t="str">
        <f>TEXT(INDEX(Report!$A$1:$T$57,D292,E292),"0%")</f>
        <v>67%</v>
      </c>
      <c r="D292" s="575">
        <f t="shared" si="64"/>
        <v>21</v>
      </c>
      <c r="E292" s="574">
        <f t="shared" si="76"/>
        <v>7</v>
      </c>
    </row>
    <row r="293" spans="1:5" x14ac:dyDescent="0.3">
      <c r="A293" t="str">
        <f t="shared" ref="A293:A305" si="77">A292</f>
        <v>Turnout</v>
      </c>
      <c r="B293" s="577" t="s">
        <v>1924</v>
      </c>
      <c r="C293" s="269" t="str">
        <f>TEXT(INDEX(Report!$A$1:$T$57,D293,E293),"0%")</f>
        <v>55%</v>
      </c>
      <c r="D293" s="575">
        <f t="shared" si="64"/>
        <v>21</v>
      </c>
      <c r="E293" s="574">
        <f t="shared" si="76"/>
        <v>8</v>
      </c>
    </row>
    <row r="294" spans="1:5" x14ac:dyDescent="0.3">
      <c r="A294" t="str">
        <f t="shared" si="77"/>
        <v>Turnout</v>
      </c>
      <c r="B294" s="577" t="s">
        <v>1925</v>
      </c>
      <c r="C294" s="269" t="str">
        <f>TEXT(INDEX(Report!$A$1:$T$57,D294,E294),"0%")</f>
        <v>77%</v>
      </c>
      <c r="D294" s="575">
        <f t="shared" si="64"/>
        <v>21</v>
      </c>
      <c r="E294" s="574">
        <f t="shared" si="76"/>
        <v>9</v>
      </c>
    </row>
    <row r="295" spans="1:5" x14ac:dyDescent="0.3">
      <c r="A295" t="s">
        <v>1930</v>
      </c>
      <c r="B295" s="577" t="s">
        <v>1915</v>
      </c>
      <c r="C295" s="269" t="str">
        <f>INDEX(Report!$A$1:$T$57,D295,E295)</f>
        <v>2Sat+Sun: 14 hours on last Sat+Sun</v>
      </c>
      <c r="D295" s="575">
        <f t="shared" si="64"/>
        <v>21</v>
      </c>
      <c r="E295" s="574">
        <f t="shared" si="76"/>
        <v>10</v>
      </c>
    </row>
    <row r="296" spans="1:5" x14ac:dyDescent="0.3">
      <c r="A296" t="str">
        <f t="shared" ref="A296:A305" si="78">A295</f>
        <v>Access</v>
      </c>
      <c r="B296" s="577" t="s">
        <v>1926</v>
      </c>
      <c r="C296" s="269" t="str">
        <f>INDEX(Report!$A$1:$T$57,D296,E296)</f>
        <v>Broad VBM: Applic.sent to all</v>
      </c>
      <c r="D296" s="575">
        <f t="shared" si="64"/>
        <v>21</v>
      </c>
      <c r="E296" s="574">
        <f t="shared" si="76"/>
        <v>11</v>
      </c>
    </row>
    <row r="297" spans="1:5" x14ac:dyDescent="0.3">
      <c r="A297" t="str">
        <f t="shared" si="78"/>
        <v>Access</v>
      </c>
      <c r="B297" s="577" t="s">
        <v>1918</v>
      </c>
      <c r="C297" s="269">
        <f>INDEX(Report!$A$1:$T$57,D297,E297)</f>
        <v>14</v>
      </c>
      <c r="D297" s="575">
        <f t="shared" si="64"/>
        <v>21</v>
      </c>
      <c r="E297" s="574">
        <f t="shared" si="76"/>
        <v>12</v>
      </c>
    </row>
    <row r="298" spans="1:5" x14ac:dyDescent="0.3">
      <c r="A298" t="str">
        <f t="shared" si="78"/>
        <v>Access</v>
      </c>
      <c r="B298" s="577" t="s">
        <v>1919</v>
      </c>
      <c r="C298" s="269" t="str">
        <f>INDEX(Report!$A$1:$T$57,D298,E298)</f>
        <v>Yes</v>
      </c>
      <c r="D298" s="575">
        <f t="shared" si="64"/>
        <v>21</v>
      </c>
      <c r="E298" s="574">
        <f t="shared" si="76"/>
        <v>13</v>
      </c>
    </row>
    <row r="299" spans="1:5" x14ac:dyDescent="0.3">
      <c r="A299" t="str">
        <f t="shared" si="78"/>
        <v>Access</v>
      </c>
      <c r="B299" s="577" t="s">
        <v>1920</v>
      </c>
      <c r="C299" s="269" t="str">
        <f>IF(ISNUMBER(INDEX(Report!$A$1:$T$57,D299,E299)),TEXT(INDEX(Report!$A$1:$T$57,D299,E299),"0.0%"),INDEX(Report!$A$1:$T$57,D299,E299))</f>
        <v>2.2%</v>
      </c>
      <c r="D299" s="575">
        <f t="shared" si="64"/>
        <v>21</v>
      </c>
      <c r="E299" s="574">
        <f t="shared" si="76"/>
        <v>14</v>
      </c>
    </row>
    <row r="300" spans="1:5" x14ac:dyDescent="0.3">
      <c r="A300" t="s">
        <v>1931</v>
      </c>
      <c r="B300" s="577" t="s">
        <v>1916</v>
      </c>
      <c r="C300" s="269" t="str">
        <f>INDEX(Report!$A$1:$T$57,D300,E300)</f>
        <v>hmpb+bmd4access</v>
      </c>
      <c r="D300" s="575">
        <f t="shared" si="64"/>
        <v>21</v>
      </c>
      <c r="E300" s="574">
        <f t="shared" si="76"/>
        <v>15</v>
      </c>
    </row>
    <row r="301" spans="1:5" x14ac:dyDescent="0.3">
      <c r="A301" t="str">
        <f t="shared" ref="A301:A305" si="79">A300</f>
        <v>Checking</v>
      </c>
      <c r="B301" s="577" t="s">
        <v>1921</v>
      </c>
      <c r="C301" s="269" t="str">
        <f>INDEX(Report!$A$1:$T$57,D301,E301)</f>
        <v>Audit by using different machine. Exclude VBM+ provisional</v>
      </c>
      <c r="D301" s="575">
        <f t="shared" si="64"/>
        <v>21</v>
      </c>
      <c r="E301" s="574">
        <f t="shared" si="76"/>
        <v>16</v>
      </c>
    </row>
    <row r="302" spans="1:5" x14ac:dyDescent="0.3">
      <c r="A302" t="str">
        <f t="shared" si="79"/>
        <v>Checking</v>
      </c>
      <c r="B302" s="577" t="s">
        <v>1922</v>
      </c>
      <c r="C302" s="269" t="str">
        <f>TEXT(INDEX(Report!$A$1:$T$57,D302,E302),"0%")</f>
        <v>5%</v>
      </c>
      <c r="D302" s="575">
        <f t="shared" si="64"/>
        <v>21</v>
      </c>
      <c r="E302" s="574">
        <f t="shared" si="76"/>
        <v>17</v>
      </c>
    </row>
    <row r="303" spans="1:5" x14ac:dyDescent="0.3">
      <c r="A303" t="str">
        <f t="shared" si="79"/>
        <v>Checking</v>
      </c>
      <c r="B303" s="577" t="s">
        <v>1923</v>
      </c>
      <c r="C303" s="269" t="str">
        <f>INDEX(Report!$A$1:$T$57,D303,E303)</f>
        <v>All</v>
      </c>
      <c r="D303" s="575">
        <f t="shared" si="64"/>
        <v>21</v>
      </c>
      <c r="E303" s="574">
        <f t="shared" si="76"/>
        <v>18</v>
      </c>
    </row>
    <row r="304" spans="1:5" x14ac:dyDescent="0.3">
      <c r="A304" t="str">
        <f t="shared" si="79"/>
        <v>Checking</v>
      </c>
      <c r="B304" s="577" t="s">
        <v>1927</v>
      </c>
      <c r="C304" s="269" t="str">
        <f>INDEX(Report!$A$1:$T$57,D304,E304)</f>
        <v>No ballots. Availability of images unknown</v>
      </c>
      <c r="D304" s="575">
        <f t="shared" si="64"/>
        <v>21</v>
      </c>
      <c r="E304" s="574">
        <f t="shared" si="76"/>
        <v>19</v>
      </c>
    </row>
    <row r="305" spans="1:5" x14ac:dyDescent="0.3">
      <c r="A305" t="str">
        <f t="shared" si="79"/>
        <v>Checking</v>
      </c>
      <c r="B305" s="577" t="s">
        <v>1917</v>
      </c>
      <c r="C305" s="269" t="str">
        <f>TEXT(INDEX(Report!$A$1:$T$57,D305,E305),"0.0")</f>
        <v>46.8</v>
      </c>
      <c r="D305" s="575">
        <f t="shared" si="64"/>
        <v>21</v>
      </c>
      <c r="E305" s="574">
        <f t="shared" si="76"/>
        <v>20</v>
      </c>
    </row>
    <row r="306" spans="1:5" x14ac:dyDescent="0.3">
      <c r="A306" s="543" t="str">
        <f>INDEX(Report!$A$1:$T$57,D306,1)</f>
        <v>IN</v>
      </c>
      <c r="B306" s="543" t="s">
        <v>1928</v>
      </c>
      <c r="C306" s="575" t="str">
        <f>INDEX(Report!$A$1:$T$57,D306,E306)</f>
        <v>Indiana</v>
      </c>
      <c r="D306" s="575">
        <f t="shared" si="64"/>
        <v>22</v>
      </c>
      <c r="E306" s="575">
        <v>2</v>
      </c>
    </row>
    <row r="307" spans="1:5" x14ac:dyDescent="0.3">
      <c r="A307" t="s">
        <v>1932</v>
      </c>
      <c r="B307" s="576" t="s">
        <v>1929</v>
      </c>
      <c r="C307" s="269" t="str">
        <f>LEFT(INDEX(Report!$A$1:$T$57,D307,E307),1)</f>
        <v>C</v>
      </c>
      <c r="D307" s="575">
        <f t="shared" si="64"/>
        <v>22</v>
      </c>
      <c r="E307" s="269">
        <v>3</v>
      </c>
    </row>
    <row r="308" spans="1:5" x14ac:dyDescent="0.3">
      <c r="A308" t="s">
        <v>1900</v>
      </c>
      <c r="B308" s="577" t="s">
        <v>1912</v>
      </c>
      <c r="C308" s="269" t="str">
        <f>INDEX(Report!$A$1:$T$57,D308,E308)</f>
        <v>No</v>
      </c>
      <c r="D308" s="575">
        <f t="shared" si="64"/>
        <v>22</v>
      </c>
      <c r="E308" s="269">
        <v>4</v>
      </c>
    </row>
    <row r="309" spans="1:5" x14ac:dyDescent="0.3">
      <c r="A309" t="str">
        <f>A308</f>
        <v>Campaigns</v>
      </c>
      <c r="B309" s="577" t="s">
        <v>1913</v>
      </c>
      <c r="C309" s="269" t="str">
        <f>CONCATENATE(IF(ISNUMBER(INDEX(Report!$A$1:$T$57,D309,E309)),"$",""),INDEX(Report!$A$1:$T$57,D309,E309))</f>
        <v>no limit</v>
      </c>
      <c r="D309" s="575">
        <f t="shared" si="64"/>
        <v>22</v>
      </c>
      <c r="E309" s="574">
        <f>E308+1</f>
        <v>5</v>
      </c>
    </row>
    <row r="310" spans="1:5" x14ac:dyDescent="0.3">
      <c r="A310" t="str">
        <f t="shared" ref="A310:A324" si="80">A309</f>
        <v>Campaigns</v>
      </c>
      <c r="B310" s="577" t="s">
        <v>1914</v>
      </c>
      <c r="C310" s="269" t="str">
        <f>INDEX(Report!$A$1:$T$57,D310,E310)</f>
        <v>No</v>
      </c>
      <c r="D310" s="575">
        <f t="shared" si="64"/>
        <v>22</v>
      </c>
      <c r="E310" s="574">
        <f t="shared" ref="E310:E324" si="81">E309+1</f>
        <v>6</v>
      </c>
    </row>
    <row r="311" spans="1:5" x14ac:dyDescent="0.3">
      <c r="A311" t="s">
        <v>1899</v>
      </c>
      <c r="B311" s="577" t="s">
        <v>1911</v>
      </c>
      <c r="C311" s="269" t="str">
        <f>TEXT(INDEX(Report!$A$1:$T$57,D311,E311),"0%")</f>
        <v>61%</v>
      </c>
      <c r="D311" s="575">
        <f t="shared" si="64"/>
        <v>22</v>
      </c>
      <c r="E311" s="574">
        <f t="shared" si="81"/>
        <v>7</v>
      </c>
    </row>
    <row r="312" spans="1:5" x14ac:dyDescent="0.3">
      <c r="A312" t="str">
        <f t="shared" ref="A312:A324" si="82">A311</f>
        <v>Turnout</v>
      </c>
      <c r="B312" s="577" t="s">
        <v>1924</v>
      </c>
      <c r="C312" s="269" t="str">
        <f>TEXT(INDEX(Report!$A$1:$T$57,D312,E312),"0%")</f>
        <v>60%</v>
      </c>
      <c r="D312" s="575">
        <f t="shared" si="64"/>
        <v>22</v>
      </c>
      <c r="E312" s="574">
        <f t="shared" si="81"/>
        <v>8</v>
      </c>
    </row>
    <row r="313" spans="1:5" x14ac:dyDescent="0.3">
      <c r="A313" t="str">
        <f t="shared" si="82"/>
        <v>Turnout</v>
      </c>
      <c r="B313" s="577" t="s">
        <v>1925</v>
      </c>
      <c r="C313" s="269" t="str">
        <f>TEXT(INDEX(Report!$A$1:$T$57,D313,E313),"0%")</f>
        <v>83%</v>
      </c>
      <c r="D313" s="575">
        <f t="shared" si="64"/>
        <v>22</v>
      </c>
      <c r="E313" s="574">
        <f t="shared" si="81"/>
        <v>9</v>
      </c>
    </row>
    <row r="314" spans="1:5" x14ac:dyDescent="0.3">
      <c r="A314" t="s">
        <v>1930</v>
      </c>
      <c r="B314" s="577" t="s">
        <v>1915</v>
      </c>
      <c r="C314" s="269" t="str">
        <f>INDEX(Report!$A$1:$T$57,D314,E314)</f>
        <v>2Sat: last 2</v>
      </c>
      <c r="D314" s="575">
        <f t="shared" ref="D314:D324" si="83">D295+1</f>
        <v>22</v>
      </c>
      <c r="E314" s="574">
        <f t="shared" si="81"/>
        <v>10</v>
      </c>
    </row>
    <row r="315" spans="1:5" x14ac:dyDescent="0.3">
      <c r="A315" t="str">
        <f t="shared" ref="A315:A324" si="84">A314</f>
        <v>Access</v>
      </c>
      <c r="B315" s="577" t="s">
        <v>1926</v>
      </c>
      <c r="C315" s="269" t="str">
        <f>INDEX(Report!$A$1:$T$57,D315,E315)</f>
        <v>VBM for limited reasons</v>
      </c>
      <c r="D315" s="575">
        <f t="shared" si="83"/>
        <v>22</v>
      </c>
      <c r="E315" s="574">
        <f t="shared" si="81"/>
        <v>11</v>
      </c>
    </row>
    <row r="316" spans="1:5" x14ac:dyDescent="0.3">
      <c r="A316" t="str">
        <f t="shared" si="84"/>
        <v>Access</v>
      </c>
      <c r="B316" s="577" t="s">
        <v>1918</v>
      </c>
      <c r="C316" s="269" t="str">
        <f>INDEX(Report!$A$1:$T$57,D316,E316)</f>
        <v>No cure</v>
      </c>
      <c r="D316" s="575">
        <f t="shared" si="83"/>
        <v>22</v>
      </c>
      <c r="E316" s="574">
        <f t="shared" si="81"/>
        <v>12</v>
      </c>
    </row>
    <row r="317" spans="1:5" x14ac:dyDescent="0.3">
      <c r="A317" t="str">
        <f t="shared" si="84"/>
        <v>Access</v>
      </c>
      <c r="B317" s="577" t="s">
        <v>1919</v>
      </c>
      <c r="C317" s="269" t="str">
        <f>INDEX(Report!$A$1:$T$57,D317,E317)</f>
        <v>No</v>
      </c>
      <c r="D317" s="575">
        <f t="shared" si="83"/>
        <v>22</v>
      </c>
      <c r="E317" s="574">
        <f t="shared" si="81"/>
        <v>13</v>
      </c>
    </row>
    <row r="318" spans="1:5" x14ac:dyDescent="0.3">
      <c r="A318" t="str">
        <f t="shared" si="84"/>
        <v>Access</v>
      </c>
      <c r="B318" s="577" t="s">
        <v>1920</v>
      </c>
      <c r="C318" s="269" t="str">
        <f>IF(ISNUMBER(INDEX(Report!$A$1:$T$57,D318,E318)),TEXT(INDEX(Report!$A$1:$T$57,D318,E318),"0.0%"),INDEX(Report!$A$1:$T$57,D318,E318))</f>
        <v>0.5%</v>
      </c>
      <c r="D318" s="575">
        <f t="shared" si="83"/>
        <v>22</v>
      </c>
      <c r="E318" s="574">
        <f t="shared" si="81"/>
        <v>14</v>
      </c>
    </row>
    <row r="319" spans="1:5" x14ac:dyDescent="0.3">
      <c r="A319" t="s">
        <v>1931</v>
      </c>
      <c r="B319" s="577" t="s">
        <v>1916</v>
      </c>
      <c r="C319" s="269" t="str">
        <f>INDEX(Report!$A$1:$T$57,D319,E319)</f>
        <v>dre34% bmd30%</v>
      </c>
      <c r="D319" s="575">
        <f t="shared" si="83"/>
        <v>22</v>
      </c>
      <c r="E319" s="574">
        <f t="shared" si="81"/>
        <v>15</v>
      </c>
    </row>
    <row r="320" spans="1:5" x14ac:dyDescent="0.3">
      <c r="A320" t="str">
        <f t="shared" ref="A320:A324" si="85">A319</f>
        <v>Checking</v>
      </c>
      <c r="B320" s="577" t="s">
        <v>1921</v>
      </c>
      <c r="C320" s="269" t="str">
        <f>INDEX(Report!$A$1:$T$57,D320,E320)</f>
        <v>Not required</v>
      </c>
      <c r="D320" s="575">
        <f t="shared" si="83"/>
        <v>22</v>
      </c>
      <c r="E320" s="574">
        <f t="shared" si="81"/>
        <v>16</v>
      </c>
    </row>
    <row r="321" spans="1:5" x14ac:dyDescent="0.3">
      <c r="A321" t="str">
        <f t="shared" si="85"/>
        <v>Checking</v>
      </c>
      <c r="B321" s="577" t="s">
        <v>1922</v>
      </c>
      <c r="C321" s="269" t="str">
        <f>TEXT(INDEX(Report!$A$1:$T$57,D321,E321),"0%")</f>
        <v>0%</v>
      </c>
      <c r="D321" s="575">
        <f t="shared" si="83"/>
        <v>22</v>
      </c>
      <c r="E321" s="574">
        <f t="shared" si="81"/>
        <v>17</v>
      </c>
    </row>
    <row r="322" spans="1:5" x14ac:dyDescent="0.3">
      <c r="A322" t="str">
        <f t="shared" si="85"/>
        <v>Checking</v>
      </c>
      <c r="B322" s="577" t="s">
        <v>1923</v>
      </c>
      <c r="C322" s="269">
        <f>INDEX(Report!$A$1:$T$57,D322,E322)</f>
        <v>0</v>
      </c>
      <c r="D322" s="575">
        <f t="shared" si="83"/>
        <v>22</v>
      </c>
      <c r="E322" s="574">
        <f t="shared" si="81"/>
        <v>18</v>
      </c>
    </row>
    <row r="323" spans="1:5" x14ac:dyDescent="0.3">
      <c r="A323" t="str">
        <f t="shared" si="85"/>
        <v>Checking</v>
      </c>
      <c r="B323" s="577" t="s">
        <v>1927</v>
      </c>
      <c r="C323" s="269" t="str">
        <f>INDEX(Report!$A$1:$T$57,D323,E323)</f>
        <v>No ballots. Availability of images unknown</v>
      </c>
      <c r="D323" s="575">
        <f t="shared" si="83"/>
        <v>22</v>
      </c>
      <c r="E323" s="574">
        <f t="shared" si="81"/>
        <v>19</v>
      </c>
    </row>
    <row r="324" spans="1:5" x14ac:dyDescent="0.3">
      <c r="A324" t="str">
        <f t="shared" si="85"/>
        <v>Checking</v>
      </c>
      <c r="B324" s="577" t="s">
        <v>1917</v>
      </c>
      <c r="C324" s="269" t="str">
        <f>TEXT(INDEX(Report!$A$1:$T$57,D324,E324),"0.0")</f>
        <v>17.1</v>
      </c>
      <c r="D324" s="575">
        <f t="shared" si="83"/>
        <v>22</v>
      </c>
      <c r="E324" s="574">
        <f t="shared" si="81"/>
        <v>20</v>
      </c>
    </row>
    <row r="325" spans="1:5" x14ac:dyDescent="0.3">
      <c r="A325" s="543" t="str">
        <f>INDEX(Report!$A$1:$T$57,D325,1)</f>
        <v>KS</v>
      </c>
      <c r="B325" s="543" t="s">
        <v>1928</v>
      </c>
      <c r="C325" s="575" t="str">
        <f>INDEX(Report!$A$1:$T$57,D325,E325)</f>
        <v>Kansas</v>
      </c>
      <c r="D325" s="575">
        <f>D306+1</f>
        <v>23</v>
      </c>
      <c r="E325" s="575">
        <v>2</v>
      </c>
    </row>
    <row r="326" spans="1:5" x14ac:dyDescent="0.3">
      <c r="A326" t="s">
        <v>1932</v>
      </c>
      <c r="B326" s="576" t="s">
        <v>1929</v>
      </c>
      <c r="C326" s="269" t="str">
        <f>LEFT(INDEX(Report!$A$1:$T$57,D326,E326),1)</f>
        <v>A</v>
      </c>
      <c r="D326" s="575">
        <f t="shared" ref="D326:D389" si="86">D307+1</f>
        <v>23</v>
      </c>
      <c r="E326" s="269">
        <v>3</v>
      </c>
    </row>
    <row r="327" spans="1:5" x14ac:dyDescent="0.3">
      <c r="A327" t="s">
        <v>1900</v>
      </c>
      <c r="B327" s="577" t="s">
        <v>1912</v>
      </c>
      <c r="C327" s="269" t="str">
        <f>INDEX(Report!$A$1:$T$57,D327,E327)</f>
        <v>No</v>
      </c>
      <c r="D327" s="575">
        <f t="shared" si="86"/>
        <v>23</v>
      </c>
      <c r="E327" s="269">
        <v>4</v>
      </c>
    </row>
    <row r="328" spans="1:5" x14ac:dyDescent="0.3">
      <c r="A328" t="str">
        <f>A327</f>
        <v>Campaigns</v>
      </c>
      <c r="B328" s="577" t="s">
        <v>1913</v>
      </c>
      <c r="C328" s="269" t="str">
        <f>CONCATENATE(IF(ISNUMBER(INDEX(Report!$A$1:$T$57,D328,E328)),"$",""),INDEX(Report!$A$1:$T$57,D328,E328))</f>
        <v>$2000</v>
      </c>
      <c r="D328" s="575">
        <f t="shared" si="86"/>
        <v>23</v>
      </c>
      <c r="E328" s="574">
        <f>E327+1</f>
        <v>5</v>
      </c>
    </row>
    <row r="329" spans="1:5" x14ac:dyDescent="0.3">
      <c r="A329" t="str">
        <f t="shared" ref="A329:A343" si="87">A328</f>
        <v>Campaigns</v>
      </c>
      <c r="B329" s="577" t="s">
        <v>1914</v>
      </c>
      <c r="C329" s="269" t="str">
        <f>INDEX(Report!$A$1:$T$57,D329,E329)</f>
        <v>No</v>
      </c>
      <c r="D329" s="575">
        <f t="shared" si="86"/>
        <v>23</v>
      </c>
      <c r="E329" s="574">
        <f t="shared" ref="E329:E343" si="88">E328+1</f>
        <v>6</v>
      </c>
    </row>
    <row r="330" spans="1:5" x14ac:dyDescent="0.3">
      <c r="A330" t="s">
        <v>1899</v>
      </c>
      <c r="B330" s="577" t="s">
        <v>1911</v>
      </c>
      <c r="C330" s="269" t="str">
        <f>TEXT(INDEX(Report!$A$1:$T$57,D330,E330),"0%")</f>
        <v>66%</v>
      </c>
      <c r="D330" s="575">
        <f t="shared" si="86"/>
        <v>23</v>
      </c>
      <c r="E330" s="574">
        <f t="shared" si="88"/>
        <v>7</v>
      </c>
    </row>
    <row r="331" spans="1:5" x14ac:dyDescent="0.3">
      <c r="A331" t="str">
        <f t="shared" ref="A331:A345" si="89">A330</f>
        <v>Turnout</v>
      </c>
      <c r="B331" s="577" t="s">
        <v>1924</v>
      </c>
      <c r="C331" s="269" t="str">
        <f>TEXT(INDEX(Report!$A$1:$T$57,D331,E331),"0%")</f>
        <v>63%</v>
      </c>
      <c r="D331" s="575">
        <f t="shared" si="86"/>
        <v>23</v>
      </c>
      <c r="E331" s="574">
        <f t="shared" si="88"/>
        <v>8</v>
      </c>
    </row>
    <row r="332" spans="1:5" x14ac:dyDescent="0.3">
      <c r="A332" t="str">
        <f t="shared" si="89"/>
        <v>Turnout</v>
      </c>
      <c r="B332" s="577" t="s">
        <v>1925</v>
      </c>
      <c r="C332" s="269" t="str">
        <f>TEXT(INDEX(Report!$A$1:$T$57,D332,E332),"0%")</f>
        <v>79%</v>
      </c>
      <c r="D332" s="575">
        <f t="shared" si="86"/>
        <v>23</v>
      </c>
      <c r="E332" s="574">
        <f t="shared" si="88"/>
        <v>9</v>
      </c>
    </row>
    <row r="333" spans="1:5" x14ac:dyDescent="0.3">
      <c r="A333" t="s">
        <v>1930</v>
      </c>
      <c r="B333" s="577" t="s">
        <v>1915</v>
      </c>
      <c r="C333" s="269" t="str">
        <f>INDEX(Report!$A$1:$T$57,D333,E333)</f>
        <v>No rule</v>
      </c>
      <c r="D333" s="575">
        <f t="shared" si="86"/>
        <v>23</v>
      </c>
      <c r="E333" s="574">
        <f t="shared" si="88"/>
        <v>10</v>
      </c>
    </row>
    <row r="334" spans="1:5" x14ac:dyDescent="0.3">
      <c r="A334" t="str">
        <f t="shared" ref="A334:A348" si="90">A333</f>
        <v>Access</v>
      </c>
      <c r="B334" s="577" t="s">
        <v>1926</v>
      </c>
      <c r="C334" s="269" t="str">
        <f>INDEX(Report!$A$1:$T$57,D334,E334)</f>
        <v>Broad VBM: if Voter asks</v>
      </c>
      <c r="D334" s="575">
        <f t="shared" si="86"/>
        <v>23</v>
      </c>
      <c r="E334" s="574">
        <f t="shared" si="88"/>
        <v>11</v>
      </c>
    </row>
    <row r="335" spans="1:5" x14ac:dyDescent="0.3">
      <c r="A335" t="str">
        <f t="shared" si="90"/>
        <v>Access</v>
      </c>
      <c r="B335" s="577" t="s">
        <v>1918</v>
      </c>
      <c r="C335" s="269" t="str">
        <f>INDEX(Report!$A$1:$T$57,D335,E335)</f>
        <v>No cure</v>
      </c>
      <c r="D335" s="575">
        <f t="shared" si="86"/>
        <v>23</v>
      </c>
      <c r="E335" s="574">
        <f t="shared" si="88"/>
        <v>12</v>
      </c>
    </row>
    <row r="336" spans="1:5" x14ac:dyDescent="0.3">
      <c r="A336" t="str">
        <f t="shared" si="90"/>
        <v>Access</v>
      </c>
      <c r="B336" s="577" t="s">
        <v>1919</v>
      </c>
      <c r="C336" s="269" t="str">
        <f>INDEX(Report!$A$1:$T$57,D336,E336)</f>
        <v>Yes</v>
      </c>
      <c r="D336" s="575">
        <f t="shared" si="86"/>
        <v>23</v>
      </c>
      <c r="E336" s="574">
        <f t="shared" si="88"/>
        <v>13</v>
      </c>
    </row>
    <row r="337" spans="1:5" x14ac:dyDescent="0.3">
      <c r="A337" t="str">
        <f t="shared" si="90"/>
        <v>Access</v>
      </c>
      <c r="B337" s="577" t="s">
        <v>1920</v>
      </c>
      <c r="C337" s="269" t="str">
        <f>IF(ISNUMBER(INDEX(Report!$A$1:$T$57,D337,E337)),TEXT(INDEX(Report!$A$1:$T$57,D337,E337),"0.0%"),INDEX(Report!$A$1:$T$57,D337,E337))</f>
        <v>1.1%</v>
      </c>
      <c r="D337" s="575">
        <f t="shared" si="86"/>
        <v>23</v>
      </c>
      <c r="E337" s="574">
        <f t="shared" si="88"/>
        <v>14</v>
      </c>
    </row>
    <row r="338" spans="1:5" x14ac:dyDescent="0.3">
      <c r="A338" t="s">
        <v>1931</v>
      </c>
      <c r="B338" s="577" t="s">
        <v>1916</v>
      </c>
      <c r="C338" s="269" t="str">
        <f>INDEX(Report!$A$1:$T$57,D338,E338)</f>
        <v>bmd28% hmpb71%</v>
      </c>
      <c r="D338" s="575">
        <f t="shared" si="86"/>
        <v>23</v>
      </c>
      <c r="E338" s="574">
        <f t="shared" si="88"/>
        <v>15</v>
      </c>
    </row>
    <row r="339" spans="1:5" x14ac:dyDescent="0.3">
      <c r="A339" t="str">
        <f t="shared" ref="A339:A353" si="91">A338</f>
        <v>Checking</v>
      </c>
      <c r="B339" s="577" t="s">
        <v>1921</v>
      </c>
      <c r="C339" s="269" t="str">
        <f>INDEX(Report!$A$1:$T$57,D339,E339)</f>
        <v>Hand count</v>
      </c>
      <c r="D339" s="575">
        <f t="shared" si="86"/>
        <v>23</v>
      </c>
      <c r="E339" s="574">
        <f t="shared" si="88"/>
        <v>16</v>
      </c>
    </row>
    <row r="340" spans="1:5" x14ac:dyDescent="0.3">
      <c r="A340" t="str">
        <f t="shared" si="91"/>
        <v>Checking</v>
      </c>
      <c r="B340" s="577" t="s">
        <v>1922</v>
      </c>
      <c r="C340" s="269" t="str">
        <f>TEXT(INDEX(Report!$A$1:$T$57,D340,E340),"0%")</f>
        <v>1%</v>
      </c>
      <c r="D340" s="575">
        <f t="shared" si="86"/>
        <v>23</v>
      </c>
      <c r="E340" s="574">
        <f t="shared" si="88"/>
        <v>17</v>
      </c>
    </row>
    <row r="341" spans="1:5" x14ac:dyDescent="0.3">
      <c r="A341" t="str">
        <f t="shared" si="91"/>
        <v>Checking</v>
      </c>
      <c r="B341" s="577" t="s">
        <v>1923</v>
      </c>
      <c r="C341" s="269" t="str">
        <f>INDEX(Report!$A$1:$T$57,D341,E341)</f>
        <v>3-4</v>
      </c>
      <c r="D341" s="575">
        <f t="shared" si="86"/>
        <v>23</v>
      </c>
      <c r="E341" s="574">
        <f t="shared" si="88"/>
        <v>18</v>
      </c>
    </row>
    <row r="342" spans="1:5" x14ac:dyDescent="0.3">
      <c r="A342" t="str">
        <f t="shared" si="91"/>
        <v>Checking</v>
      </c>
      <c r="B342" s="577" t="s">
        <v>1927</v>
      </c>
      <c r="C342" s="269" t="str">
        <f>INDEX(Report!$A$1:$T$57,D342,E342)</f>
        <v>Yes after certification; but 28% DRE</v>
      </c>
      <c r="D342" s="575">
        <f t="shared" si="86"/>
        <v>23</v>
      </c>
      <c r="E342" s="574">
        <f t="shared" si="88"/>
        <v>19</v>
      </c>
    </row>
    <row r="343" spans="1:5" x14ac:dyDescent="0.3">
      <c r="A343" t="str">
        <f t="shared" si="91"/>
        <v>Checking</v>
      </c>
      <c r="B343" s="577" t="s">
        <v>1917</v>
      </c>
      <c r="C343" s="269" t="str">
        <f>TEXT(INDEX(Report!$A$1:$T$57,D343,E343),"0.0")</f>
        <v>42.4</v>
      </c>
      <c r="D343" s="575">
        <f t="shared" si="86"/>
        <v>23</v>
      </c>
      <c r="E343" s="574">
        <f t="shared" si="88"/>
        <v>20</v>
      </c>
    </row>
    <row r="344" spans="1:5" x14ac:dyDescent="0.3">
      <c r="A344" s="543" t="str">
        <f>INDEX(Report!$A$1:$T$57,D344,1)</f>
        <v>KY</v>
      </c>
      <c r="B344" s="543" t="s">
        <v>1928</v>
      </c>
      <c r="C344" s="575" t="str">
        <f>INDEX(Report!$A$1:$T$57,D344,E344)</f>
        <v>Kentucky</v>
      </c>
      <c r="D344" s="575">
        <f t="shared" si="86"/>
        <v>24</v>
      </c>
      <c r="E344" s="575">
        <v>2</v>
      </c>
    </row>
    <row r="345" spans="1:5" x14ac:dyDescent="0.3">
      <c r="A345" t="s">
        <v>1932</v>
      </c>
      <c r="B345" s="576" t="s">
        <v>1929</v>
      </c>
      <c r="C345" s="269" t="str">
        <f>LEFT(INDEX(Report!$A$1:$T$57,D345,E345),1)</f>
        <v>C</v>
      </c>
      <c r="D345" s="575">
        <f t="shared" si="86"/>
        <v>24</v>
      </c>
      <c r="E345" s="269">
        <v>3</v>
      </c>
    </row>
    <row r="346" spans="1:5" x14ac:dyDescent="0.3">
      <c r="A346" t="s">
        <v>1900</v>
      </c>
      <c r="B346" s="577" t="s">
        <v>1912</v>
      </c>
      <c r="C346" s="269" t="str">
        <f>INDEX(Report!$A$1:$T$57,D346,E346)</f>
        <v>No</v>
      </c>
      <c r="D346" s="575">
        <f t="shared" si="86"/>
        <v>24</v>
      </c>
      <c r="E346" s="269">
        <v>4</v>
      </c>
    </row>
    <row r="347" spans="1:5" x14ac:dyDescent="0.3">
      <c r="A347" t="str">
        <f>A346</f>
        <v>Campaigns</v>
      </c>
      <c r="B347" s="577" t="s">
        <v>1913</v>
      </c>
      <c r="C347" s="269" t="str">
        <f>CONCATENATE(IF(ISNUMBER(INDEX(Report!$A$1:$T$57,D347,E347)),"$",""),INDEX(Report!$A$1:$T$57,D347,E347))</f>
        <v>$6000</v>
      </c>
      <c r="D347" s="575">
        <f t="shared" si="86"/>
        <v>24</v>
      </c>
      <c r="E347" s="574">
        <f>E346+1</f>
        <v>5</v>
      </c>
    </row>
    <row r="348" spans="1:5" x14ac:dyDescent="0.3">
      <c r="A348" t="str">
        <f t="shared" ref="A348:A362" si="92">A347</f>
        <v>Campaigns</v>
      </c>
      <c r="B348" s="577" t="s">
        <v>1914</v>
      </c>
      <c r="C348" s="269" t="str">
        <f>INDEX(Report!$A$1:$T$57,D348,E348)</f>
        <v>No</v>
      </c>
      <c r="D348" s="575">
        <f t="shared" si="86"/>
        <v>24</v>
      </c>
      <c r="E348" s="574">
        <f t="shared" ref="E348:E362" si="93">E347+1</f>
        <v>6</v>
      </c>
    </row>
    <row r="349" spans="1:5" x14ac:dyDescent="0.3">
      <c r="A349" t="s">
        <v>1899</v>
      </c>
      <c r="B349" s="577" t="s">
        <v>1911</v>
      </c>
      <c r="C349" s="269" t="str">
        <f>TEXT(INDEX(Report!$A$1:$T$57,D349,E349),"0%")</f>
        <v>65%</v>
      </c>
      <c r="D349" s="575">
        <f t="shared" si="86"/>
        <v>24</v>
      </c>
      <c r="E349" s="574">
        <f t="shared" si="93"/>
        <v>7</v>
      </c>
    </row>
    <row r="350" spans="1:5" x14ac:dyDescent="0.3">
      <c r="A350" t="str">
        <f t="shared" ref="A350:A362" si="94">A349</f>
        <v>Turnout</v>
      </c>
      <c r="B350" s="577" t="s">
        <v>1924</v>
      </c>
      <c r="C350" s="269" t="str">
        <f>TEXT(INDEX(Report!$A$1:$T$57,D350,E350),"0%")</f>
        <v>42%</v>
      </c>
      <c r="D350" s="575">
        <f t="shared" si="86"/>
        <v>24</v>
      </c>
      <c r="E350" s="574">
        <f t="shared" si="93"/>
        <v>8</v>
      </c>
    </row>
    <row r="351" spans="1:5" x14ac:dyDescent="0.3">
      <c r="A351" t="str">
        <f t="shared" si="94"/>
        <v>Turnout</v>
      </c>
      <c r="B351" s="577" t="s">
        <v>1925</v>
      </c>
      <c r="C351" s="269" t="str">
        <f>TEXT(INDEX(Report!$A$1:$T$57,D351,E351),"0%")</f>
        <v>95%</v>
      </c>
      <c r="D351" s="575">
        <f t="shared" si="86"/>
        <v>24</v>
      </c>
      <c r="E351" s="574">
        <f t="shared" si="93"/>
        <v>9</v>
      </c>
    </row>
    <row r="352" spans="1:5" x14ac:dyDescent="0.3">
      <c r="A352" t="s">
        <v>1930</v>
      </c>
      <c r="B352" s="577" t="s">
        <v>1915</v>
      </c>
      <c r="C352" s="269" t="str">
        <f>INDEX(Report!$A$1:$T$57,D352,E352)</f>
        <v>No law</v>
      </c>
      <c r="D352" s="575">
        <f t="shared" si="86"/>
        <v>24</v>
      </c>
      <c r="E352" s="574">
        <f t="shared" si="93"/>
        <v>10</v>
      </c>
    </row>
    <row r="353" spans="1:5" x14ac:dyDescent="0.3">
      <c r="A353" t="str">
        <f t="shared" ref="A353:A362" si="95">A352</f>
        <v>Access</v>
      </c>
      <c r="B353" s="577" t="s">
        <v>1926</v>
      </c>
      <c r="C353" s="269" t="str">
        <f>INDEX(Report!$A$1:$T$57,D353,E353)</f>
        <v>Broad VBM: if Voter asks</v>
      </c>
      <c r="D353" s="575">
        <f t="shared" si="86"/>
        <v>24</v>
      </c>
      <c r="E353" s="574">
        <f t="shared" si="93"/>
        <v>11</v>
      </c>
    </row>
    <row r="354" spans="1:5" x14ac:dyDescent="0.3">
      <c r="A354" t="str">
        <f t="shared" si="95"/>
        <v>Access</v>
      </c>
      <c r="B354" s="577" t="s">
        <v>1918</v>
      </c>
      <c r="C354" s="269" t="str">
        <f>INDEX(Report!$A$1:$T$57,D354,E354)</f>
        <v>No cure</v>
      </c>
      <c r="D354" s="575">
        <f t="shared" si="86"/>
        <v>24</v>
      </c>
      <c r="E354" s="574">
        <f t="shared" si="93"/>
        <v>12</v>
      </c>
    </row>
    <row r="355" spans="1:5" x14ac:dyDescent="0.3">
      <c r="A355" t="str">
        <f t="shared" si="95"/>
        <v>Access</v>
      </c>
      <c r="B355" s="577" t="s">
        <v>1919</v>
      </c>
      <c r="C355" s="269" t="str">
        <f>INDEX(Report!$A$1:$T$57,D355,E355)</f>
        <v>No</v>
      </c>
      <c r="D355" s="575">
        <f t="shared" si="86"/>
        <v>24</v>
      </c>
      <c r="E355" s="574">
        <f t="shared" si="93"/>
        <v>13</v>
      </c>
    </row>
    <row r="356" spans="1:5" x14ac:dyDescent="0.3">
      <c r="A356" t="str">
        <f t="shared" si="95"/>
        <v>Access</v>
      </c>
      <c r="B356" s="577" t="s">
        <v>1920</v>
      </c>
      <c r="C356" s="269" t="str">
        <f>IF(ISNUMBER(INDEX(Report!$A$1:$T$57,D356,E356)),TEXT(INDEX(Report!$A$1:$T$57,D356,E356),"0.0%"),INDEX(Report!$A$1:$T$57,D356,E356))</f>
        <v>6.8%</v>
      </c>
      <c r="D356" s="575">
        <f t="shared" si="86"/>
        <v>24</v>
      </c>
      <c r="E356" s="574">
        <f t="shared" si="93"/>
        <v>14</v>
      </c>
    </row>
    <row r="357" spans="1:5" x14ac:dyDescent="0.3">
      <c r="A357" t="s">
        <v>1931</v>
      </c>
      <c r="B357" s="577" t="s">
        <v>1916</v>
      </c>
      <c r="C357" s="269" t="str">
        <f>INDEX(Report!$A$1:$T$57,D357,E357)</f>
        <v>hmpb. Accessibility by bmd or dre without vvpat</v>
      </c>
      <c r="D357" s="575">
        <f t="shared" si="86"/>
        <v>24</v>
      </c>
      <c r="E357" s="574">
        <f t="shared" si="93"/>
        <v>15</v>
      </c>
    </row>
    <row r="358" spans="1:5" x14ac:dyDescent="0.3">
      <c r="A358" t="str">
        <f t="shared" ref="A358:A362" si="96">A357</f>
        <v>Checking</v>
      </c>
      <c r="B358" s="577" t="s">
        <v>1921</v>
      </c>
      <c r="C358" s="269" t="str">
        <f>INDEX(Report!$A$1:$T$57,D358,E358)</f>
        <v>Hand count</v>
      </c>
      <c r="D358" s="575">
        <f t="shared" si="86"/>
        <v>24</v>
      </c>
      <c r="E358" s="574">
        <f t="shared" si="93"/>
        <v>16</v>
      </c>
    </row>
    <row r="359" spans="1:5" x14ac:dyDescent="0.3">
      <c r="A359" t="str">
        <f t="shared" si="96"/>
        <v>Checking</v>
      </c>
      <c r="B359" s="577" t="s">
        <v>1922</v>
      </c>
      <c r="C359" s="269" t="str">
        <f>TEXT(INDEX(Report!$A$1:$T$57,D359,E359),"0%")</f>
        <v>3%</v>
      </c>
      <c r="D359" s="575">
        <f t="shared" si="86"/>
        <v>24</v>
      </c>
      <c r="E359" s="574">
        <f t="shared" si="93"/>
        <v>17</v>
      </c>
    </row>
    <row r="360" spans="1:5" x14ac:dyDescent="0.3">
      <c r="A360" t="str">
        <f t="shared" si="96"/>
        <v>Checking</v>
      </c>
      <c r="B360" s="577" t="s">
        <v>1923</v>
      </c>
      <c r="C360" s="269" t="str">
        <f>INDEX(Report!$A$1:$T$57,D360,E360)</f>
        <v>?</v>
      </c>
      <c r="D360" s="575">
        <f t="shared" si="86"/>
        <v>24</v>
      </c>
      <c r="E360" s="574">
        <f t="shared" si="93"/>
        <v>18</v>
      </c>
    </row>
    <row r="361" spans="1:5" x14ac:dyDescent="0.3">
      <c r="A361" t="str">
        <f t="shared" si="96"/>
        <v>Checking</v>
      </c>
      <c r="B361" s="577" t="s">
        <v>1927</v>
      </c>
      <c r="C361" s="269" t="str">
        <f>INDEX(Report!$A$1:$T$57,D361,E361)</f>
        <v>No ballots. Availability of images unknown</v>
      </c>
      <c r="D361" s="575">
        <f t="shared" si="86"/>
        <v>24</v>
      </c>
      <c r="E361" s="574">
        <f t="shared" si="93"/>
        <v>19</v>
      </c>
    </row>
    <row r="362" spans="1:5" x14ac:dyDescent="0.3">
      <c r="A362" t="str">
        <f t="shared" si="96"/>
        <v>Checking</v>
      </c>
      <c r="B362" s="577" t="s">
        <v>1917</v>
      </c>
      <c r="C362" s="269" t="str">
        <f>TEXT(INDEX(Report!$A$1:$T$57,D362,E362),"0.0")</f>
        <v>33.2</v>
      </c>
      <c r="D362" s="575">
        <f t="shared" si="86"/>
        <v>24</v>
      </c>
      <c r="E362" s="574">
        <f t="shared" si="93"/>
        <v>20</v>
      </c>
    </row>
    <row r="363" spans="1:5" x14ac:dyDescent="0.3">
      <c r="A363" s="543" t="str">
        <f>INDEX(Report!$A$1:$T$57,D363,1)</f>
        <v>LA</v>
      </c>
      <c r="B363" s="543" t="s">
        <v>1928</v>
      </c>
      <c r="C363" s="575" t="str">
        <f>INDEX(Report!$A$1:$T$57,D363,E363)</f>
        <v>Louisiana</v>
      </c>
      <c r="D363" s="575">
        <f t="shared" si="86"/>
        <v>25</v>
      </c>
      <c r="E363" s="575">
        <v>2</v>
      </c>
    </row>
    <row r="364" spans="1:5" x14ac:dyDescent="0.3">
      <c r="A364" t="s">
        <v>1932</v>
      </c>
      <c r="B364" s="576" t="s">
        <v>1929</v>
      </c>
      <c r="C364" s="269" t="str">
        <f>LEFT(INDEX(Report!$A$1:$T$57,D364,E364),1)</f>
        <v>C</v>
      </c>
      <c r="D364" s="575">
        <f t="shared" si="86"/>
        <v>25</v>
      </c>
      <c r="E364" s="269">
        <v>3</v>
      </c>
    </row>
    <row r="365" spans="1:5" x14ac:dyDescent="0.3">
      <c r="A365" t="s">
        <v>1900</v>
      </c>
      <c r="B365" s="577" t="s">
        <v>1912</v>
      </c>
      <c r="C365" s="269" t="str">
        <f>INDEX(Report!$A$1:$T$57,D365,E365)</f>
        <v>No</v>
      </c>
      <c r="D365" s="575">
        <f t="shared" si="86"/>
        <v>25</v>
      </c>
      <c r="E365" s="269">
        <v>4</v>
      </c>
    </row>
    <row r="366" spans="1:5" x14ac:dyDescent="0.3">
      <c r="A366" t="str">
        <f>A365</f>
        <v>Campaigns</v>
      </c>
      <c r="B366" s="577" t="s">
        <v>1913</v>
      </c>
      <c r="C366" s="269" t="str">
        <f>CONCATENATE(IF(ISNUMBER(INDEX(Report!$A$1:$T$57,D366,E366)),"$",""),INDEX(Report!$A$1:$T$57,D366,E366))</f>
        <v>$7500</v>
      </c>
      <c r="D366" s="575">
        <f t="shared" si="86"/>
        <v>25</v>
      </c>
      <c r="E366" s="574">
        <f>E365+1</f>
        <v>5</v>
      </c>
    </row>
    <row r="367" spans="1:5" x14ac:dyDescent="0.3">
      <c r="A367" t="str">
        <f t="shared" ref="A367:A381" si="97">A366</f>
        <v>Campaigns</v>
      </c>
      <c r="B367" s="577" t="s">
        <v>1914</v>
      </c>
      <c r="C367" s="269" t="str">
        <f>INDEX(Report!$A$1:$T$57,D367,E367)</f>
        <v>No</v>
      </c>
      <c r="D367" s="575">
        <f t="shared" si="86"/>
        <v>25</v>
      </c>
      <c r="E367" s="574">
        <f t="shared" ref="E367:E381" si="98">E366+1</f>
        <v>6</v>
      </c>
    </row>
    <row r="368" spans="1:5" x14ac:dyDescent="0.3">
      <c r="A368" t="s">
        <v>1899</v>
      </c>
      <c r="B368" s="577" t="s">
        <v>1911</v>
      </c>
      <c r="C368" s="269" t="str">
        <f>TEXT(INDEX(Report!$A$1:$T$57,D368,E368),"0%")</f>
        <v>65%</v>
      </c>
      <c r="D368" s="575">
        <f t="shared" si="86"/>
        <v>25</v>
      </c>
      <c r="E368" s="574">
        <f t="shared" si="98"/>
        <v>7</v>
      </c>
    </row>
    <row r="369" spans="1:5" x14ac:dyDescent="0.3">
      <c r="A369" t="str">
        <f t="shared" ref="A369:A381" si="99">A368</f>
        <v>Turnout</v>
      </c>
      <c r="B369" s="577" t="s">
        <v>1924</v>
      </c>
      <c r="C369" s="269" t="str">
        <f>TEXT(INDEX(Report!$A$1:$T$57,D369,E369),"0%")</f>
        <v>47%</v>
      </c>
      <c r="D369" s="575">
        <f t="shared" si="86"/>
        <v>25</v>
      </c>
      <c r="E369" s="574">
        <f t="shared" si="98"/>
        <v>8</v>
      </c>
    </row>
    <row r="370" spans="1:5" x14ac:dyDescent="0.3">
      <c r="A370" t="str">
        <f t="shared" si="99"/>
        <v>Turnout</v>
      </c>
      <c r="B370" s="577" t="s">
        <v>1925</v>
      </c>
      <c r="C370" s="269" t="str">
        <f>TEXT(INDEX(Report!$A$1:$T$57,D370,E370),"0%")</f>
        <v>91%</v>
      </c>
      <c r="D370" s="575">
        <f t="shared" si="86"/>
        <v>25</v>
      </c>
      <c r="E370" s="574">
        <f t="shared" si="98"/>
        <v>9</v>
      </c>
    </row>
    <row r="371" spans="1:5" x14ac:dyDescent="0.3">
      <c r="A371" t="s">
        <v>1930</v>
      </c>
      <c r="B371" s="577" t="s">
        <v>1915</v>
      </c>
      <c r="C371" s="269" t="str">
        <f>INDEX(Report!$A$1:$T$57,D371,E371)</f>
        <v>1Sat 8:30-6 M-Sa</v>
      </c>
      <c r="D371" s="575">
        <f t="shared" si="86"/>
        <v>25</v>
      </c>
      <c r="E371" s="574">
        <f t="shared" si="98"/>
        <v>10</v>
      </c>
    </row>
    <row r="372" spans="1:5" x14ac:dyDescent="0.3">
      <c r="A372" t="str">
        <f t="shared" ref="A372:A381" si="100">A371</f>
        <v>Access</v>
      </c>
      <c r="B372" s="577" t="s">
        <v>1926</v>
      </c>
      <c r="C372" s="269" t="str">
        <f>INDEX(Report!$A$1:$T$57,D372,E372)</f>
        <v>VBM for limited reasons</v>
      </c>
      <c r="D372" s="575">
        <f t="shared" si="86"/>
        <v>25</v>
      </c>
      <c r="E372" s="574">
        <f t="shared" si="98"/>
        <v>11</v>
      </c>
    </row>
    <row r="373" spans="1:5" x14ac:dyDescent="0.3">
      <c r="A373" t="str">
        <f t="shared" si="100"/>
        <v>Access</v>
      </c>
      <c r="B373" s="577" t="s">
        <v>1918</v>
      </c>
      <c r="C373" s="269" t="str">
        <f>INDEX(Report!$A$1:$T$57,D373,E373)</f>
        <v>No cure</v>
      </c>
      <c r="D373" s="575">
        <f t="shared" si="86"/>
        <v>25</v>
      </c>
      <c r="E373" s="574">
        <f t="shared" si="98"/>
        <v>12</v>
      </c>
    </row>
    <row r="374" spans="1:5" x14ac:dyDescent="0.3">
      <c r="A374" t="str">
        <f t="shared" si="100"/>
        <v>Access</v>
      </c>
      <c r="B374" s="577" t="s">
        <v>1919</v>
      </c>
      <c r="C374" s="269" t="str">
        <f>INDEX(Report!$A$1:$T$57,D374,E374)</f>
        <v>Yes</v>
      </c>
      <c r="D374" s="575">
        <f t="shared" si="86"/>
        <v>25</v>
      </c>
      <c r="E374" s="574">
        <f t="shared" si="98"/>
        <v>13</v>
      </c>
    </row>
    <row r="375" spans="1:5" x14ac:dyDescent="0.3">
      <c r="A375" t="str">
        <f t="shared" si="100"/>
        <v>Access</v>
      </c>
      <c r="B375" s="577" t="s">
        <v>1920</v>
      </c>
      <c r="C375" s="269" t="str">
        <f>IF(ISNUMBER(INDEX(Report!$A$1:$T$57,D375,E375)),TEXT(INDEX(Report!$A$1:$T$57,D375,E375),"0.0%"),INDEX(Report!$A$1:$T$57,D375,E375))</f>
        <v>5.9%</v>
      </c>
      <c r="D375" s="575">
        <f t="shared" si="86"/>
        <v>25</v>
      </c>
      <c r="E375" s="574">
        <f t="shared" si="98"/>
        <v>14</v>
      </c>
    </row>
    <row r="376" spans="1:5" x14ac:dyDescent="0.3">
      <c r="A376" t="s">
        <v>1931</v>
      </c>
      <c r="B376" s="577" t="s">
        <v>1916</v>
      </c>
      <c r="C376" s="269" t="str">
        <f>INDEX(Report!$A$1:$T$57,D376,E376)</f>
        <v>dre100%,noVvpat</v>
      </c>
      <c r="D376" s="575">
        <f t="shared" si="86"/>
        <v>25</v>
      </c>
      <c r="E376" s="574">
        <f t="shared" si="98"/>
        <v>15</v>
      </c>
    </row>
    <row r="377" spans="1:5" x14ac:dyDescent="0.3">
      <c r="A377" t="str">
        <f t="shared" ref="A377:A381" si="101">A376</f>
        <v>Checking</v>
      </c>
      <c r="B377" s="577" t="s">
        <v>1921</v>
      </c>
      <c r="C377" s="269" t="str">
        <f>INDEX(Report!$A$1:$T$57,D377,E377)</f>
        <v>No audit</v>
      </c>
      <c r="D377" s="575">
        <f t="shared" si="86"/>
        <v>25</v>
      </c>
      <c r="E377" s="574">
        <f t="shared" si="98"/>
        <v>16</v>
      </c>
    </row>
    <row r="378" spans="1:5" x14ac:dyDescent="0.3">
      <c r="A378" t="str">
        <f t="shared" si="101"/>
        <v>Checking</v>
      </c>
      <c r="B378" s="577" t="s">
        <v>1922</v>
      </c>
      <c r="C378" s="269" t="str">
        <f>TEXT(INDEX(Report!$A$1:$T$57,D378,E378),"0%")</f>
        <v>0%</v>
      </c>
      <c r="D378" s="575">
        <f t="shared" si="86"/>
        <v>25</v>
      </c>
      <c r="E378" s="574">
        <f t="shared" si="98"/>
        <v>17</v>
      </c>
    </row>
    <row r="379" spans="1:5" x14ac:dyDescent="0.3">
      <c r="A379" t="str">
        <f t="shared" si="101"/>
        <v>Checking</v>
      </c>
      <c r="B379" s="577" t="s">
        <v>1923</v>
      </c>
      <c r="C379" s="269">
        <f>INDEX(Report!$A$1:$T$57,D379,E379)</f>
        <v>0</v>
      </c>
      <c r="D379" s="575">
        <f t="shared" si="86"/>
        <v>25</v>
      </c>
      <c r="E379" s="574">
        <f t="shared" si="98"/>
        <v>18</v>
      </c>
    </row>
    <row r="380" spans="1:5" x14ac:dyDescent="0.3">
      <c r="A380" t="str">
        <f t="shared" si="101"/>
        <v>Checking</v>
      </c>
      <c r="B380" s="577" t="s">
        <v>1927</v>
      </c>
      <c r="C380" s="269" t="str">
        <f>INDEX(Report!$A$1:$T$57,D380,E380)</f>
        <v>Yes; but 100% DRE</v>
      </c>
      <c r="D380" s="575">
        <f t="shared" si="86"/>
        <v>25</v>
      </c>
      <c r="E380" s="574">
        <f t="shared" si="98"/>
        <v>19</v>
      </c>
    </row>
    <row r="381" spans="1:5" x14ac:dyDescent="0.3">
      <c r="A381" t="str">
        <f t="shared" si="101"/>
        <v>Checking</v>
      </c>
      <c r="B381" s="577" t="s">
        <v>1917</v>
      </c>
      <c r="C381" s="269" t="str">
        <f>TEXT(INDEX(Report!$A$1:$T$57,D381,E381),"0.0")</f>
        <v>21.2</v>
      </c>
      <c r="D381" s="575">
        <f t="shared" si="86"/>
        <v>25</v>
      </c>
      <c r="E381" s="574">
        <f t="shared" si="98"/>
        <v>20</v>
      </c>
    </row>
    <row r="382" spans="1:5" x14ac:dyDescent="0.3">
      <c r="A382" s="543" t="str">
        <f>INDEX(Report!$A$1:$T$57,D382,1)</f>
        <v>MA</v>
      </c>
      <c r="B382" s="543" t="s">
        <v>1928</v>
      </c>
      <c r="C382" s="575" t="str">
        <f>INDEX(Report!$A$1:$T$57,D382,E382)</f>
        <v>Massachusetts</v>
      </c>
      <c r="D382" s="575">
        <f t="shared" si="86"/>
        <v>26</v>
      </c>
      <c r="E382" s="575">
        <v>2</v>
      </c>
    </row>
    <row r="383" spans="1:5" x14ac:dyDescent="0.3">
      <c r="A383" t="s">
        <v>1932</v>
      </c>
      <c r="B383" s="576" t="s">
        <v>1929</v>
      </c>
      <c r="C383" s="269" t="str">
        <f>LEFT(INDEX(Report!$A$1:$T$57,D383,E383),1)</f>
        <v>A</v>
      </c>
      <c r="D383" s="575">
        <f t="shared" si="86"/>
        <v>26</v>
      </c>
      <c r="E383" s="269">
        <v>3</v>
      </c>
    </row>
    <row r="384" spans="1:5" x14ac:dyDescent="0.3">
      <c r="A384" t="s">
        <v>1900</v>
      </c>
      <c r="B384" s="577" t="s">
        <v>1912</v>
      </c>
      <c r="C384" s="269" t="str">
        <f>INDEX(Report!$A$1:$T$57,D384,E384)</f>
        <v>No</v>
      </c>
      <c r="D384" s="575">
        <f t="shared" si="86"/>
        <v>26</v>
      </c>
      <c r="E384" s="269">
        <v>4</v>
      </c>
    </row>
    <row r="385" spans="1:5" x14ac:dyDescent="0.3">
      <c r="A385" t="str">
        <f>A384</f>
        <v>Campaigns</v>
      </c>
      <c r="B385" s="577" t="s">
        <v>1913</v>
      </c>
      <c r="C385" s="269" t="str">
        <f>CONCATENATE(IF(ISNUMBER(INDEX(Report!$A$1:$T$57,D385,E385)),"$",""),INDEX(Report!$A$1:$T$57,D385,E385))</f>
        <v>$4000</v>
      </c>
      <c r="D385" s="575">
        <f t="shared" si="86"/>
        <v>26</v>
      </c>
      <c r="E385" s="574">
        <f>E384+1</f>
        <v>5</v>
      </c>
    </row>
    <row r="386" spans="1:5" x14ac:dyDescent="0.3">
      <c r="A386" t="str">
        <f t="shared" ref="A386:A400" si="102">A385</f>
        <v>Campaigns</v>
      </c>
      <c r="B386" s="577" t="s">
        <v>1914</v>
      </c>
      <c r="C386" s="269" t="str">
        <f>INDEX(Report!$A$1:$T$57,D386,E386)</f>
        <v>Statewide</v>
      </c>
      <c r="D386" s="575">
        <f t="shared" si="86"/>
        <v>26</v>
      </c>
      <c r="E386" s="574">
        <f t="shared" ref="E386:E400" si="103">E385+1</f>
        <v>6</v>
      </c>
    </row>
    <row r="387" spans="1:5" x14ac:dyDescent="0.3">
      <c r="A387" t="s">
        <v>1899</v>
      </c>
      <c r="B387" s="577" t="s">
        <v>1911</v>
      </c>
      <c r="C387" s="269" t="str">
        <f>TEXT(INDEX(Report!$A$1:$T$57,D387,E387),"0%")</f>
        <v>72%</v>
      </c>
      <c r="D387" s="575">
        <f t="shared" si="86"/>
        <v>26</v>
      </c>
      <c r="E387" s="574">
        <f t="shared" si="103"/>
        <v>7</v>
      </c>
    </row>
    <row r="388" spans="1:5" x14ac:dyDescent="0.3">
      <c r="A388" t="str">
        <f t="shared" ref="A388:A400" si="104">A387</f>
        <v>Turnout</v>
      </c>
      <c r="B388" s="577" t="s">
        <v>1924</v>
      </c>
      <c r="C388" s="269" t="str">
        <f>TEXT(INDEX(Report!$A$1:$T$57,D388,E388),"0%")</f>
        <v>58%</v>
      </c>
      <c r="D388" s="575">
        <f t="shared" si="86"/>
        <v>26</v>
      </c>
      <c r="E388" s="574">
        <f t="shared" si="103"/>
        <v>8</v>
      </c>
    </row>
    <row r="389" spans="1:5" x14ac:dyDescent="0.3">
      <c r="A389" t="str">
        <f t="shared" si="104"/>
        <v>Turnout</v>
      </c>
      <c r="B389" s="577" t="s">
        <v>1925</v>
      </c>
      <c r="C389" s="269" t="str">
        <f>TEXT(INDEX(Report!$A$1:$T$57,D389,E389),"0%")</f>
        <v>75%</v>
      </c>
      <c r="D389" s="575">
        <f t="shared" si="86"/>
        <v>26</v>
      </c>
      <c r="E389" s="574">
        <f t="shared" si="103"/>
        <v>9</v>
      </c>
    </row>
    <row r="390" spans="1:5" x14ac:dyDescent="0.3">
      <c r="A390" t="s">
        <v>1930</v>
      </c>
      <c r="B390" s="577" t="s">
        <v>1915</v>
      </c>
      <c r="C390" s="269" t="str">
        <f>INDEX(Report!$A$1:$T$57,D390,E390)</f>
        <v>No rule</v>
      </c>
      <c r="D390" s="575">
        <f t="shared" ref="D390:D400" si="105">D371+1</f>
        <v>26</v>
      </c>
      <c r="E390" s="574">
        <f t="shared" si="103"/>
        <v>10</v>
      </c>
    </row>
    <row r="391" spans="1:5" x14ac:dyDescent="0.3">
      <c r="A391" t="str">
        <f t="shared" ref="A391:A400" si="106">A390</f>
        <v>Access</v>
      </c>
      <c r="B391" s="577" t="s">
        <v>1926</v>
      </c>
      <c r="C391" s="269" t="str">
        <f>INDEX(Report!$A$1:$T$57,D391,E391)</f>
        <v>Broad VBM: Applic.sent to all</v>
      </c>
      <c r="D391" s="575">
        <f t="shared" si="105"/>
        <v>26</v>
      </c>
      <c r="E391" s="574">
        <f t="shared" si="103"/>
        <v>11</v>
      </c>
    </row>
    <row r="392" spans="1:5" x14ac:dyDescent="0.3">
      <c r="A392" t="str">
        <f t="shared" si="106"/>
        <v>Access</v>
      </c>
      <c r="B392" s="577" t="s">
        <v>1918</v>
      </c>
      <c r="C392" s="269">
        <f>INDEX(Report!$A$1:$T$57,D392,E392)</f>
        <v>0</v>
      </c>
      <c r="D392" s="575">
        <f t="shared" si="105"/>
        <v>26</v>
      </c>
      <c r="E392" s="574">
        <f t="shared" si="103"/>
        <v>12</v>
      </c>
    </row>
    <row r="393" spans="1:5" x14ac:dyDescent="0.3">
      <c r="A393" t="str">
        <f t="shared" si="106"/>
        <v>Access</v>
      </c>
      <c r="B393" s="577" t="s">
        <v>1919</v>
      </c>
      <c r="C393" s="269" t="str">
        <f>INDEX(Report!$A$1:$T$57,D393,E393)</f>
        <v>Yes</v>
      </c>
      <c r="D393" s="575">
        <f t="shared" si="105"/>
        <v>26</v>
      </c>
      <c r="E393" s="574">
        <f t="shared" si="103"/>
        <v>13</v>
      </c>
    </row>
    <row r="394" spans="1:5" x14ac:dyDescent="0.3">
      <c r="A394" t="str">
        <f t="shared" si="106"/>
        <v>Access</v>
      </c>
      <c r="B394" s="577" t="s">
        <v>1920</v>
      </c>
      <c r="C394" s="269" t="str">
        <f>IF(ISNUMBER(INDEX(Report!$A$1:$T$57,D394,E394)),TEXT(INDEX(Report!$A$1:$T$57,D394,E394),"0.0%"),INDEX(Report!$A$1:$T$57,D394,E394))</f>
        <v>5.8%</v>
      </c>
      <c r="D394" s="575">
        <f t="shared" si="105"/>
        <v>26</v>
      </c>
      <c r="E394" s="574">
        <f t="shared" si="103"/>
        <v>14</v>
      </c>
    </row>
    <row r="395" spans="1:5" x14ac:dyDescent="0.3">
      <c r="A395" t="s">
        <v>1931</v>
      </c>
      <c r="B395" s="577" t="s">
        <v>1916</v>
      </c>
      <c r="C395" s="269" t="str">
        <f>INDEX(Report!$A$1:$T$57,D395,E395)</f>
        <v>hmpb+bmd4access</v>
      </c>
      <c r="D395" s="575">
        <f t="shared" si="105"/>
        <v>26</v>
      </c>
      <c r="E395" s="574">
        <f t="shared" si="103"/>
        <v>15</v>
      </c>
    </row>
    <row r="396" spans="1:5" x14ac:dyDescent="0.3">
      <c r="A396" t="str">
        <f t="shared" ref="A396:A400" si="107">A395</f>
        <v>Checking</v>
      </c>
      <c r="B396" s="577" t="s">
        <v>1921</v>
      </c>
      <c r="C396" s="269" t="str">
        <f>INDEX(Report!$A$1:$T$57,D396,E396)</f>
        <v>Hand count</v>
      </c>
      <c r="D396" s="575">
        <f t="shared" si="105"/>
        <v>26</v>
      </c>
      <c r="E396" s="574">
        <f t="shared" si="103"/>
        <v>16</v>
      </c>
    </row>
    <row r="397" spans="1:5" x14ac:dyDescent="0.3">
      <c r="A397" t="str">
        <f t="shared" si="107"/>
        <v>Checking</v>
      </c>
      <c r="B397" s="577" t="s">
        <v>1922</v>
      </c>
      <c r="C397" s="269" t="str">
        <f>TEXT(INDEX(Report!$A$1:$T$57,D397,E397),"0%")</f>
        <v>3%</v>
      </c>
      <c r="D397" s="575">
        <f t="shared" si="105"/>
        <v>26</v>
      </c>
      <c r="E397" s="574">
        <f t="shared" si="103"/>
        <v>17</v>
      </c>
    </row>
    <row r="398" spans="1:5" x14ac:dyDescent="0.3">
      <c r="A398" t="str">
        <f t="shared" si="107"/>
        <v>Checking</v>
      </c>
      <c r="B398" s="577" t="s">
        <v>1923</v>
      </c>
      <c r="C398" s="269" t="str">
        <f>INDEX(Report!$A$1:$T$57,D398,E398)</f>
        <v>6. 1 is random</v>
      </c>
      <c r="D398" s="575">
        <f t="shared" si="105"/>
        <v>26</v>
      </c>
      <c r="E398" s="574">
        <f t="shared" si="103"/>
        <v>18</v>
      </c>
    </row>
    <row r="399" spans="1:5" x14ac:dyDescent="0.3">
      <c r="A399" t="str">
        <f t="shared" si="107"/>
        <v>Checking</v>
      </c>
      <c r="B399" s="577" t="s">
        <v>1927</v>
      </c>
      <c r="C399" s="269" t="str">
        <f>INDEX(Report!$A$1:$T$57,D399,E399)</f>
        <v>Unknown release policy. Not keep images</v>
      </c>
      <c r="D399" s="575">
        <f t="shared" si="105"/>
        <v>26</v>
      </c>
      <c r="E399" s="574">
        <f t="shared" si="103"/>
        <v>19</v>
      </c>
    </row>
    <row r="400" spans="1:5" x14ac:dyDescent="0.3">
      <c r="A400" t="str">
        <f t="shared" si="107"/>
        <v>Checking</v>
      </c>
      <c r="B400" s="577" t="s">
        <v>1917</v>
      </c>
      <c r="C400" s="269" t="str">
        <f>TEXT(INDEX(Report!$A$1:$T$57,D400,E400),"0.0")</f>
        <v>47.8</v>
      </c>
      <c r="D400" s="575">
        <f t="shared" si="105"/>
        <v>26</v>
      </c>
      <c r="E400" s="574">
        <f t="shared" si="103"/>
        <v>20</v>
      </c>
    </row>
    <row r="401" spans="1:5" x14ac:dyDescent="0.3">
      <c r="A401" s="543" t="str">
        <f>INDEX(Report!$A$1:$T$57,D401,1)</f>
        <v>MD</v>
      </c>
      <c r="B401" s="543" t="s">
        <v>1928</v>
      </c>
      <c r="C401" s="575" t="str">
        <f>INDEX(Report!$A$1:$T$57,D401,E401)</f>
        <v>Maryland</v>
      </c>
      <c r="D401" s="575">
        <f>D382+1</f>
        <v>27</v>
      </c>
      <c r="E401" s="575">
        <v>2</v>
      </c>
    </row>
    <row r="402" spans="1:5" x14ac:dyDescent="0.3">
      <c r="A402" t="s">
        <v>1932</v>
      </c>
      <c r="B402" s="576" t="s">
        <v>1929</v>
      </c>
      <c r="C402" s="269" t="str">
        <f>LEFT(INDEX(Report!$A$1:$T$57,D402,E402),1)</f>
        <v>B</v>
      </c>
      <c r="D402" s="575">
        <f t="shared" ref="D402:D465" si="108">D383+1</f>
        <v>27</v>
      </c>
      <c r="E402" s="269">
        <v>3</v>
      </c>
    </row>
    <row r="403" spans="1:5" x14ac:dyDescent="0.3">
      <c r="A403" t="s">
        <v>1900</v>
      </c>
      <c r="B403" s="577" t="s">
        <v>1912</v>
      </c>
      <c r="C403" s="269" t="str">
        <f>INDEX(Report!$A$1:$T$57,D403,E403)</f>
        <v>No</v>
      </c>
      <c r="D403" s="575">
        <f t="shared" si="108"/>
        <v>27</v>
      </c>
      <c r="E403" s="269">
        <v>4</v>
      </c>
    </row>
    <row r="404" spans="1:5" x14ac:dyDescent="0.3">
      <c r="A404" t="str">
        <f>A403</f>
        <v>Campaigns</v>
      </c>
      <c r="B404" s="577" t="s">
        <v>1913</v>
      </c>
      <c r="C404" s="269" t="str">
        <f>CONCATENATE(IF(ISNUMBER(INDEX(Report!$A$1:$T$57,D404,E404)),"$",""),INDEX(Report!$A$1:$T$57,D404,E404))</f>
        <v>$6000</v>
      </c>
      <c r="D404" s="575">
        <f t="shared" si="108"/>
        <v>27</v>
      </c>
      <c r="E404" s="574">
        <f>E403+1</f>
        <v>5</v>
      </c>
    </row>
    <row r="405" spans="1:5" x14ac:dyDescent="0.3">
      <c r="A405" t="str">
        <f t="shared" ref="A405:A419" si="109">A404</f>
        <v>Campaigns</v>
      </c>
      <c r="B405" s="577" t="s">
        <v>1914</v>
      </c>
      <c r="C405" s="269" t="str">
        <f>INDEX(Report!$A$1:$T$57,D405,E405)</f>
        <v>Gov+Lt.Gov</v>
      </c>
      <c r="D405" s="575">
        <f t="shared" si="108"/>
        <v>27</v>
      </c>
      <c r="E405" s="574">
        <f t="shared" ref="E405:E419" si="110">E404+1</f>
        <v>6</v>
      </c>
    </row>
    <row r="406" spans="1:5" x14ac:dyDescent="0.3">
      <c r="A406" t="s">
        <v>1899</v>
      </c>
      <c r="B406" s="577" t="s">
        <v>1911</v>
      </c>
      <c r="C406" s="269" t="str">
        <f>TEXT(INDEX(Report!$A$1:$T$57,D406,E406),"0%")</f>
        <v>71%</v>
      </c>
      <c r="D406" s="575">
        <f t="shared" si="108"/>
        <v>27</v>
      </c>
      <c r="E406" s="574">
        <f t="shared" si="110"/>
        <v>7</v>
      </c>
    </row>
    <row r="407" spans="1:5" x14ac:dyDescent="0.3">
      <c r="A407" t="str">
        <f t="shared" ref="A407:A421" si="111">A406</f>
        <v>Turnout</v>
      </c>
      <c r="B407" s="577" t="s">
        <v>1924</v>
      </c>
      <c r="C407" s="269" t="str">
        <f>TEXT(INDEX(Report!$A$1:$T$57,D407,E407),"0%")</f>
        <v>66%</v>
      </c>
      <c r="D407" s="575">
        <f t="shared" si="108"/>
        <v>27</v>
      </c>
      <c r="E407" s="574">
        <f t="shared" si="110"/>
        <v>8</v>
      </c>
    </row>
    <row r="408" spans="1:5" x14ac:dyDescent="0.3">
      <c r="A408" t="str">
        <f t="shared" si="111"/>
        <v>Turnout</v>
      </c>
      <c r="B408" s="577" t="s">
        <v>1925</v>
      </c>
      <c r="C408" s="269" t="str">
        <f>TEXT(INDEX(Report!$A$1:$T$57,D408,E408),"0%")</f>
        <v>83%</v>
      </c>
      <c r="D408" s="575">
        <f t="shared" si="108"/>
        <v>27</v>
      </c>
      <c r="E408" s="574">
        <f t="shared" si="110"/>
        <v>9</v>
      </c>
    </row>
    <row r="409" spans="1:5" x14ac:dyDescent="0.3">
      <c r="A409" t="s">
        <v>1930</v>
      </c>
      <c r="B409" s="577" t="s">
        <v>1915</v>
      </c>
      <c r="C409" s="269" t="str">
        <f>INDEX(Report!$A$1:$T$57,D409,E409)</f>
        <v>2Sat+Sun: last weekend</v>
      </c>
      <c r="D409" s="575">
        <f t="shared" si="108"/>
        <v>27</v>
      </c>
      <c r="E409" s="574">
        <f t="shared" si="110"/>
        <v>10</v>
      </c>
    </row>
    <row r="410" spans="1:5" x14ac:dyDescent="0.3">
      <c r="A410" t="str">
        <f t="shared" ref="A410:A424" si="112">A409</f>
        <v>Access</v>
      </c>
      <c r="B410" s="577" t="s">
        <v>1926</v>
      </c>
      <c r="C410" s="269" t="str">
        <f>INDEX(Report!$A$1:$T$57,D410,E410)</f>
        <v>Broad VBM: Applic.sent to all</v>
      </c>
      <c r="D410" s="575">
        <f t="shared" si="108"/>
        <v>27</v>
      </c>
      <c r="E410" s="574">
        <f t="shared" si="110"/>
        <v>11</v>
      </c>
    </row>
    <row r="411" spans="1:5" x14ac:dyDescent="0.3">
      <c r="A411" t="str">
        <f t="shared" si="112"/>
        <v>Access</v>
      </c>
      <c r="B411" s="577" t="s">
        <v>1918</v>
      </c>
      <c r="C411" s="269" t="str">
        <f>INDEX(Report!$A$1:$T$57,D411,E411)</f>
        <v>No cure</v>
      </c>
      <c r="D411" s="575">
        <f t="shared" si="108"/>
        <v>27</v>
      </c>
      <c r="E411" s="574">
        <f t="shared" si="110"/>
        <v>12</v>
      </c>
    </row>
    <row r="412" spans="1:5" x14ac:dyDescent="0.3">
      <c r="A412" t="str">
        <f t="shared" si="112"/>
        <v>Access</v>
      </c>
      <c r="B412" s="577" t="s">
        <v>1919</v>
      </c>
      <c r="C412" s="269" t="str">
        <f>INDEX(Report!$A$1:$T$57,D412,E412)</f>
        <v>No</v>
      </c>
      <c r="D412" s="575">
        <f t="shared" si="108"/>
        <v>27</v>
      </c>
      <c r="E412" s="574">
        <f t="shared" si="110"/>
        <v>13</v>
      </c>
    </row>
    <row r="413" spans="1:5" x14ac:dyDescent="0.3">
      <c r="A413" t="str">
        <f t="shared" si="112"/>
        <v>Access</v>
      </c>
      <c r="B413" s="577" t="s">
        <v>1920</v>
      </c>
      <c r="C413" s="269" t="str">
        <f>IF(ISNUMBER(INDEX(Report!$A$1:$T$57,D413,E413)),TEXT(INDEX(Report!$A$1:$T$57,D413,E413),"0.0%"),INDEX(Report!$A$1:$T$57,D413,E413))</f>
        <v>No signature checks</v>
      </c>
      <c r="D413" s="575">
        <f t="shared" si="108"/>
        <v>27</v>
      </c>
      <c r="E413" s="574">
        <f t="shared" si="110"/>
        <v>14</v>
      </c>
    </row>
    <row r="414" spans="1:5" x14ac:dyDescent="0.3">
      <c r="A414" t="s">
        <v>1931</v>
      </c>
      <c r="B414" s="577" t="s">
        <v>1916</v>
      </c>
      <c r="C414" s="269" t="str">
        <f>INDEX(Report!$A$1:$T$57,D414,E414)</f>
        <v>hmpb+bmd4access</v>
      </c>
      <c r="D414" s="575">
        <f t="shared" si="108"/>
        <v>27</v>
      </c>
      <c r="E414" s="574">
        <f t="shared" si="110"/>
        <v>15</v>
      </c>
    </row>
    <row r="415" spans="1:5" x14ac:dyDescent="0.3">
      <c r="A415" t="str">
        <f t="shared" ref="A415:A429" si="113">A414</f>
        <v>Checking</v>
      </c>
      <c r="B415" s="577" t="s">
        <v>1921</v>
      </c>
      <c r="C415" s="269" t="str">
        <f>INDEX(Report!$A$1:$T$57,D415,E415)</f>
        <v>Hand count &amp; independent tally of 100% images</v>
      </c>
      <c r="D415" s="575">
        <f t="shared" si="108"/>
        <v>27</v>
      </c>
      <c r="E415" s="574">
        <f t="shared" si="110"/>
        <v>16</v>
      </c>
    </row>
    <row r="416" spans="1:5" x14ac:dyDescent="0.3">
      <c r="A416" t="str">
        <f t="shared" si="113"/>
        <v>Checking</v>
      </c>
      <c r="B416" s="577" t="s">
        <v>1922</v>
      </c>
      <c r="C416" s="269" t="str">
        <f>TEXT(INDEX(Report!$A$1:$T$57,D416,E416),"0%")</f>
        <v>1%-2%. After results are final</v>
      </c>
      <c r="D416" s="575">
        <f t="shared" si="108"/>
        <v>27</v>
      </c>
      <c r="E416" s="574">
        <f t="shared" si="110"/>
        <v>17</v>
      </c>
    </row>
    <row r="417" spans="1:5" x14ac:dyDescent="0.3">
      <c r="A417" t="str">
        <f t="shared" si="113"/>
        <v>Checking</v>
      </c>
      <c r="B417" s="577" t="s">
        <v>1923</v>
      </c>
      <c r="C417" s="269" t="str">
        <f>INDEX(Report!$A$1:$T$57,D417,E417)</f>
        <v>?</v>
      </c>
      <c r="D417" s="575">
        <f t="shared" si="108"/>
        <v>27</v>
      </c>
      <c r="E417" s="574">
        <f t="shared" si="110"/>
        <v>18</v>
      </c>
    </row>
    <row r="418" spans="1:5" x14ac:dyDescent="0.3">
      <c r="A418" t="str">
        <f t="shared" si="113"/>
        <v>Checking</v>
      </c>
      <c r="B418" s="577" t="s">
        <v>1927</v>
      </c>
      <c r="C418" s="269" t="str">
        <f>INDEX(Report!$A$1:$T$57,D418,E418)</f>
        <v>Keep+release images &amp; ballots after recount</v>
      </c>
      <c r="D418" s="575">
        <f t="shared" si="108"/>
        <v>27</v>
      </c>
      <c r="E418" s="574">
        <f t="shared" si="110"/>
        <v>19</v>
      </c>
    </row>
    <row r="419" spans="1:5" x14ac:dyDescent="0.3">
      <c r="A419" t="str">
        <f t="shared" si="113"/>
        <v>Checking</v>
      </c>
      <c r="B419" s="577" t="s">
        <v>1917</v>
      </c>
      <c r="C419" s="269" t="str">
        <f>TEXT(INDEX(Report!$A$1:$T$57,D419,E419),"0.0")</f>
        <v>36.6</v>
      </c>
      <c r="D419" s="575">
        <f t="shared" si="108"/>
        <v>27</v>
      </c>
      <c r="E419" s="574">
        <f t="shared" si="110"/>
        <v>20</v>
      </c>
    </row>
    <row r="420" spans="1:5" x14ac:dyDescent="0.3">
      <c r="A420" s="543" t="str">
        <f>INDEX(Report!$A$1:$T$57,D420,1)</f>
        <v>ME</v>
      </c>
      <c r="B420" s="543" t="s">
        <v>1928</v>
      </c>
      <c r="C420" s="575" t="str">
        <f>INDEX(Report!$A$1:$T$57,D420,E420)</f>
        <v>Maine</v>
      </c>
      <c r="D420" s="575">
        <f t="shared" si="108"/>
        <v>28</v>
      </c>
      <c r="E420" s="575">
        <v>2</v>
      </c>
    </row>
    <row r="421" spans="1:5" x14ac:dyDescent="0.3">
      <c r="A421" t="s">
        <v>1932</v>
      </c>
      <c r="B421" s="576" t="s">
        <v>1929</v>
      </c>
      <c r="C421" s="269" t="str">
        <f>LEFT(INDEX(Report!$A$1:$T$57,D421,E421),1)</f>
        <v>B</v>
      </c>
      <c r="D421" s="575">
        <f t="shared" si="108"/>
        <v>28</v>
      </c>
      <c r="E421" s="269">
        <v>3</v>
      </c>
    </row>
    <row r="422" spans="1:5" x14ac:dyDescent="0.3">
      <c r="A422" t="s">
        <v>1900</v>
      </c>
      <c r="B422" s="577" t="s">
        <v>1912</v>
      </c>
      <c r="C422" s="269" t="str">
        <f>INDEX(Report!$A$1:$T$57,D422,E422)</f>
        <v>No</v>
      </c>
      <c r="D422" s="575">
        <f t="shared" si="108"/>
        <v>28</v>
      </c>
      <c r="E422" s="269">
        <v>4</v>
      </c>
    </row>
    <row r="423" spans="1:5" x14ac:dyDescent="0.3">
      <c r="A423" t="str">
        <f>A422</f>
        <v>Campaigns</v>
      </c>
      <c r="B423" s="577" t="s">
        <v>1913</v>
      </c>
      <c r="C423" s="269" t="str">
        <f>CONCATENATE(IF(ISNUMBER(INDEX(Report!$A$1:$T$57,D423,E423)),"$",""),INDEX(Report!$A$1:$T$57,D423,E423))</f>
        <v>$496.5</v>
      </c>
      <c r="D423" s="575">
        <f t="shared" si="108"/>
        <v>28</v>
      </c>
      <c r="E423" s="574">
        <f>E422+1</f>
        <v>5</v>
      </c>
    </row>
    <row r="424" spans="1:5" x14ac:dyDescent="0.3">
      <c r="A424" t="str">
        <f t="shared" ref="A424:A438" si="114">A423</f>
        <v>Campaigns</v>
      </c>
      <c r="B424" s="577" t="s">
        <v>1914</v>
      </c>
      <c r="C424" s="269" t="str">
        <f>INDEX(Report!$A$1:$T$57,D424,E424)</f>
        <v>Both</v>
      </c>
      <c r="D424" s="575">
        <f t="shared" si="108"/>
        <v>28</v>
      </c>
      <c r="E424" s="574">
        <f t="shared" ref="E424:E438" si="115">E423+1</f>
        <v>6</v>
      </c>
    </row>
    <row r="425" spans="1:5" x14ac:dyDescent="0.3">
      <c r="A425" t="s">
        <v>1899</v>
      </c>
      <c r="B425" s="577" t="s">
        <v>1911</v>
      </c>
      <c r="C425" s="269" t="str">
        <f>TEXT(INDEX(Report!$A$1:$T$57,D425,E425),"0%")</f>
        <v>76%</v>
      </c>
      <c r="D425" s="575">
        <f t="shared" si="108"/>
        <v>28</v>
      </c>
      <c r="E425" s="574">
        <f t="shared" si="115"/>
        <v>7</v>
      </c>
    </row>
    <row r="426" spans="1:5" x14ac:dyDescent="0.3">
      <c r="A426" t="str">
        <f t="shared" ref="A426:A438" si="116">A425</f>
        <v>Turnout</v>
      </c>
      <c r="B426" s="577" t="s">
        <v>1924</v>
      </c>
      <c r="C426" s="269" t="str">
        <f>TEXT(INDEX(Report!$A$1:$T$57,D426,E426),"0%")</f>
        <v>42%</v>
      </c>
      <c r="D426" s="575">
        <f t="shared" si="108"/>
        <v>28</v>
      </c>
      <c r="E426" s="574">
        <f t="shared" si="115"/>
        <v>8</v>
      </c>
    </row>
    <row r="427" spans="1:5" x14ac:dyDescent="0.3">
      <c r="A427" t="str">
        <f t="shared" si="116"/>
        <v>Turnout</v>
      </c>
      <c r="B427" s="577" t="s">
        <v>1925</v>
      </c>
      <c r="C427" s="269" t="str">
        <f>TEXT(INDEX(Report!$A$1:$T$57,D427,E427),"0%")</f>
        <v>64%</v>
      </c>
      <c r="D427" s="575">
        <f t="shared" si="108"/>
        <v>28</v>
      </c>
      <c r="E427" s="574">
        <f t="shared" si="115"/>
        <v>9</v>
      </c>
    </row>
    <row r="428" spans="1:5" x14ac:dyDescent="0.3">
      <c r="A428" t="s">
        <v>1930</v>
      </c>
      <c r="B428" s="577" t="s">
        <v>1915</v>
      </c>
      <c r="C428" s="269" t="str">
        <f>INDEX(Report!$A$1:$T$57,D428,E428)</f>
        <v>No rule</v>
      </c>
      <c r="D428" s="575">
        <f t="shared" si="108"/>
        <v>28</v>
      </c>
      <c r="E428" s="574">
        <f t="shared" si="115"/>
        <v>10</v>
      </c>
    </row>
    <row r="429" spans="1:5" x14ac:dyDescent="0.3">
      <c r="A429" t="str">
        <f t="shared" ref="A429:A438" si="117">A428</f>
        <v>Access</v>
      </c>
      <c r="B429" s="577" t="s">
        <v>1926</v>
      </c>
      <c r="C429" s="269" t="str">
        <f>INDEX(Report!$A$1:$T$57,D429,E429)</f>
        <v>Broad VBM: if Voter asks</v>
      </c>
      <c r="D429" s="575">
        <f t="shared" si="108"/>
        <v>28</v>
      </c>
      <c r="E429" s="574">
        <f t="shared" si="115"/>
        <v>11</v>
      </c>
    </row>
    <row r="430" spans="1:5" x14ac:dyDescent="0.3">
      <c r="A430" t="str">
        <f t="shared" si="117"/>
        <v>Access</v>
      </c>
      <c r="B430" s="577" t="s">
        <v>1918</v>
      </c>
      <c r="C430" s="269" t="str">
        <f>INDEX(Report!$A$1:$T$57,D430,E430)</f>
        <v>No cure</v>
      </c>
      <c r="D430" s="575">
        <f t="shared" si="108"/>
        <v>28</v>
      </c>
      <c r="E430" s="574">
        <f t="shared" si="115"/>
        <v>12</v>
      </c>
    </row>
    <row r="431" spans="1:5" x14ac:dyDescent="0.3">
      <c r="A431" t="str">
        <f t="shared" si="117"/>
        <v>Access</v>
      </c>
      <c r="B431" s="577" t="s">
        <v>1919</v>
      </c>
      <c r="C431" s="269" t="str">
        <f>INDEX(Report!$A$1:$T$57,D431,E431)</f>
        <v>Yes</v>
      </c>
      <c r="D431" s="575">
        <f t="shared" si="108"/>
        <v>28</v>
      </c>
      <c r="E431" s="574">
        <f t="shared" si="115"/>
        <v>13</v>
      </c>
    </row>
    <row r="432" spans="1:5" x14ac:dyDescent="0.3">
      <c r="A432" t="str">
        <f t="shared" si="117"/>
        <v>Access</v>
      </c>
      <c r="B432" s="577" t="s">
        <v>1920</v>
      </c>
      <c r="C432" s="269" t="str">
        <f>IF(ISNUMBER(INDEX(Report!$A$1:$T$57,D432,E432)),TEXT(INDEX(Report!$A$1:$T$57,D432,E432),"0.0%"),INDEX(Report!$A$1:$T$57,D432,E432))</f>
        <v>1.1%</v>
      </c>
      <c r="D432" s="575">
        <f t="shared" si="108"/>
        <v>28</v>
      </c>
      <c r="E432" s="574">
        <f t="shared" si="115"/>
        <v>14</v>
      </c>
    </row>
    <row r="433" spans="1:5" x14ac:dyDescent="0.3">
      <c r="A433" t="s">
        <v>1931</v>
      </c>
      <c r="B433" s="577" t="s">
        <v>1916</v>
      </c>
      <c r="C433" s="269" t="str">
        <f>INDEX(Report!$A$1:$T$57,D433,E433)</f>
        <v>hmpb+bmd4access</v>
      </c>
      <c r="D433" s="575">
        <f t="shared" si="108"/>
        <v>28</v>
      </c>
      <c r="E433" s="574">
        <f t="shared" si="115"/>
        <v>15</v>
      </c>
    </row>
    <row r="434" spans="1:5" x14ac:dyDescent="0.3">
      <c r="A434" t="str">
        <f t="shared" ref="A434:A438" si="118">A433</f>
        <v>Checking</v>
      </c>
      <c r="B434" s="577" t="s">
        <v>1921</v>
      </c>
      <c r="C434" s="269" t="str">
        <f>INDEX(Report!$A$1:$T$57,D434,E434)</f>
        <v>No audit</v>
      </c>
      <c r="D434" s="575">
        <f t="shared" si="108"/>
        <v>28</v>
      </c>
      <c r="E434" s="574">
        <f t="shared" si="115"/>
        <v>16</v>
      </c>
    </row>
    <row r="435" spans="1:5" x14ac:dyDescent="0.3">
      <c r="A435" t="str">
        <f t="shared" si="118"/>
        <v>Checking</v>
      </c>
      <c r="B435" s="577" t="s">
        <v>1922</v>
      </c>
      <c r="C435" s="269" t="str">
        <f>TEXT(INDEX(Report!$A$1:$T$57,D435,E435),"0%")</f>
        <v>0%</v>
      </c>
      <c r="D435" s="575">
        <f t="shared" si="108"/>
        <v>28</v>
      </c>
      <c r="E435" s="574">
        <f t="shared" si="115"/>
        <v>17</v>
      </c>
    </row>
    <row r="436" spans="1:5" x14ac:dyDescent="0.3">
      <c r="A436" t="str">
        <f t="shared" si="118"/>
        <v>Checking</v>
      </c>
      <c r="B436" s="577" t="s">
        <v>1923</v>
      </c>
      <c r="C436" s="269">
        <f>INDEX(Report!$A$1:$T$57,D436,E436)</f>
        <v>0</v>
      </c>
      <c r="D436" s="575">
        <f t="shared" si="108"/>
        <v>28</v>
      </c>
      <c r="E436" s="574">
        <f t="shared" si="115"/>
        <v>18</v>
      </c>
    </row>
    <row r="437" spans="1:5" x14ac:dyDescent="0.3">
      <c r="A437" t="str">
        <f t="shared" si="118"/>
        <v>Checking</v>
      </c>
      <c r="B437" s="577" t="s">
        <v>1927</v>
      </c>
      <c r="C437" s="269" t="str">
        <f>INDEX(Report!$A$1:$T$57,D437,E437)</f>
        <v>No ballots or images</v>
      </c>
      <c r="D437" s="575">
        <f t="shared" si="108"/>
        <v>28</v>
      </c>
      <c r="E437" s="574">
        <f t="shared" si="115"/>
        <v>19</v>
      </c>
    </row>
    <row r="438" spans="1:5" x14ac:dyDescent="0.3">
      <c r="A438" t="str">
        <f t="shared" si="118"/>
        <v>Checking</v>
      </c>
      <c r="B438" s="577" t="s">
        <v>1917</v>
      </c>
      <c r="C438" s="269" t="str">
        <f>TEXT(INDEX(Report!$A$1:$T$57,D438,E438),"0.0")</f>
        <v>35.0</v>
      </c>
      <c r="D438" s="575">
        <f t="shared" si="108"/>
        <v>28</v>
      </c>
      <c r="E438" s="574">
        <f t="shared" si="115"/>
        <v>20</v>
      </c>
    </row>
    <row r="439" spans="1:5" x14ac:dyDescent="0.3">
      <c r="A439" s="543" t="str">
        <f>INDEX(Report!$A$1:$T$57,D439,1)</f>
        <v>MI</v>
      </c>
      <c r="B439" s="543" t="s">
        <v>1928</v>
      </c>
      <c r="C439" s="575" t="str">
        <f>INDEX(Report!$A$1:$T$57,D439,E439)</f>
        <v>Michigan</v>
      </c>
      <c r="D439" s="575">
        <f t="shared" si="108"/>
        <v>29</v>
      </c>
      <c r="E439" s="575">
        <v>2</v>
      </c>
    </row>
    <row r="440" spans="1:5" x14ac:dyDescent="0.3">
      <c r="A440" t="s">
        <v>1932</v>
      </c>
      <c r="B440" s="576" t="s">
        <v>1929</v>
      </c>
      <c r="C440" s="269" t="str">
        <f>LEFT(INDEX(Report!$A$1:$T$57,D440,E440),1)</f>
        <v>A</v>
      </c>
      <c r="D440" s="575">
        <f t="shared" si="108"/>
        <v>29</v>
      </c>
      <c r="E440" s="269">
        <v>3</v>
      </c>
    </row>
    <row r="441" spans="1:5" x14ac:dyDescent="0.3">
      <c r="A441" t="s">
        <v>1900</v>
      </c>
      <c r="B441" s="577" t="s">
        <v>1912</v>
      </c>
      <c r="C441" s="269" t="str">
        <f>INDEX(Report!$A$1:$T$57,D441,E441)</f>
        <v>Yes</v>
      </c>
      <c r="D441" s="575">
        <f t="shared" si="108"/>
        <v>29</v>
      </c>
      <c r="E441" s="269">
        <v>4</v>
      </c>
    </row>
    <row r="442" spans="1:5" x14ac:dyDescent="0.3">
      <c r="A442" t="str">
        <f>A441</f>
        <v>Campaigns</v>
      </c>
      <c r="B442" s="577" t="s">
        <v>1913</v>
      </c>
      <c r="C442" s="269" t="str">
        <f>CONCATENATE(IF(ISNUMBER(INDEX(Report!$A$1:$T$57,D442,E442)),"$",""),INDEX(Report!$A$1:$T$57,D442,E442))</f>
        <v>$2100</v>
      </c>
      <c r="D442" s="575">
        <f t="shared" si="108"/>
        <v>29</v>
      </c>
      <c r="E442" s="574">
        <f>E441+1</f>
        <v>5</v>
      </c>
    </row>
    <row r="443" spans="1:5" x14ac:dyDescent="0.3">
      <c r="A443" t="str">
        <f t="shared" ref="A443:A457" si="119">A442</f>
        <v>Campaigns</v>
      </c>
      <c r="B443" s="577" t="s">
        <v>1914</v>
      </c>
      <c r="C443" s="269" t="str">
        <f>INDEX(Report!$A$1:$T$57,D443,E443)</f>
        <v>Gov</v>
      </c>
      <c r="D443" s="575">
        <f t="shared" si="108"/>
        <v>29</v>
      </c>
      <c r="E443" s="574">
        <f t="shared" ref="E443:E457" si="120">E442+1</f>
        <v>6</v>
      </c>
    </row>
    <row r="444" spans="1:5" x14ac:dyDescent="0.3">
      <c r="A444" t="s">
        <v>1899</v>
      </c>
      <c r="B444" s="577" t="s">
        <v>1911</v>
      </c>
      <c r="C444" s="269" t="str">
        <f>TEXT(INDEX(Report!$A$1:$T$57,D444,E444),"0%")</f>
        <v>74%</v>
      </c>
      <c r="D444" s="575">
        <f t="shared" si="108"/>
        <v>29</v>
      </c>
      <c r="E444" s="574">
        <f t="shared" si="120"/>
        <v>7</v>
      </c>
    </row>
    <row r="445" spans="1:5" x14ac:dyDescent="0.3">
      <c r="A445" t="str">
        <f t="shared" ref="A445:A457" si="121">A444</f>
        <v>Turnout</v>
      </c>
      <c r="B445" s="577" t="s">
        <v>1924</v>
      </c>
      <c r="C445" s="269" t="str">
        <f>TEXT(INDEX(Report!$A$1:$T$57,D445,E445),"0%")</f>
        <v>54%</v>
      </c>
      <c r="D445" s="575">
        <f t="shared" si="108"/>
        <v>29</v>
      </c>
      <c r="E445" s="574">
        <f t="shared" si="120"/>
        <v>8</v>
      </c>
    </row>
    <row r="446" spans="1:5" x14ac:dyDescent="0.3">
      <c r="A446" t="str">
        <f t="shared" si="121"/>
        <v>Turnout</v>
      </c>
      <c r="B446" s="577" t="s">
        <v>1925</v>
      </c>
      <c r="C446" s="269" t="str">
        <f>TEXT(INDEX(Report!$A$1:$T$57,D446,E446),"0%")</f>
        <v>87%</v>
      </c>
      <c r="D446" s="575">
        <f t="shared" si="108"/>
        <v>29</v>
      </c>
      <c r="E446" s="574">
        <f t="shared" si="120"/>
        <v>9</v>
      </c>
    </row>
    <row r="447" spans="1:5" x14ac:dyDescent="0.3">
      <c r="A447" t="s">
        <v>1930</v>
      </c>
      <c r="B447" s="577" t="s">
        <v>1915</v>
      </c>
      <c r="C447" s="269" t="str">
        <f>INDEX(Report!$A$1:$T$57,D447,E447)</f>
        <v>1Sat+/orSun: 8hrs in last weekend</v>
      </c>
      <c r="D447" s="575">
        <f t="shared" si="108"/>
        <v>29</v>
      </c>
      <c r="E447" s="574">
        <f t="shared" si="120"/>
        <v>10</v>
      </c>
    </row>
    <row r="448" spans="1:5" x14ac:dyDescent="0.3">
      <c r="A448" t="str">
        <f t="shared" ref="A448:A457" si="122">A447</f>
        <v>Access</v>
      </c>
      <c r="B448" s="577" t="s">
        <v>1926</v>
      </c>
      <c r="C448" s="269" t="str">
        <f>INDEX(Report!$A$1:$T$57,D448,E448)</f>
        <v>Broad VBM: Applic.sent to all</v>
      </c>
      <c r="D448" s="575">
        <f t="shared" si="108"/>
        <v>29</v>
      </c>
      <c r="E448" s="574">
        <f t="shared" si="120"/>
        <v>11</v>
      </c>
    </row>
    <row r="449" spans="1:5" x14ac:dyDescent="0.3">
      <c r="A449" t="str">
        <f t="shared" si="122"/>
        <v>Access</v>
      </c>
      <c r="B449" s="577" t="s">
        <v>1918</v>
      </c>
      <c r="C449" s="269">
        <f>INDEX(Report!$A$1:$T$57,D449,E449)</f>
        <v>0</v>
      </c>
      <c r="D449" s="575">
        <f t="shared" si="108"/>
        <v>29</v>
      </c>
      <c r="E449" s="574">
        <f t="shared" si="120"/>
        <v>12</v>
      </c>
    </row>
    <row r="450" spans="1:5" x14ac:dyDescent="0.3">
      <c r="A450" t="str">
        <f t="shared" si="122"/>
        <v>Access</v>
      </c>
      <c r="B450" s="577" t="s">
        <v>1919</v>
      </c>
      <c r="C450" s="269" t="str">
        <f>INDEX(Report!$A$1:$T$57,D450,E450)</f>
        <v>Yes</v>
      </c>
      <c r="D450" s="575">
        <f t="shared" si="108"/>
        <v>29</v>
      </c>
      <c r="E450" s="574">
        <f t="shared" si="120"/>
        <v>13</v>
      </c>
    </row>
    <row r="451" spans="1:5" x14ac:dyDescent="0.3">
      <c r="A451" t="str">
        <f t="shared" si="122"/>
        <v>Access</v>
      </c>
      <c r="B451" s="577" t="s">
        <v>1920</v>
      </c>
      <c r="C451" s="269" t="str">
        <f>IF(ISNUMBER(INDEX(Report!$A$1:$T$57,D451,E451)),TEXT(INDEX(Report!$A$1:$T$57,D451,E451),"0.0%"),INDEX(Report!$A$1:$T$57,D451,E451))</f>
        <v>0.6%</v>
      </c>
      <c r="D451" s="575">
        <f t="shared" si="108"/>
        <v>29</v>
      </c>
      <c r="E451" s="574">
        <f t="shared" si="120"/>
        <v>14</v>
      </c>
    </row>
    <row r="452" spans="1:5" x14ac:dyDescent="0.3">
      <c r="A452" t="s">
        <v>1931</v>
      </c>
      <c r="B452" s="577" t="s">
        <v>1916</v>
      </c>
      <c r="C452" s="269" t="str">
        <f>INDEX(Report!$A$1:$T$57,D452,E452)</f>
        <v>hmpb+bmd4access</v>
      </c>
      <c r="D452" s="575">
        <f t="shared" si="108"/>
        <v>29</v>
      </c>
      <c r="E452" s="574">
        <f t="shared" si="120"/>
        <v>15</v>
      </c>
    </row>
    <row r="453" spans="1:5" x14ac:dyDescent="0.3">
      <c r="A453" t="str">
        <f t="shared" ref="A453:A457" si="123">A452</f>
        <v>Checking</v>
      </c>
      <c r="B453" s="577" t="s">
        <v>1921</v>
      </c>
      <c r="C453" s="269" t="str">
        <f>INDEX(Report!$A$1:$T$57,D453,E453)</f>
        <v>Hand count</v>
      </c>
      <c r="D453" s="575">
        <f t="shared" si="108"/>
        <v>29</v>
      </c>
      <c r="E453" s="574">
        <f t="shared" si="120"/>
        <v>16</v>
      </c>
    </row>
    <row r="454" spans="1:5" x14ac:dyDescent="0.3">
      <c r="A454" t="str">
        <f t="shared" si="123"/>
        <v>Checking</v>
      </c>
      <c r="B454" s="577" t="s">
        <v>1922</v>
      </c>
      <c r="C454" s="269" t="str">
        <f>TEXT(INDEX(Report!$A$1:$T$57,D454,E454),"0%")</f>
        <v>5%. After results are final</v>
      </c>
      <c r="D454" s="575">
        <f t="shared" si="108"/>
        <v>29</v>
      </c>
      <c r="E454" s="574">
        <f t="shared" si="120"/>
        <v>17</v>
      </c>
    </row>
    <row r="455" spans="1:5" x14ac:dyDescent="0.3">
      <c r="A455" t="str">
        <f t="shared" si="123"/>
        <v>Checking</v>
      </c>
      <c r="B455" s="577" t="s">
        <v>1923</v>
      </c>
      <c r="C455" s="269">
        <f>INDEX(Report!$A$1:$T$57,D455,E455)</f>
        <v>1</v>
      </c>
      <c r="D455" s="575">
        <f t="shared" si="108"/>
        <v>29</v>
      </c>
      <c r="E455" s="574">
        <f t="shared" si="120"/>
        <v>18</v>
      </c>
    </row>
    <row r="456" spans="1:5" x14ac:dyDescent="0.3">
      <c r="A456" t="str">
        <f t="shared" si="123"/>
        <v>Checking</v>
      </c>
      <c r="B456" s="577" t="s">
        <v>1927</v>
      </c>
      <c r="C456" s="269" t="str">
        <f>INDEX(Report!$A$1:$T$57,D456,E456)</f>
        <v>Yes ballots; most don't keep images</v>
      </c>
      <c r="D456" s="575">
        <f t="shared" si="108"/>
        <v>29</v>
      </c>
      <c r="E456" s="574">
        <f t="shared" si="120"/>
        <v>19</v>
      </c>
    </row>
    <row r="457" spans="1:5" x14ac:dyDescent="0.3">
      <c r="A457" t="str">
        <f t="shared" si="123"/>
        <v>Checking</v>
      </c>
      <c r="B457" s="577" t="s">
        <v>1917</v>
      </c>
      <c r="C457" s="269" t="str">
        <f>TEXT(INDEX(Report!$A$1:$T$57,D457,E457),"0.0")</f>
        <v>52.9</v>
      </c>
      <c r="D457" s="575">
        <f t="shared" si="108"/>
        <v>29</v>
      </c>
      <c r="E457" s="574">
        <f t="shared" si="120"/>
        <v>20</v>
      </c>
    </row>
    <row r="458" spans="1:5" x14ac:dyDescent="0.3">
      <c r="A458" s="543" t="str">
        <f>INDEX(Report!$A$1:$T$57,D458,1)</f>
        <v>MN</v>
      </c>
      <c r="B458" s="543" t="s">
        <v>1928</v>
      </c>
      <c r="C458" s="575" t="str">
        <f>INDEX(Report!$A$1:$T$57,D458,E458)</f>
        <v>Minnesota</v>
      </c>
      <c r="D458" s="575">
        <f t="shared" si="108"/>
        <v>30</v>
      </c>
      <c r="E458" s="575">
        <v>2</v>
      </c>
    </row>
    <row r="459" spans="1:5" x14ac:dyDescent="0.3">
      <c r="A459" t="s">
        <v>1932</v>
      </c>
      <c r="B459" s="576" t="s">
        <v>1929</v>
      </c>
      <c r="C459" s="269" t="str">
        <f>LEFT(INDEX(Report!$A$1:$T$57,D459,E459),1)</f>
        <v>B</v>
      </c>
      <c r="D459" s="575">
        <f t="shared" si="108"/>
        <v>30</v>
      </c>
      <c r="E459" s="269">
        <v>3</v>
      </c>
    </row>
    <row r="460" spans="1:5" x14ac:dyDescent="0.3">
      <c r="A460" t="s">
        <v>1900</v>
      </c>
      <c r="B460" s="577" t="s">
        <v>1912</v>
      </c>
      <c r="C460" s="269" t="str">
        <f>INDEX(Report!$A$1:$T$57,D460,E460)</f>
        <v>No</v>
      </c>
      <c r="D460" s="575">
        <f t="shared" si="108"/>
        <v>30</v>
      </c>
      <c r="E460" s="269">
        <v>4</v>
      </c>
    </row>
    <row r="461" spans="1:5" x14ac:dyDescent="0.3">
      <c r="A461" t="str">
        <f>A460</f>
        <v>Campaigns</v>
      </c>
      <c r="B461" s="577" t="s">
        <v>1913</v>
      </c>
      <c r="C461" s="269" t="str">
        <f>CONCATENATE(IF(ISNUMBER(INDEX(Report!$A$1:$T$57,D461,E461)),"$",""),INDEX(Report!$A$1:$T$57,D461,E461))</f>
        <v>$2000</v>
      </c>
      <c r="D461" s="575">
        <f t="shared" si="108"/>
        <v>30</v>
      </c>
      <c r="E461" s="574">
        <f>E460+1</f>
        <v>5</v>
      </c>
    </row>
    <row r="462" spans="1:5" x14ac:dyDescent="0.3">
      <c r="A462" t="str">
        <f t="shared" ref="A462:A476" si="124">A461</f>
        <v>Campaigns</v>
      </c>
      <c r="B462" s="577" t="s">
        <v>1914</v>
      </c>
      <c r="C462" s="269" t="str">
        <f>INDEX(Report!$A$1:$T$57,D462,E462)</f>
        <v>Both</v>
      </c>
      <c r="D462" s="575">
        <f t="shared" si="108"/>
        <v>30</v>
      </c>
      <c r="E462" s="574">
        <f t="shared" ref="E462:E476" si="125">E461+1</f>
        <v>6</v>
      </c>
    </row>
    <row r="463" spans="1:5" x14ac:dyDescent="0.3">
      <c r="A463" t="s">
        <v>1899</v>
      </c>
      <c r="B463" s="577" t="s">
        <v>1911</v>
      </c>
      <c r="C463" s="269" t="str">
        <f>TEXT(INDEX(Report!$A$1:$T$57,D463,E463),"0%")</f>
        <v>80%</v>
      </c>
      <c r="D463" s="575">
        <f t="shared" si="108"/>
        <v>30</v>
      </c>
      <c r="E463" s="574">
        <f t="shared" si="125"/>
        <v>7</v>
      </c>
    </row>
    <row r="464" spans="1:5" x14ac:dyDescent="0.3">
      <c r="A464" t="str">
        <f t="shared" ref="A464:A476" si="126">A463</f>
        <v>Turnout</v>
      </c>
      <c r="B464" s="577" t="s">
        <v>1924</v>
      </c>
      <c r="C464" s="269" t="str">
        <f>TEXT(INDEX(Report!$A$1:$T$57,D464,E464),"0%")</f>
        <v>65%</v>
      </c>
      <c r="D464" s="575">
        <f t="shared" si="108"/>
        <v>30</v>
      </c>
      <c r="E464" s="574">
        <f t="shared" si="125"/>
        <v>8</v>
      </c>
    </row>
    <row r="465" spans="1:5" x14ac:dyDescent="0.3">
      <c r="A465" t="str">
        <f t="shared" si="126"/>
        <v>Turnout</v>
      </c>
      <c r="B465" s="577" t="s">
        <v>1925</v>
      </c>
      <c r="C465" s="269" t="str">
        <f>TEXT(INDEX(Report!$A$1:$T$57,D465,E465),"0%")</f>
        <v>79%</v>
      </c>
      <c r="D465" s="575">
        <f t="shared" si="108"/>
        <v>30</v>
      </c>
      <c r="E465" s="574">
        <f t="shared" si="125"/>
        <v>9</v>
      </c>
    </row>
    <row r="466" spans="1:5" x14ac:dyDescent="0.3">
      <c r="A466" t="s">
        <v>1930</v>
      </c>
      <c r="B466" s="577" t="s">
        <v>1915</v>
      </c>
      <c r="C466" s="269" t="str">
        <f>INDEX(Report!$A$1:$T$57,D466,E466)</f>
        <v>1Sat 10-3: last Sat</v>
      </c>
      <c r="D466" s="575">
        <f t="shared" ref="D466:D476" si="127">D447+1</f>
        <v>30</v>
      </c>
      <c r="E466" s="574">
        <f t="shared" si="125"/>
        <v>10</v>
      </c>
    </row>
    <row r="467" spans="1:5" x14ac:dyDescent="0.3">
      <c r="A467" t="str">
        <f t="shared" ref="A467:A476" si="128">A466</f>
        <v>Access</v>
      </c>
      <c r="B467" s="577" t="s">
        <v>1926</v>
      </c>
      <c r="C467" s="269" t="str">
        <f>INDEX(Report!$A$1:$T$57,D467,E467)</f>
        <v>Broad VBM: if Voter asks</v>
      </c>
      <c r="D467" s="575">
        <f t="shared" si="127"/>
        <v>30</v>
      </c>
      <c r="E467" s="574">
        <f t="shared" si="125"/>
        <v>11</v>
      </c>
    </row>
    <row r="468" spans="1:5" x14ac:dyDescent="0.3">
      <c r="A468" t="str">
        <f t="shared" si="128"/>
        <v>Access</v>
      </c>
      <c r="B468" s="577" t="s">
        <v>1918</v>
      </c>
      <c r="C468" s="269">
        <f>INDEX(Report!$A$1:$T$57,D468,E468)</f>
        <v>0</v>
      </c>
      <c r="D468" s="575">
        <f t="shared" si="127"/>
        <v>30</v>
      </c>
      <c r="E468" s="574">
        <f t="shared" si="125"/>
        <v>12</v>
      </c>
    </row>
    <row r="469" spans="1:5" x14ac:dyDescent="0.3">
      <c r="A469" t="str">
        <f t="shared" si="128"/>
        <v>Access</v>
      </c>
      <c r="B469" s="577" t="s">
        <v>1919</v>
      </c>
      <c r="C469" s="269" t="str">
        <f>INDEX(Report!$A$1:$T$57,D469,E469)</f>
        <v>Yes</v>
      </c>
      <c r="D469" s="575">
        <f t="shared" si="127"/>
        <v>30</v>
      </c>
      <c r="E469" s="574">
        <f t="shared" si="125"/>
        <v>13</v>
      </c>
    </row>
    <row r="470" spans="1:5" x14ac:dyDescent="0.3">
      <c r="A470" t="str">
        <f t="shared" si="128"/>
        <v>Access</v>
      </c>
      <c r="B470" s="577" t="s">
        <v>1920</v>
      </c>
      <c r="C470" s="269" t="str">
        <f>IF(ISNUMBER(INDEX(Report!$A$1:$T$57,D470,E470)),TEXT(INDEX(Report!$A$1:$T$57,D470,E470),"0.0%"),INDEX(Report!$A$1:$T$57,D470,E470))</f>
        <v>No signature checks</v>
      </c>
      <c r="D470" s="575">
        <f t="shared" si="127"/>
        <v>30</v>
      </c>
      <c r="E470" s="574">
        <f t="shared" si="125"/>
        <v>14</v>
      </c>
    </row>
    <row r="471" spans="1:5" x14ac:dyDescent="0.3">
      <c r="A471" t="s">
        <v>1931</v>
      </c>
      <c r="B471" s="577" t="s">
        <v>1916</v>
      </c>
      <c r="C471" s="269" t="str">
        <f>INDEX(Report!$A$1:$T$57,D471,E471)</f>
        <v>hmpb+bmd4access</v>
      </c>
      <c r="D471" s="575">
        <f t="shared" si="127"/>
        <v>30</v>
      </c>
      <c r="E471" s="574">
        <f t="shared" si="125"/>
        <v>15</v>
      </c>
    </row>
    <row r="472" spans="1:5" x14ac:dyDescent="0.3">
      <c r="A472" t="str">
        <f t="shared" ref="A472:A476" si="129">A471</f>
        <v>Checking</v>
      </c>
      <c r="B472" s="577" t="s">
        <v>1921</v>
      </c>
      <c r="C472" s="269" t="str">
        <f>INDEX(Report!$A$1:$T$57,D472,E472)</f>
        <v>Hand count. Exclude primaries</v>
      </c>
      <c r="D472" s="575">
        <f t="shared" si="127"/>
        <v>30</v>
      </c>
      <c r="E472" s="574">
        <f t="shared" si="125"/>
        <v>16</v>
      </c>
    </row>
    <row r="473" spans="1:5" x14ac:dyDescent="0.3">
      <c r="A473" t="str">
        <f t="shared" si="129"/>
        <v>Checking</v>
      </c>
      <c r="B473" s="577" t="s">
        <v>1922</v>
      </c>
      <c r="C473" s="269" t="str">
        <f>TEXT(INDEX(Report!$A$1:$T$57,D473,E473),"0%")</f>
        <v>3%</v>
      </c>
      <c r="D473" s="575">
        <f t="shared" si="127"/>
        <v>30</v>
      </c>
      <c r="E473" s="574">
        <f t="shared" si="125"/>
        <v>17</v>
      </c>
    </row>
    <row r="474" spans="1:5" x14ac:dyDescent="0.3">
      <c r="A474" t="str">
        <f t="shared" si="129"/>
        <v>Checking</v>
      </c>
      <c r="B474" s="577" t="s">
        <v>1923</v>
      </c>
      <c r="C474" s="269">
        <f>INDEX(Report!$A$1:$T$57,D474,E474)</f>
        <v>3</v>
      </c>
      <c r="D474" s="575">
        <f t="shared" si="127"/>
        <v>30</v>
      </c>
      <c r="E474" s="574">
        <f t="shared" si="125"/>
        <v>18</v>
      </c>
    </row>
    <row r="475" spans="1:5" x14ac:dyDescent="0.3">
      <c r="A475" t="str">
        <f t="shared" si="129"/>
        <v>Checking</v>
      </c>
      <c r="B475" s="577" t="s">
        <v>1927</v>
      </c>
      <c r="C475" s="269" t="str">
        <f>INDEX(Report!$A$1:$T$57,D475,E475)</f>
        <v>No ballots. Availability of images unknown</v>
      </c>
      <c r="D475" s="575">
        <f t="shared" si="127"/>
        <v>30</v>
      </c>
      <c r="E475" s="574">
        <f t="shared" si="125"/>
        <v>19</v>
      </c>
    </row>
    <row r="476" spans="1:5" x14ac:dyDescent="0.3">
      <c r="A476" t="str">
        <f t="shared" si="129"/>
        <v>Checking</v>
      </c>
      <c r="B476" s="577" t="s">
        <v>1917</v>
      </c>
      <c r="C476" s="269" t="str">
        <f>TEXT(INDEX(Report!$A$1:$T$57,D476,E476),"0.0")</f>
        <v>39.9</v>
      </c>
      <c r="D476" s="575">
        <f t="shared" si="127"/>
        <v>30</v>
      </c>
      <c r="E476" s="574">
        <f t="shared" si="125"/>
        <v>20</v>
      </c>
    </row>
    <row r="477" spans="1:5" x14ac:dyDescent="0.3">
      <c r="A477" s="543" t="str">
        <f>INDEX(Report!$A$1:$T$57,D477,1)</f>
        <v>MO</v>
      </c>
      <c r="B477" s="543" t="s">
        <v>1928</v>
      </c>
      <c r="C477" s="575" t="str">
        <f>INDEX(Report!$A$1:$T$57,D477,E477)</f>
        <v>Missouri</v>
      </c>
      <c r="D477" s="575">
        <f>D458+1</f>
        <v>31</v>
      </c>
      <c r="E477" s="575">
        <v>2</v>
      </c>
    </row>
    <row r="478" spans="1:5" x14ac:dyDescent="0.3">
      <c r="A478" t="s">
        <v>1932</v>
      </c>
      <c r="B478" s="576" t="s">
        <v>1929</v>
      </c>
      <c r="C478" s="269" t="str">
        <f>LEFT(INDEX(Report!$A$1:$T$57,D478,E478),1)</f>
        <v>B</v>
      </c>
      <c r="D478" s="575">
        <f t="shared" ref="D478:D541" si="130">D459+1</f>
        <v>31</v>
      </c>
      <c r="E478" s="269">
        <v>3</v>
      </c>
    </row>
    <row r="479" spans="1:5" x14ac:dyDescent="0.3">
      <c r="A479" t="s">
        <v>1900</v>
      </c>
      <c r="B479" s="577" t="s">
        <v>1912</v>
      </c>
      <c r="C479" s="269" t="str">
        <f>INDEX(Report!$A$1:$T$57,D479,E479)</f>
        <v>Staff goals: competitive + fair</v>
      </c>
      <c r="D479" s="575">
        <f t="shared" si="130"/>
        <v>31</v>
      </c>
      <c r="E479" s="269">
        <v>4</v>
      </c>
    </row>
    <row r="480" spans="1:5" x14ac:dyDescent="0.3">
      <c r="A480" t="str">
        <f>A479</f>
        <v>Campaigns</v>
      </c>
      <c r="B480" s="577" t="s">
        <v>1913</v>
      </c>
      <c r="C480" s="269" t="str">
        <f>CONCATENATE(IF(ISNUMBER(INDEX(Report!$A$1:$T$57,D480,E480)),"$",""),INDEX(Report!$A$1:$T$57,D480,E480))</f>
        <v>$6500</v>
      </c>
      <c r="D480" s="575">
        <f t="shared" si="130"/>
        <v>31</v>
      </c>
      <c r="E480" s="574">
        <f>E479+1</f>
        <v>5</v>
      </c>
    </row>
    <row r="481" spans="1:5" x14ac:dyDescent="0.3">
      <c r="A481" t="str">
        <f t="shared" ref="A481:A495" si="131">A480</f>
        <v>Campaigns</v>
      </c>
      <c r="B481" s="577" t="s">
        <v>1914</v>
      </c>
      <c r="C481" s="269" t="str">
        <f>INDEX(Report!$A$1:$T$57,D481,E481)</f>
        <v>No</v>
      </c>
      <c r="D481" s="575">
        <f t="shared" si="130"/>
        <v>31</v>
      </c>
      <c r="E481" s="574">
        <f t="shared" ref="E481:E495" si="132">E480+1</f>
        <v>6</v>
      </c>
    </row>
    <row r="482" spans="1:5" x14ac:dyDescent="0.3">
      <c r="A482" t="s">
        <v>1899</v>
      </c>
      <c r="B482" s="577" t="s">
        <v>1911</v>
      </c>
      <c r="C482" s="269" t="str">
        <f>TEXT(INDEX(Report!$A$1:$T$57,D482,E482),"0%")</f>
        <v>66%</v>
      </c>
      <c r="D482" s="575">
        <f t="shared" si="130"/>
        <v>31</v>
      </c>
      <c r="E482" s="574">
        <f t="shared" si="132"/>
        <v>7</v>
      </c>
    </row>
    <row r="483" spans="1:5" x14ac:dyDescent="0.3">
      <c r="A483" t="str">
        <f t="shared" ref="A483:A497" si="133">A482</f>
        <v>Turnout</v>
      </c>
      <c r="B483" s="577" t="s">
        <v>1924</v>
      </c>
      <c r="C483" s="269" t="str">
        <f>TEXT(INDEX(Report!$A$1:$T$57,D483,E483),"0%")</f>
        <v>73%</v>
      </c>
      <c r="D483" s="575">
        <f t="shared" si="130"/>
        <v>31</v>
      </c>
      <c r="E483" s="574">
        <f t="shared" si="132"/>
        <v>8</v>
      </c>
    </row>
    <row r="484" spans="1:5" x14ac:dyDescent="0.3">
      <c r="A484" t="str">
        <f t="shared" si="133"/>
        <v>Turnout</v>
      </c>
      <c r="B484" s="577" t="s">
        <v>1925</v>
      </c>
      <c r="C484" s="269" t="str">
        <f>TEXT(INDEX(Report!$A$1:$T$57,D484,E484),"0%")</f>
        <v>81%</v>
      </c>
      <c r="D484" s="575">
        <f t="shared" si="130"/>
        <v>31</v>
      </c>
      <c r="E484" s="574">
        <f t="shared" si="132"/>
        <v>9</v>
      </c>
    </row>
    <row r="485" spans="1:5" x14ac:dyDescent="0.3">
      <c r="A485" t="s">
        <v>1930</v>
      </c>
      <c r="B485" s="577" t="s">
        <v>1915</v>
      </c>
      <c r="C485" s="269" t="str">
        <f>INDEX(Report!$A$1:$T$57,D485,E485)</f>
        <v>No law</v>
      </c>
      <c r="D485" s="575">
        <f t="shared" si="130"/>
        <v>31</v>
      </c>
      <c r="E485" s="574">
        <f t="shared" si="132"/>
        <v>10</v>
      </c>
    </row>
    <row r="486" spans="1:5" x14ac:dyDescent="0.3">
      <c r="A486" t="str">
        <f t="shared" ref="A486:A500" si="134">A485</f>
        <v>Access</v>
      </c>
      <c r="B486" s="577" t="s">
        <v>1926</v>
      </c>
      <c r="C486" s="269" t="str">
        <f>INDEX(Report!$A$1:$T$57,D486,E486)</f>
        <v>Broad VBM: if Voter asks</v>
      </c>
      <c r="D486" s="575">
        <f t="shared" si="130"/>
        <v>31</v>
      </c>
      <c r="E486" s="574">
        <f t="shared" si="132"/>
        <v>11</v>
      </c>
    </row>
    <row r="487" spans="1:5" x14ac:dyDescent="0.3">
      <c r="A487" t="str">
        <f t="shared" si="134"/>
        <v>Access</v>
      </c>
      <c r="B487" s="577" t="s">
        <v>1918</v>
      </c>
      <c r="C487" s="269" t="str">
        <f>INDEX(Report!$A$1:$T$57,D487,E487)</f>
        <v>No cure</v>
      </c>
      <c r="D487" s="575">
        <f t="shared" si="130"/>
        <v>31</v>
      </c>
      <c r="E487" s="574">
        <f t="shared" si="132"/>
        <v>12</v>
      </c>
    </row>
    <row r="488" spans="1:5" x14ac:dyDescent="0.3">
      <c r="A488" t="str">
        <f t="shared" si="134"/>
        <v>Access</v>
      </c>
      <c r="B488" s="577" t="s">
        <v>1919</v>
      </c>
      <c r="C488" s="269" t="str">
        <f>INDEX(Report!$A$1:$T$57,D488,E488)</f>
        <v>Yes</v>
      </c>
      <c r="D488" s="575">
        <f t="shared" si="130"/>
        <v>31</v>
      </c>
      <c r="E488" s="574">
        <f t="shared" si="132"/>
        <v>13</v>
      </c>
    </row>
    <row r="489" spans="1:5" x14ac:dyDescent="0.3">
      <c r="A489" t="str">
        <f t="shared" si="134"/>
        <v>Access</v>
      </c>
      <c r="B489" s="577" t="s">
        <v>1920</v>
      </c>
      <c r="C489" s="269" t="str">
        <f>IF(ISNUMBER(INDEX(Report!$A$1:$T$57,D489,E489)),TEXT(INDEX(Report!$A$1:$T$57,D489,E489),"0.0%"),INDEX(Report!$A$1:$T$57,D489,E489))</f>
        <v>No signature checks</v>
      </c>
      <c r="D489" s="575">
        <f t="shared" si="130"/>
        <v>31</v>
      </c>
      <c r="E489" s="574">
        <f t="shared" si="132"/>
        <v>14</v>
      </c>
    </row>
    <row r="490" spans="1:5" x14ac:dyDescent="0.3">
      <c r="A490" t="s">
        <v>1931</v>
      </c>
      <c r="B490" s="577" t="s">
        <v>1916</v>
      </c>
      <c r="C490" s="269" t="str">
        <f>INDEX(Report!$A$1:$T$57,D490,E490)</f>
        <v>hmpb+bmd4access</v>
      </c>
      <c r="D490" s="575">
        <f t="shared" si="130"/>
        <v>31</v>
      </c>
      <c r="E490" s="574">
        <f t="shared" si="132"/>
        <v>15</v>
      </c>
    </row>
    <row r="491" spans="1:5" x14ac:dyDescent="0.3">
      <c r="A491" t="str">
        <f t="shared" ref="A491:A505" si="135">A490</f>
        <v>Checking</v>
      </c>
      <c r="B491" s="577" t="s">
        <v>1921</v>
      </c>
      <c r="C491" s="269" t="str">
        <f>INDEX(Report!$A$1:$T$57,D491,E491)</f>
        <v>Hand count</v>
      </c>
      <c r="D491" s="575">
        <f t="shared" si="130"/>
        <v>31</v>
      </c>
      <c r="E491" s="574">
        <f t="shared" si="132"/>
        <v>16</v>
      </c>
    </row>
    <row r="492" spans="1:5" x14ac:dyDescent="0.3">
      <c r="A492" t="str">
        <f t="shared" si="135"/>
        <v>Checking</v>
      </c>
      <c r="B492" s="577" t="s">
        <v>1922</v>
      </c>
      <c r="C492" s="269" t="str">
        <f>TEXT(INDEX(Report!$A$1:$T$57,D492,E492),"0%")</f>
        <v>5%</v>
      </c>
      <c r="D492" s="575">
        <f t="shared" si="130"/>
        <v>31</v>
      </c>
      <c r="E492" s="574">
        <f t="shared" si="132"/>
        <v>17</v>
      </c>
    </row>
    <row r="493" spans="1:5" x14ac:dyDescent="0.3">
      <c r="A493" t="str">
        <f t="shared" si="135"/>
        <v>Checking</v>
      </c>
      <c r="B493" s="577" t="s">
        <v>1923</v>
      </c>
      <c r="C493" s="269">
        <f>INDEX(Report!$A$1:$T$57,D493,E493)</f>
        <v>5</v>
      </c>
      <c r="D493" s="575">
        <f t="shared" si="130"/>
        <v>31</v>
      </c>
      <c r="E493" s="574">
        <f t="shared" si="132"/>
        <v>18</v>
      </c>
    </row>
    <row r="494" spans="1:5" x14ac:dyDescent="0.3">
      <c r="A494" t="str">
        <f t="shared" si="135"/>
        <v>Checking</v>
      </c>
      <c r="B494" s="577" t="s">
        <v>1927</v>
      </c>
      <c r="C494" s="269" t="str">
        <f>INDEX(Report!$A$1:$T$57,D494,E494)</f>
        <v>Unknown release policy</v>
      </c>
      <c r="D494" s="575">
        <f t="shared" si="130"/>
        <v>31</v>
      </c>
      <c r="E494" s="574">
        <f t="shared" si="132"/>
        <v>19</v>
      </c>
    </row>
    <row r="495" spans="1:5" x14ac:dyDescent="0.3">
      <c r="A495" t="str">
        <f t="shared" si="135"/>
        <v>Checking</v>
      </c>
      <c r="B495" s="577" t="s">
        <v>1917</v>
      </c>
      <c r="C495" s="269" t="str">
        <f>TEXT(INDEX(Report!$A$1:$T$57,D495,E495),"0.0")</f>
        <v>39.2</v>
      </c>
      <c r="D495" s="575">
        <f t="shared" si="130"/>
        <v>31</v>
      </c>
      <c r="E495" s="574">
        <f t="shared" si="132"/>
        <v>20</v>
      </c>
    </row>
    <row r="496" spans="1:5" x14ac:dyDescent="0.3">
      <c r="A496" s="543" t="str">
        <f>INDEX(Report!$A$1:$T$57,D496,1)</f>
        <v>MS</v>
      </c>
      <c r="B496" s="543" t="s">
        <v>1928</v>
      </c>
      <c r="C496" s="575" t="str">
        <f>INDEX(Report!$A$1:$T$57,D496,E496)</f>
        <v>Mississippi</v>
      </c>
      <c r="D496" s="575">
        <f t="shared" si="130"/>
        <v>32</v>
      </c>
      <c r="E496" s="575">
        <v>2</v>
      </c>
    </row>
    <row r="497" spans="1:5" x14ac:dyDescent="0.3">
      <c r="A497" t="s">
        <v>1932</v>
      </c>
      <c r="B497" s="576" t="s">
        <v>1929</v>
      </c>
      <c r="C497" s="269" t="str">
        <f>LEFT(INDEX(Report!$A$1:$T$57,D497,E497),1)</f>
        <v>C</v>
      </c>
      <c r="D497" s="575">
        <f t="shared" si="130"/>
        <v>32</v>
      </c>
      <c r="E497" s="269">
        <v>3</v>
      </c>
    </row>
    <row r="498" spans="1:5" x14ac:dyDescent="0.3">
      <c r="A498" t="s">
        <v>1900</v>
      </c>
      <c r="B498" s="577" t="s">
        <v>1912</v>
      </c>
      <c r="C498" s="269" t="str">
        <f>INDEX(Report!$A$1:$T$57,D498,E498)</f>
        <v>No</v>
      </c>
      <c r="D498" s="575">
        <f t="shared" si="130"/>
        <v>32</v>
      </c>
      <c r="E498" s="269">
        <v>4</v>
      </c>
    </row>
    <row r="499" spans="1:5" x14ac:dyDescent="0.3">
      <c r="A499" t="str">
        <f>A498</f>
        <v>Campaigns</v>
      </c>
      <c r="B499" s="577" t="s">
        <v>1913</v>
      </c>
      <c r="C499" s="269" t="str">
        <f>CONCATENATE(IF(ISNUMBER(INDEX(Report!$A$1:$T$57,D499,E499)),"$",""),INDEX(Report!$A$1:$T$57,D499,E499))</f>
        <v>no limit</v>
      </c>
      <c r="D499" s="575">
        <f t="shared" si="130"/>
        <v>32</v>
      </c>
      <c r="E499" s="574">
        <f>E498+1</f>
        <v>5</v>
      </c>
    </row>
    <row r="500" spans="1:5" x14ac:dyDescent="0.3">
      <c r="A500" t="str">
        <f t="shared" ref="A500:A514" si="136">A499</f>
        <v>Campaigns</v>
      </c>
      <c r="B500" s="577" t="s">
        <v>1914</v>
      </c>
      <c r="C500" s="269" t="str">
        <f>INDEX(Report!$A$1:$T$57,D500,E500)</f>
        <v>No</v>
      </c>
      <c r="D500" s="575">
        <f t="shared" si="130"/>
        <v>32</v>
      </c>
      <c r="E500" s="574">
        <f t="shared" ref="E500:E514" si="137">E499+1</f>
        <v>6</v>
      </c>
    </row>
    <row r="501" spans="1:5" x14ac:dyDescent="0.3">
      <c r="A501" t="s">
        <v>1899</v>
      </c>
      <c r="B501" s="577" t="s">
        <v>1911</v>
      </c>
      <c r="C501" s="269" t="str">
        <f>TEXT(INDEX(Report!$A$1:$T$57,D501,E501),"0%")</f>
        <v>60%</v>
      </c>
      <c r="D501" s="575">
        <f t="shared" si="130"/>
        <v>32</v>
      </c>
      <c r="E501" s="574">
        <f t="shared" si="137"/>
        <v>7</v>
      </c>
    </row>
    <row r="502" spans="1:5" x14ac:dyDescent="0.3">
      <c r="A502" t="str">
        <f t="shared" ref="A502:A514" si="138">A501</f>
        <v>Turnout</v>
      </c>
      <c r="B502" s="577" t="s">
        <v>1924</v>
      </c>
      <c r="C502" s="269" t="str">
        <f>TEXT(INDEX(Report!$A$1:$T$57,D502,E502),"0%")</f>
        <v>46%</v>
      </c>
      <c r="D502" s="575">
        <f t="shared" si="130"/>
        <v>32</v>
      </c>
      <c r="E502" s="574">
        <f t="shared" si="137"/>
        <v>8</v>
      </c>
    </row>
    <row r="503" spans="1:5" x14ac:dyDescent="0.3">
      <c r="A503" t="str">
        <f t="shared" si="138"/>
        <v>Turnout</v>
      </c>
      <c r="B503" s="577" t="s">
        <v>1925</v>
      </c>
      <c r="C503" s="269" t="str">
        <f>TEXT(INDEX(Report!$A$1:$T$57,D503,E503),"0%")</f>
        <v>112%</v>
      </c>
      <c r="D503" s="575">
        <f t="shared" si="130"/>
        <v>32</v>
      </c>
      <c r="E503" s="574">
        <f t="shared" si="137"/>
        <v>9</v>
      </c>
    </row>
    <row r="504" spans="1:5" x14ac:dyDescent="0.3">
      <c r="A504" t="s">
        <v>1930</v>
      </c>
      <c r="B504" s="577" t="s">
        <v>1915</v>
      </c>
      <c r="C504" s="269" t="str">
        <f>INDEX(Report!$A$1:$T$57,D504,E504)</f>
        <v>No law</v>
      </c>
      <c r="D504" s="575">
        <f t="shared" si="130"/>
        <v>32</v>
      </c>
      <c r="E504" s="574">
        <f t="shared" si="137"/>
        <v>10</v>
      </c>
    </row>
    <row r="505" spans="1:5" x14ac:dyDescent="0.3">
      <c r="A505" t="str">
        <f t="shared" ref="A505:A514" si="139">A504</f>
        <v>Access</v>
      </c>
      <c r="B505" s="577" t="s">
        <v>1926</v>
      </c>
      <c r="C505" s="269" t="str">
        <f>INDEX(Report!$A$1:$T$57,D505,E505)</f>
        <v>Broad VBM: if Voter asks</v>
      </c>
      <c r="D505" s="575">
        <f t="shared" si="130"/>
        <v>32</v>
      </c>
      <c r="E505" s="574">
        <f t="shared" si="137"/>
        <v>11</v>
      </c>
    </row>
    <row r="506" spans="1:5" x14ac:dyDescent="0.3">
      <c r="A506" t="str">
        <f t="shared" si="139"/>
        <v>Access</v>
      </c>
      <c r="B506" s="577" t="s">
        <v>1918</v>
      </c>
      <c r="C506" s="269" t="str">
        <f>INDEX(Report!$A$1:$T$57,D506,E506)</f>
        <v>No cure</v>
      </c>
      <c r="D506" s="575">
        <f t="shared" si="130"/>
        <v>32</v>
      </c>
      <c r="E506" s="574">
        <f t="shared" si="137"/>
        <v>12</v>
      </c>
    </row>
    <row r="507" spans="1:5" x14ac:dyDescent="0.3">
      <c r="A507" t="str">
        <f t="shared" si="139"/>
        <v>Access</v>
      </c>
      <c r="B507" s="577" t="s">
        <v>1919</v>
      </c>
      <c r="C507" s="269" t="str">
        <f>INDEX(Report!$A$1:$T$57,D507,E507)</f>
        <v>No</v>
      </c>
      <c r="D507" s="575">
        <f t="shared" si="130"/>
        <v>32</v>
      </c>
      <c r="E507" s="574">
        <f t="shared" si="137"/>
        <v>13</v>
      </c>
    </row>
    <row r="508" spans="1:5" x14ac:dyDescent="0.3">
      <c r="A508" t="str">
        <f t="shared" si="139"/>
        <v>Access</v>
      </c>
      <c r="B508" s="577" t="s">
        <v>1920</v>
      </c>
      <c r="C508" s="269" t="str">
        <f>IF(ISNUMBER(INDEX(Report!$A$1:$T$57,D508,E508)),TEXT(INDEX(Report!$A$1:$T$57,D508,E508),"0.0%"),INDEX(Report!$A$1:$T$57,D508,E508))</f>
        <v>0.8%</v>
      </c>
      <c r="D508" s="575">
        <f t="shared" si="130"/>
        <v>32</v>
      </c>
      <c r="E508" s="574">
        <f t="shared" si="137"/>
        <v>14</v>
      </c>
    </row>
    <row r="509" spans="1:5" x14ac:dyDescent="0.3">
      <c r="A509" t="s">
        <v>1931</v>
      </c>
      <c r="B509" s="577" t="s">
        <v>1916</v>
      </c>
      <c r="C509" s="269" t="str">
        <f>INDEX(Report!$A$1:$T$57,D509,E509)</f>
        <v>dre57% hmpb43%</v>
      </c>
      <c r="D509" s="575">
        <f t="shared" si="130"/>
        <v>32</v>
      </c>
      <c r="E509" s="574">
        <f t="shared" si="137"/>
        <v>15</v>
      </c>
    </row>
    <row r="510" spans="1:5" x14ac:dyDescent="0.3">
      <c r="A510" t="str">
        <f t="shared" ref="A510:A514" si="140">A509</f>
        <v>Checking</v>
      </c>
      <c r="B510" s="577" t="s">
        <v>1921</v>
      </c>
      <c r="C510" s="269" t="str">
        <f>INDEX(Report!$A$1:$T$57,D510,E510)</f>
        <v>No audit</v>
      </c>
      <c r="D510" s="575">
        <f t="shared" si="130"/>
        <v>32</v>
      </c>
      <c r="E510" s="574">
        <f t="shared" si="137"/>
        <v>16</v>
      </c>
    </row>
    <row r="511" spans="1:5" x14ac:dyDescent="0.3">
      <c r="A511" t="str">
        <f t="shared" si="140"/>
        <v>Checking</v>
      </c>
      <c r="B511" s="577" t="s">
        <v>1922</v>
      </c>
      <c r="C511" s="269" t="str">
        <f>TEXT(INDEX(Report!$A$1:$T$57,D511,E511),"0%")</f>
        <v>0%</v>
      </c>
      <c r="D511" s="575">
        <f t="shared" si="130"/>
        <v>32</v>
      </c>
      <c r="E511" s="574">
        <f t="shared" si="137"/>
        <v>17</v>
      </c>
    </row>
    <row r="512" spans="1:5" x14ac:dyDescent="0.3">
      <c r="A512" t="str">
        <f t="shared" si="140"/>
        <v>Checking</v>
      </c>
      <c r="B512" s="577" t="s">
        <v>1923</v>
      </c>
      <c r="C512" s="269">
        <f>INDEX(Report!$A$1:$T$57,D512,E512)</f>
        <v>0</v>
      </c>
      <c r="D512" s="575">
        <f t="shared" si="130"/>
        <v>32</v>
      </c>
      <c r="E512" s="574">
        <f t="shared" si="137"/>
        <v>18</v>
      </c>
    </row>
    <row r="513" spans="1:5" x14ac:dyDescent="0.3">
      <c r="A513" t="str">
        <f t="shared" si="140"/>
        <v>Checking</v>
      </c>
      <c r="B513" s="577" t="s">
        <v>1927</v>
      </c>
      <c r="C513" s="269" t="str">
        <f>INDEX(Report!$A$1:$T$57,D513,E513)</f>
        <v>Yes after canvass; but 57% DRE</v>
      </c>
      <c r="D513" s="575">
        <f t="shared" si="130"/>
        <v>32</v>
      </c>
      <c r="E513" s="574">
        <f t="shared" si="137"/>
        <v>19</v>
      </c>
    </row>
    <row r="514" spans="1:5" x14ac:dyDescent="0.3">
      <c r="A514" t="str">
        <f t="shared" si="140"/>
        <v>Checking</v>
      </c>
      <c r="B514" s="577" t="s">
        <v>1917</v>
      </c>
      <c r="C514" s="269" t="str">
        <f>TEXT(INDEX(Report!$A$1:$T$57,D514,E514),"0.0")</f>
        <v>20.5</v>
      </c>
      <c r="D514" s="575">
        <f t="shared" si="130"/>
        <v>32</v>
      </c>
      <c r="E514" s="574">
        <f t="shared" si="137"/>
        <v>20</v>
      </c>
    </row>
    <row r="515" spans="1:5" x14ac:dyDescent="0.3">
      <c r="A515" s="543" t="str">
        <f>INDEX(Report!$A$1:$T$57,D515,1)</f>
        <v>MT</v>
      </c>
      <c r="B515" s="543" t="s">
        <v>1928</v>
      </c>
      <c r="C515" s="575" t="str">
        <f>INDEX(Report!$A$1:$T$57,D515,E515)</f>
        <v>Montana</v>
      </c>
      <c r="D515" s="575">
        <f t="shared" si="130"/>
        <v>33</v>
      </c>
      <c r="E515" s="575">
        <v>2</v>
      </c>
    </row>
    <row r="516" spans="1:5" x14ac:dyDescent="0.3">
      <c r="A516" t="s">
        <v>1932</v>
      </c>
      <c r="B516" s="576" t="s">
        <v>1929</v>
      </c>
      <c r="C516" s="269" t="str">
        <f>LEFT(INDEX(Report!$A$1:$T$57,D516,E516),1)</f>
        <v>A</v>
      </c>
      <c r="D516" s="575">
        <f t="shared" si="130"/>
        <v>33</v>
      </c>
      <c r="E516" s="269">
        <v>3</v>
      </c>
    </row>
    <row r="517" spans="1:5" x14ac:dyDescent="0.3">
      <c r="A517" t="s">
        <v>1900</v>
      </c>
      <c r="B517" s="577" t="s">
        <v>1912</v>
      </c>
      <c r="C517" s="269" t="str">
        <f>INDEX(Report!$A$1:$T$57,D517,E517)</f>
        <v>Yes: 1 CD</v>
      </c>
      <c r="D517" s="575">
        <f t="shared" si="130"/>
        <v>33</v>
      </c>
      <c r="E517" s="269">
        <v>4</v>
      </c>
    </row>
    <row r="518" spans="1:5" x14ac:dyDescent="0.3">
      <c r="A518" t="str">
        <f>A517</f>
        <v>Campaigns</v>
      </c>
      <c r="B518" s="577" t="s">
        <v>1913</v>
      </c>
      <c r="C518" s="269" t="str">
        <f>CONCATENATE(IF(ISNUMBER(INDEX(Report!$A$1:$T$57,D518,E518)),"$",""),INDEX(Report!$A$1:$T$57,D518,E518))</f>
        <v>$540</v>
      </c>
      <c r="D518" s="575">
        <f t="shared" si="130"/>
        <v>33</v>
      </c>
      <c r="E518" s="574">
        <f>E517+1</f>
        <v>5</v>
      </c>
    </row>
    <row r="519" spans="1:5" x14ac:dyDescent="0.3">
      <c r="A519" t="str">
        <f t="shared" ref="A519:A533" si="141">A518</f>
        <v>Campaigns</v>
      </c>
      <c r="B519" s="577" t="s">
        <v>1914</v>
      </c>
      <c r="C519" s="269" t="str">
        <f>INDEX(Report!$A$1:$T$57,D519,E519)</f>
        <v>No</v>
      </c>
      <c r="D519" s="575">
        <f t="shared" si="130"/>
        <v>33</v>
      </c>
      <c r="E519" s="574">
        <f t="shared" ref="E519:E533" si="142">E518+1</f>
        <v>6</v>
      </c>
    </row>
    <row r="520" spans="1:5" x14ac:dyDescent="0.3">
      <c r="A520" t="s">
        <v>1899</v>
      </c>
      <c r="B520" s="577" t="s">
        <v>1911</v>
      </c>
      <c r="C520" s="269" t="str">
        <f>TEXT(INDEX(Report!$A$1:$T$57,D520,E520),"0%")</f>
        <v>73%</v>
      </c>
      <c r="D520" s="575">
        <f t="shared" si="130"/>
        <v>33</v>
      </c>
      <c r="E520" s="574">
        <f t="shared" si="142"/>
        <v>7</v>
      </c>
    </row>
    <row r="521" spans="1:5" x14ac:dyDescent="0.3">
      <c r="A521" t="str">
        <f t="shared" ref="A521:A533" si="143">A520</f>
        <v>Turnout</v>
      </c>
      <c r="B521" s="577" t="s">
        <v>1924</v>
      </c>
      <c r="C521" s="269" t="str">
        <f>TEXT(INDEX(Report!$A$1:$T$57,D521,E521),"0%")</f>
        <v>58%</v>
      </c>
      <c r="D521" s="575">
        <f t="shared" si="130"/>
        <v>33</v>
      </c>
      <c r="E521" s="574">
        <f t="shared" si="142"/>
        <v>8</v>
      </c>
    </row>
    <row r="522" spans="1:5" x14ac:dyDescent="0.3">
      <c r="A522" t="str">
        <f t="shared" si="143"/>
        <v>Turnout</v>
      </c>
      <c r="B522" s="577" t="s">
        <v>1925</v>
      </c>
      <c r="C522" s="269" t="str">
        <f>TEXT(INDEX(Report!$A$1:$T$57,D522,E522),"0%")</f>
        <v>74%</v>
      </c>
      <c r="D522" s="575">
        <f t="shared" si="130"/>
        <v>33</v>
      </c>
      <c r="E522" s="574">
        <f t="shared" si="142"/>
        <v>9</v>
      </c>
    </row>
    <row r="523" spans="1:5" x14ac:dyDescent="0.3">
      <c r="A523" t="s">
        <v>1930</v>
      </c>
      <c r="B523" s="577" t="s">
        <v>1915</v>
      </c>
      <c r="C523" s="269" t="str">
        <f>INDEX(Report!$A$1:$T$57,D523,E523)</f>
        <v>No rule</v>
      </c>
      <c r="D523" s="575">
        <f t="shared" si="130"/>
        <v>33</v>
      </c>
      <c r="E523" s="574">
        <f t="shared" si="142"/>
        <v>10</v>
      </c>
    </row>
    <row r="524" spans="1:5" x14ac:dyDescent="0.3">
      <c r="A524" t="str">
        <f t="shared" ref="A524:A533" si="144">A523</f>
        <v>Access</v>
      </c>
      <c r="B524" s="577" t="s">
        <v>1926</v>
      </c>
      <c r="C524" s="269" t="str">
        <f>INDEX(Report!$A$1:$T$57,D524,E524)</f>
        <v>Broad VBM: County option to send ballot</v>
      </c>
      <c r="D524" s="575">
        <f t="shared" si="130"/>
        <v>33</v>
      </c>
      <c r="E524" s="574">
        <f t="shared" si="142"/>
        <v>11</v>
      </c>
    </row>
    <row r="525" spans="1:5" x14ac:dyDescent="0.3">
      <c r="A525" t="str">
        <f t="shared" si="144"/>
        <v>Access</v>
      </c>
      <c r="B525" s="577" t="s">
        <v>1918</v>
      </c>
      <c r="C525" s="269">
        <f>INDEX(Report!$A$1:$T$57,D525,E525)</f>
        <v>0</v>
      </c>
      <c r="D525" s="575">
        <f t="shared" si="130"/>
        <v>33</v>
      </c>
      <c r="E525" s="574">
        <f t="shared" si="142"/>
        <v>12</v>
      </c>
    </row>
    <row r="526" spans="1:5" x14ac:dyDescent="0.3">
      <c r="A526" t="str">
        <f t="shared" si="144"/>
        <v>Access</v>
      </c>
      <c r="B526" s="577" t="s">
        <v>1919</v>
      </c>
      <c r="C526" s="269" t="str">
        <f>INDEX(Report!$A$1:$T$57,D526,E526)</f>
        <v>Yes</v>
      </c>
      <c r="D526" s="575">
        <f t="shared" si="130"/>
        <v>33</v>
      </c>
      <c r="E526" s="574">
        <f t="shared" si="142"/>
        <v>13</v>
      </c>
    </row>
    <row r="527" spans="1:5" x14ac:dyDescent="0.3">
      <c r="A527" t="str">
        <f t="shared" si="144"/>
        <v>Access</v>
      </c>
      <c r="B527" s="577" t="s">
        <v>1920</v>
      </c>
      <c r="C527" s="269" t="str">
        <f>IF(ISNUMBER(INDEX(Report!$A$1:$T$57,D527,E527)),TEXT(INDEX(Report!$A$1:$T$57,D527,E527),"0.0%"),INDEX(Report!$A$1:$T$57,D527,E527))</f>
        <v>0.4%</v>
      </c>
      <c r="D527" s="575">
        <f t="shared" si="130"/>
        <v>33</v>
      </c>
      <c r="E527" s="574">
        <f t="shared" si="142"/>
        <v>14</v>
      </c>
    </row>
    <row r="528" spans="1:5" x14ac:dyDescent="0.3">
      <c r="A528" t="s">
        <v>1931</v>
      </c>
      <c r="B528" s="577" t="s">
        <v>1916</v>
      </c>
      <c r="C528" s="269" t="str">
        <f>INDEX(Report!$A$1:$T$57,D528,E528)</f>
        <v>hmpb+bmd4access</v>
      </c>
      <c r="D528" s="575">
        <f t="shared" si="130"/>
        <v>33</v>
      </c>
      <c r="E528" s="574">
        <f t="shared" si="142"/>
        <v>15</v>
      </c>
    </row>
    <row r="529" spans="1:5" x14ac:dyDescent="0.3">
      <c r="A529" t="str">
        <f t="shared" ref="A529:A533" si="145">A528</f>
        <v>Checking</v>
      </c>
      <c r="B529" s="577" t="s">
        <v>1921</v>
      </c>
      <c r="C529" s="269" t="str">
        <f>INDEX(Report!$A$1:$T$57,D529,E529)</f>
        <v>Hand count</v>
      </c>
      <c r="D529" s="575">
        <f t="shared" si="130"/>
        <v>33</v>
      </c>
      <c r="E529" s="574">
        <f t="shared" si="142"/>
        <v>16</v>
      </c>
    </row>
    <row r="530" spans="1:5" x14ac:dyDescent="0.3">
      <c r="A530" t="str">
        <f t="shared" si="145"/>
        <v>Checking</v>
      </c>
      <c r="B530" s="577" t="s">
        <v>1922</v>
      </c>
      <c r="C530" s="269" t="str">
        <f>TEXT(INDEX(Report!$A$1:$T$57,D530,E530),"0%")</f>
        <v>5%</v>
      </c>
      <c r="D530" s="575">
        <f t="shared" si="130"/>
        <v>33</v>
      </c>
      <c r="E530" s="574">
        <f t="shared" si="142"/>
        <v>17</v>
      </c>
    </row>
    <row r="531" spans="1:5" x14ac:dyDescent="0.3">
      <c r="A531" t="str">
        <f t="shared" si="145"/>
        <v>Checking</v>
      </c>
      <c r="B531" s="577" t="s">
        <v>1923</v>
      </c>
      <c r="C531" s="269" t="str">
        <f>INDEX(Report!$A$1:$T$57,D531,E531)</f>
        <v>4 random</v>
      </c>
      <c r="D531" s="575">
        <f t="shared" si="130"/>
        <v>33</v>
      </c>
      <c r="E531" s="574">
        <f t="shared" si="142"/>
        <v>18</v>
      </c>
    </row>
    <row r="532" spans="1:5" x14ac:dyDescent="0.3">
      <c r="A532" t="str">
        <f t="shared" si="145"/>
        <v>Checking</v>
      </c>
      <c r="B532" s="577" t="s">
        <v>1927</v>
      </c>
      <c r="C532" s="269" t="str">
        <f>INDEX(Report!$A$1:$T$57,D532,E532)</f>
        <v>Yes. Unknown if images kept</v>
      </c>
      <c r="D532" s="575">
        <f t="shared" si="130"/>
        <v>33</v>
      </c>
      <c r="E532" s="574">
        <f t="shared" si="142"/>
        <v>19</v>
      </c>
    </row>
    <row r="533" spans="1:5" x14ac:dyDescent="0.3">
      <c r="A533" t="str">
        <f t="shared" si="145"/>
        <v>Checking</v>
      </c>
      <c r="B533" s="577" t="s">
        <v>1917</v>
      </c>
      <c r="C533" s="269" t="str">
        <f>TEXT(INDEX(Report!$A$1:$T$57,D533,E533),"0.0")</f>
        <v>49.7</v>
      </c>
      <c r="D533" s="575">
        <f t="shared" si="130"/>
        <v>33</v>
      </c>
      <c r="E533" s="574">
        <f t="shared" si="142"/>
        <v>20</v>
      </c>
    </row>
    <row r="534" spans="1:5" x14ac:dyDescent="0.3">
      <c r="A534" s="543" t="str">
        <f>INDEX(Report!$A$1:$T$57,D534,1)</f>
        <v>NC</v>
      </c>
      <c r="B534" s="543" t="s">
        <v>1928</v>
      </c>
      <c r="C534" s="575" t="str">
        <f>INDEX(Report!$A$1:$T$57,D534,E534)</f>
        <v>North Carolina</v>
      </c>
      <c r="D534" s="575">
        <f t="shared" si="130"/>
        <v>34</v>
      </c>
      <c r="E534" s="575">
        <v>2</v>
      </c>
    </row>
    <row r="535" spans="1:5" x14ac:dyDescent="0.3">
      <c r="A535" t="s">
        <v>1932</v>
      </c>
      <c r="B535" s="576" t="s">
        <v>1929</v>
      </c>
      <c r="C535" s="269" t="str">
        <f>LEFT(INDEX(Report!$A$1:$T$57,D535,E535),1)</f>
        <v>C</v>
      </c>
      <c r="D535" s="575">
        <f t="shared" si="130"/>
        <v>34</v>
      </c>
      <c r="E535" s="269">
        <v>3</v>
      </c>
    </row>
    <row r="536" spans="1:5" x14ac:dyDescent="0.3">
      <c r="A536" t="s">
        <v>1900</v>
      </c>
      <c r="B536" s="577" t="s">
        <v>1912</v>
      </c>
      <c r="C536" s="269" t="str">
        <f>INDEX(Report!$A$1:$T$57,D536,E536)</f>
        <v>No</v>
      </c>
      <c r="D536" s="575">
        <f t="shared" si="130"/>
        <v>34</v>
      </c>
      <c r="E536" s="269">
        <v>4</v>
      </c>
    </row>
    <row r="537" spans="1:5" x14ac:dyDescent="0.3">
      <c r="A537" t="str">
        <f>A536</f>
        <v>Campaigns</v>
      </c>
      <c r="B537" s="577" t="s">
        <v>1913</v>
      </c>
      <c r="C537" s="269" t="str">
        <f>CONCATENATE(IF(ISNUMBER(INDEX(Report!$A$1:$T$57,D537,E537)),"$",""),INDEX(Report!$A$1:$T$57,D537,E537))</f>
        <v>$16200</v>
      </c>
      <c r="D537" s="575">
        <f t="shared" si="130"/>
        <v>34</v>
      </c>
      <c r="E537" s="574">
        <f>E536+1</f>
        <v>5</v>
      </c>
    </row>
    <row r="538" spans="1:5" x14ac:dyDescent="0.3">
      <c r="A538" t="str">
        <f t="shared" ref="A538:A552" si="146">A537</f>
        <v>Campaigns</v>
      </c>
      <c r="B538" s="577" t="s">
        <v>1914</v>
      </c>
      <c r="C538" s="269" t="str">
        <f>INDEX(Report!$A$1:$T$57,D538,E538)</f>
        <v>No</v>
      </c>
      <c r="D538" s="575">
        <f t="shared" si="130"/>
        <v>34</v>
      </c>
      <c r="E538" s="574">
        <f t="shared" ref="E538:E552" si="147">E537+1</f>
        <v>6</v>
      </c>
    </row>
    <row r="539" spans="1:5" x14ac:dyDescent="0.3">
      <c r="A539" t="s">
        <v>1899</v>
      </c>
      <c r="B539" s="577" t="s">
        <v>1911</v>
      </c>
      <c r="C539" s="269" t="str">
        <f>TEXT(INDEX(Report!$A$1:$T$57,D539,E539),"0%")</f>
        <v>71%</v>
      </c>
      <c r="D539" s="575">
        <f t="shared" si="130"/>
        <v>34</v>
      </c>
      <c r="E539" s="574">
        <f t="shared" si="147"/>
        <v>7</v>
      </c>
    </row>
    <row r="540" spans="1:5" x14ac:dyDescent="0.3">
      <c r="A540" t="str">
        <f t="shared" ref="A540:A552" si="148">A539</f>
        <v>Turnout</v>
      </c>
      <c r="B540" s="577" t="s">
        <v>1924</v>
      </c>
      <c r="C540" s="269" t="str">
        <f>TEXT(INDEX(Report!$A$1:$T$57,D540,E540),"0%")</f>
        <v>57%</v>
      </c>
      <c r="D540" s="575">
        <f t="shared" si="130"/>
        <v>34</v>
      </c>
      <c r="E540" s="574">
        <f t="shared" si="147"/>
        <v>8</v>
      </c>
    </row>
    <row r="541" spans="1:5" x14ac:dyDescent="0.3">
      <c r="A541" t="str">
        <f t="shared" si="148"/>
        <v>Turnout</v>
      </c>
      <c r="B541" s="577" t="s">
        <v>1925</v>
      </c>
      <c r="C541" s="269" t="str">
        <f>TEXT(INDEX(Report!$A$1:$T$57,D541,E541),"0%")</f>
        <v>88%</v>
      </c>
      <c r="D541" s="575">
        <f t="shared" si="130"/>
        <v>34</v>
      </c>
      <c r="E541" s="574">
        <f t="shared" si="147"/>
        <v>9</v>
      </c>
    </row>
    <row r="542" spans="1:5" x14ac:dyDescent="0.3">
      <c r="A542" t="s">
        <v>1930</v>
      </c>
      <c r="B542" s="577" t="s">
        <v>1915</v>
      </c>
      <c r="C542" s="269" t="str">
        <f>INDEX(Report!$A$1:$T$57,D542,E542)</f>
        <v>No rule</v>
      </c>
      <c r="D542" s="575">
        <f t="shared" ref="D542:D552" si="149">D523+1</f>
        <v>34</v>
      </c>
      <c r="E542" s="574">
        <f t="shared" si="147"/>
        <v>10</v>
      </c>
    </row>
    <row r="543" spans="1:5" x14ac:dyDescent="0.3">
      <c r="A543" t="str">
        <f t="shared" ref="A543:A552" si="150">A542</f>
        <v>Access</v>
      </c>
      <c r="B543" s="577" t="s">
        <v>1926</v>
      </c>
      <c r="C543" s="269" t="str">
        <f>INDEX(Report!$A$1:$T$57,D543,E543)</f>
        <v>Broad VBM: if Voter asks</v>
      </c>
      <c r="D543" s="575">
        <f t="shared" si="149"/>
        <v>34</v>
      </c>
      <c r="E543" s="574">
        <f t="shared" si="147"/>
        <v>11</v>
      </c>
    </row>
    <row r="544" spans="1:5" x14ac:dyDescent="0.3">
      <c r="A544" t="str">
        <f t="shared" si="150"/>
        <v>Access</v>
      </c>
      <c r="B544" s="577" t="s">
        <v>1918</v>
      </c>
      <c r="C544" s="269">
        <f>INDEX(Report!$A$1:$T$57,D544,E544)</f>
        <v>8</v>
      </c>
      <c r="D544" s="575">
        <f t="shared" si="149"/>
        <v>34</v>
      </c>
      <c r="E544" s="574">
        <f t="shared" si="147"/>
        <v>12</v>
      </c>
    </row>
    <row r="545" spans="1:5" x14ac:dyDescent="0.3">
      <c r="A545" t="str">
        <f t="shared" si="150"/>
        <v>Access</v>
      </c>
      <c r="B545" s="577" t="s">
        <v>1919</v>
      </c>
      <c r="C545" s="269" t="str">
        <f>INDEX(Report!$A$1:$T$57,D545,E545)</f>
        <v>No</v>
      </c>
      <c r="D545" s="575">
        <f t="shared" si="149"/>
        <v>34</v>
      </c>
      <c r="E545" s="574">
        <f t="shared" si="147"/>
        <v>13</v>
      </c>
    </row>
    <row r="546" spans="1:5" x14ac:dyDescent="0.3">
      <c r="A546" t="str">
        <f t="shared" si="150"/>
        <v>Access</v>
      </c>
      <c r="B546" s="577" t="s">
        <v>1920</v>
      </c>
      <c r="C546" s="269" t="str">
        <f>IF(ISNUMBER(INDEX(Report!$A$1:$T$57,D546,E546)),TEXT(INDEX(Report!$A$1:$T$57,D546,E546),"0.0%"),INDEX(Report!$A$1:$T$57,D546,E546))</f>
        <v>No signature checks</v>
      </c>
      <c r="D546" s="575">
        <f t="shared" si="149"/>
        <v>34</v>
      </c>
      <c r="E546" s="574">
        <f t="shared" si="147"/>
        <v>14</v>
      </c>
    </row>
    <row r="547" spans="1:5" x14ac:dyDescent="0.3">
      <c r="A547" t="s">
        <v>1931</v>
      </c>
      <c r="B547" s="577" t="s">
        <v>1916</v>
      </c>
      <c r="C547" s="269" t="str">
        <f>INDEX(Report!$A$1:$T$57,D547,E547)</f>
        <v>bmd14% hmpb86%</v>
      </c>
      <c r="D547" s="575">
        <f t="shared" si="149"/>
        <v>34</v>
      </c>
      <c r="E547" s="574">
        <f t="shared" si="147"/>
        <v>15</v>
      </c>
    </row>
    <row r="548" spans="1:5" x14ac:dyDescent="0.3">
      <c r="A548" t="str">
        <f t="shared" ref="A548:A552" si="151">A547</f>
        <v>Checking</v>
      </c>
      <c r="B548" s="577" t="s">
        <v>1921</v>
      </c>
      <c r="C548" s="269" t="str">
        <f>INDEX(Report!$A$1:$T$57,D548,E548)</f>
        <v>Hand count</v>
      </c>
      <c r="D548" s="575">
        <f t="shared" si="149"/>
        <v>34</v>
      </c>
      <c r="E548" s="574">
        <f t="shared" si="147"/>
        <v>16</v>
      </c>
    </row>
    <row r="549" spans="1:5" x14ac:dyDescent="0.3">
      <c r="A549" t="str">
        <f t="shared" si="151"/>
        <v>Checking</v>
      </c>
      <c r="B549" s="577" t="s">
        <v>1922</v>
      </c>
      <c r="C549" s="269" t="str">
        <f>TEXT(INDEX(Report!$A$1:$T$57,D549,E549),"0%")</f>
        <v>Statistical</v>
      </c>
      <c r="D549" s="575">
        <f t="shared" si="149"/>
        <v>34</v>
      </c>
      <c r="E549" s="574">
        <f t="shared" si="147"/>
        <v>17</v>
      </c>
    </row>
    <row r="550" spans="1:5" x14ac:dyDescent="0.3">
      <c r="A550" t="str">
        <f t="shared" si="151"/>
        <v>Checking</v>
      </c>
      <c r="B550" s="577" t="s">
        <v>1923</v>
      </c>
      <c r="C550" s="269">
        <f>INDEX(Report!$A$1:$T$57,D550,E550)</f>
        <v>1</v>
      </c>
      <c r="D550" s="575">
        <f t="shared" si="149"/>
        <v>34</v>
      </c>
      <c r="E550" s="574">
        <f t="shared" si="147"/>
        <v>18</v>
      </c>
    </row>
    <row r="551" spans="1:5" x14ac:dyDescent="0.3">
      <c r="A551" t="str">
        <f t="shared" si="151"/>
        <v>Checking</v>
      </c>
      <c r="B551" s="577" t="s">
        <v>1927</v>
      </c>
      <c r="C551" s="269" t="str">
        <f>INDEX(Report!$A$1:$T$57,D551,E551)</f>
        <v>No ballots or images</v>
      </c>
      <c r="D551" s="575">
        <f t="shared" si="149"/>
        <v>34</v>
      </c>
      <c r="E551" s="574">
        <f t="shared" si="147"/>
        <v>19</v>
      </c>
    </row>
    <row r="552" spans="1:5" x14ac:dyDescent="0.3">
      <c r="A552" t="str">
        <f t="shared" si="151"/>
        <v>Checking</v>
      </c>
      <c r="B552" s="577" t="s">
        <v>1917</v>
      </c>
      <c r="C552" s="269" t="str">
        <f>TEXT(INDEX(Report!$A$1:$T$57,D552,E552),"0.0")</f>
        <v>31.1</v>
      </c>
      <c r="D552" s="575">
        <f t="shared" si="149"/>
        <v>34</v>
      </c>
      <c r="E552" s="574">
        <f t="shared" si="147"/>
        <v>20</v>
      </c>
    </row>
    <row r="553" spans="1:5" x14ac:dyDescent="0.3">
      <c r="A553" s="543" t="str">
        <f>INDEX(Report!$A$1:$T$57,D553,1)</f>
        <v>ND</v>
      </c>
      <c r="B553" s="543" t="s">
        <v>1928</v>
      </c>
      <c r="C553" s="575" t="str">
        <f>INDEX(Report!$A$1:$T$57,D553,E553)</f>
        <v>North Dakota</v>
      </c>
      <c r="D553" s="575">
        <f>D534+1</f>
        <v>35</v>
      </c>
      <c r="E553" s="575">
        <v>2</v>
      </c>
    </row>
    <row r="554" spans="1:5" x14ac:dyDescent="0.3">
      <c r="A554" t="s">
        <v>1932</v>
      </c>
      <c r="B554" s="576" t="s">
        <v>1929</v>
      </c>
      <c r="C554" s="269" t="str">
        <f>LEFT(INDEX(Report!$A$1:$T$57,D554,E554),1)</f>
        <v>C</v>
      </c>
      <c r="D554" s="575">
        <f t="shared" ref="D554:D617" si="152">D535+1</f>
        <v>35</v>
      </c>
      <c r="E554" s="269">
        <v>3</v>
      </c>
    </row>
    <row r="555" spans="1:5" x14ac:dyDescent="0.3">
      <c r="A555" t="s">
        <v>1900</v>
      </c>
      <c r="B555" s="577" t="s">
        <v>1912</v>
      </c>
      <c r="C555" s="269" t="str">
        <f>INDEX(Report!$A$1:$T$57,D555,E555)</f>
        <v>No: 1CD</v>
      </c>
      <c r="D555" s="575">
        <f t="shared" si="152"/>
        <v>35</v>
      </c>
      <c r="E555" s="269">
        <v>4</v>
      </c>
    </row>
    <row r="556" spans="1:5" x14ac:dyDescent="0.3">
      <c r="A556" t="str">
        <f>A555</f>
        <v>Campaigns</v>
      </c>
      <c r="B556" s="577" t="s">
        <v>1913</v>
      </c>
      <c r="C556" s="269" t="str">
        <f>CONCATENATE(IF(ISNUMBER(INDEX(Report!$A$1:$T$57,D556,E556)),"$",""),INDEX(Report!$A$1:$T$57,D556,E556))</f>
        <v>no limit</v>
      </c>
      <c r="D556" s="575">
        <f t="shared" si="152"/>
        <v>35</v>
      </c>
      <c r="E556" s="574">
        <f>E555+1</f>
        <v>5</v>
      </c>
    </row>
    <row r="557" spans="1:5" x14ac:dyDescent="0.3">
      <c r="A557" t="str">
        <f t="shared" ref="A557:A571" si="153">A556</f>
        <v>Campaigns</v>
      </c>
      <c r="B557" s="577" t="s">
        <v>1914</v>
      </c>
      <c r="C557" s="269" t="str">
        <f>INDEX(Report!$A$1:$T$57,D557,E557)</f>
        <v>No</v>
      </c>
      <c r="D557" s="575">
        <f t="shared" si="152"/>
        <v>35</v>
      </c>
      <c r="E557" s="574">
        <f t="shared" ref="E557:E571" si="154">E556+1</f>
        <v>6</v>
      </c>
    </row>
    <row r="558" spans="1:5" x14ac:dyDescent="0.3">
      <c r="A558" t="s">
        <v>1899</v>
      </c>
      <c r="B558" s="577" t="s">
        <v>1911</v>
      </c>
      <c r="C558" s="269" t="str">
        <f>TEXT(INDEX(Report!$A$1:$T$57,D558,E558),"0%")</f>
        <v>64%</v>
      </c>
      <c r="D558" s="575">
        <f t="shared" si="152"/>
        <v>35</v>
      </c>
      <c r="E558" s="574">
        <f t="shared" si="154"/>
        <v>7</v>
      </c>
    </row>
    <row r="559" spans="1:5" x14ac:dyDescent="0.3">
      <c r="A559" t="str">
        <f t="shared" ref="A559:A573" si="155">A558</f>
        <v>Turnout</v>
      </c>
      <c r="B559" s="577" t="s">
        <v>1924</v>
      </c>
      <c r="C559" s="269" t="str">
        <f>TEXT(INDEX(Report!$A$1:$T$57,D559,E559),"0%")</f>
        <v>55%</v>
      </c>
      <c r="D559" s="575">
        <f t="shared" si="152"/>
        <v>35</v>
      </c>
      <c r="E559" s="574">
        <f t="shared" si="154"/>
        <v>8</v>
      </c>
    </row>
    <row r="560" spans="1:5" x14ac:dyDescent="0.3">
      <c r="A560" t="str">
        <f t="shared" si="155"/>
        <v>Turnout</v>
      </c>
      <c r="B560" s="577" t="s">
        <v>1925</v>
      </c>
      <c r="C560" s="269" t="str">
        <f>TEXT(INDEX(Report!$A$1:$T$57,D560,E560),"0%")</f>
        <v>65%</v>
      </c>
      <c r="D560" s="575">
        <f t="shared" si="152"/>
        <v>35</v>
      </c>
      <c r="E560" s="574">
        <f t="shared" si="154"/>
        <v>9</v>
      </c>
    </row>
    <row r="561" spans="1:5" x14ac:dyDescent="0.3">
      <c r="A561" t="s">
        <v>1930</v>
      </c>
      <c r="B561" s="577" t="s">
        <v>1915</v>
      </c>
      <c r="C561" s="269" t="str">
        <f>INDEX(Report!$A$1:$T$57,D561,E561)</f>
        <v>No rule</v>
      </c>
      <c r="D561" s="575">
        <f t="shared" si="152"/>
        <v>35</v>
      </c>
      <c r="E561" s="574">
        <f t="shared" si="154"/>
        <v>10</v>
      </c>
    </row>
    <row r="562" spans="1:5" x14ac:dyDescent="0.3">
      <c r="A562" t="str">
        <f t="shared" ref="A562:A576" si="156">A561</f>
        <v>Access</v>
      </c>
      <c r="B562" s="577" t="s">
        <v>1926</v>
      </c>
      <c r="C562" s="269" t="str">
        <f>INDEX(Report!$A$1:$T$57,D562,E562)</f>
        <v>Broad VBM: if Voter asks</v>
      </c>
      <c r="D562" s="575">
        <f t="shared" si="152"/>
        <v>35</v>
      </c>
      <c r="E562" s="574">
        <f t="shared" si="154"/>
        <v>11</v>
      </c>
    </row>
    <row r="563" spans="1:5" x14ac:dyDescent="0.3">
      <c r="A563" t="str">
        <f t="shared" si="156"/>
        <v>Access</v>
      </c>
      <c r="B563" s="577" t="s">
        <v>1918</v>
      </c>
      <c r="C563" s="269" t="str">
        <f>INDEX(Report!$A$1:$T$57,D563,E563)</f>
        <v>No cure</v>
      </c>
      <c r="D563" s="575">
        <f t="shared" si="152"/>
        <v>35</v>
      </c>
      <c r="E563" s="574">
        <f t="shared" si="154"/>
        <v>12</v>
      </c>
    </row>
    <row r="564" spans="1:5" x14ac:dyDescent="0.3">
      <c r="A564" t="str">
        <f t="shared" si="156"/>
        <v>Access</v>
      </c>
      <c r="B564" s="577" t="s">
        <v>1919</v>
      </c>
      <c r="C564" s="269" t="str">
        <f>INDEX(Report!$A$1:$T$57,D564,E564)</f>
        <v>No</v>
      </c>
      <c r="D564" s="575">
        <f t="shared" si="152"/>
        <v>35</v>
      </c>
      <c r="E564" s="574">
        <f t="shared" si="154"/>
        <v>13</v>
      </c>
    </row>
    <row r="565" spans="1:5" x14ac:dyDescent="0.3">
      <c r="A565" t="str">
        <f t="shared" si="156"/>
        <v>Access</v>
      </c>
      <c r="B565" s="577" t="s">
        <v>1920</v>
      </c>
      <c r="C565" s="269" t="str">
        <f>IF(ISNUMBER(INDEX(Report!$A$1:$T$57,D565,E565)),TEXT(INDEX(Report!$A$1:$T$57,D565,E565),"0.0%"),INDEX(Report!$A$1:$T$57,D565,E565))</f>
        <v>0.6%</v>
      </c>
      <c r="D565" s="575">
        <f t="shared" si="152"/>
        <v>35</v>
      </c>
      <c r="E565" s="574">
        <f t="shared" si="154"/>
        <v>14</v>
      </c>
    </row>
    <row r="566" spans="1:5" x14ac:dyDescent="0.3">
      <c r="A566" t="s">
        <v>1931</v>
      </c>
      <c r="B566" s="577" t="s">
        <v>1916</v>
      </c>
      <c r="C566" s="269" t="str">
        <f>INDEX(Report!$A$1:$T$57,D566,E566)</f>
        <v>hmpb+bmd4access</v>
      </c>
      <c r="D566" s="575">
        <f t="shared" si="152"/>
        <v>35</v>
      </c>
      <c r="E566" s="574">
        <f t="shared" si="154"/>
        <v>15</v>
      </c>
    </row>
    <row r="567" spans="1:5" x14ac:dyDescent="0.3">
      <c r="A567" t="str">
        <f t="shared" ref="A567:A581" si="157">A566</f>
        <v>Checking</v>
      </c>
      <c r="B567" s="577" t="s">
        <v>1921</v>
      </c>
      <c r="C567" s="269" t="str">
        <f>INDEX(Report!$A$1:$T$57,D567,E567)</f>
        <v>No audit</v>
      </c>
      <c r="D567" s="575">
        <f t="shared" si="152"/>
        <v>35</v>
      </c>
      <c r="E567" s="574">
        <f t="shared" si="154"/>
        <v>16</v>
      </c>
    </row>
    <row r="568" spans="1:5" x14ac:dyDescent="0.3">
      <c r="A568" t="str">
        <f t="shared" si="157"/>
        <v>Checking</v>
      </c>
      <c r="B568" s="577" t="s">
        <v>1922</v>
      </c>
      <c r="C568" s="269" t="str">
        <f>TEXT(INDEX(Report!$A$1:$T$57,D568,E568),"0%")</f>
        <v>0%</v>
      </c>
      <c r="D568" s="575">
        <f t="shared" si="152"/>
        <v>35</v>
      </c>
      <c r="E568" s="574">
        <f t="shared" si="154"/>
        <v>17</v>
      </c>
    </row>
    <row r="569" spans="1:5" x14ac:dyDescent="0.3">
      <c r="A569" t="str">
        <f t="shared" si="157"/>
        <v>Checking</v>
      </c>
      <c r="B569" s="577" t="s">
        <v>1923</v>
      </c>
      <c r="C569" s="269">
        <f>INDEX(Report!$A$1:$T$57,D569,E569)</f>
        <v>0</v>
      </c>
      <c r="D569" s="575">
        <f t="shared" si="152"/>
        <v>35</v>
      </c>
      <c r="E569" s="574">
        <f t="shared" si="154"/>
        <v>18</v>
      </c>
    </row>
    <row r="570" spans="1:5" x14ac:dyDescent="0.3">
      <c r="A570" t="str">
        <f t="shared" si="157"/>
        <v>Checking</v>
      </c>
      <c r="B570" s="577" t="s">
        <v>1927</v>
      </c>
      <c r="C570" s="269" t="str">
        <f>INDEX(Report!$A$1:$T$57,D570,E570)</f>
        <v>No ballots. Availability of images unknown</v>
      </c>
      <c r="D570" s="575">
        <f t="shared" si="152"/>
        <v>35</v>
      </c>
      <c r="E570" s="574">
        <f t="shared" si="154"/>
        <v>19</v>
      </c>
    </row>
    <row r="571" spans="1:5" x14ac:dyDescent="0.3">
      <c r="A571" t="str">
        <f t="shared" si="157"/>
        <v>Checking</v>
      </c>
      <c r="B571" s="577" t="s">
        <v>1917</v>
      </c>
      <c r="C571" s="269" t="str">
        <f>TEXT(INDEX(Report!$A$1:$T$57,D571,E571),"0.0")</f>
        <v>19.6</v>
      </c>
      <c r="D571" s="575">
        <f t="shared" si="152"/>
        <v>35</v>
      </c>
      <c r="E571" s="574">
        <f t="shared" si="154"/>
        <v>20</v>
      </c>
    </row>
    <row r="572" spans="1:5" x14ac:dyDescent="0.3">
      <c r="A572" s="543" t="str">
        <f>INDEX(Report!$A$1:$T$57,D572,1)</f>
        <v>NE</v>
      </c>
      <c r="B572" s="543" t="s">
        <v>1928</v>
      </c>
      <c r="C572" s="575" t="str">
        <f>INDEX(Report!$A$1:$T$57,D572,E572)</f>
        <v>Nebraska</v>
      </c>
      <c r="D572" s="575">
        <f t="shared" si="152"/>
        <v>36</v>
      </c>
      <c r="E572" s="575">
        <v>2</v>
      </c>
    </row>
    <row r="573" spans="1:5" x14ac:dyDescent="0.3">
      <c r="A573" t="s">
        <v>1932</v>
      </c>
      <c r="B573" s="576" t="s">
        <v>1929</v>
      </c>
      <c r="C573" s="269" t="str">
        <f>LEFT(INDEX(Report!$A$1:$T$57,D573,E573),1)</f>
        <v>C</v>
      </c>
      <c r="D573" s="575">
        <f t="shared" si="152"/>
        <v>36</v>
      </c>
      <c r="E573" s="269">
        <v>3</v>
      </c>
    </row>
    <row r="574" spans="1:5" x14ac:dyDescent="0.3">
      <c r="A574" t="s">
        <v>1900</v>
      </c>
      <c r="B574" s="577" t="s">
        <v>1912</v>
      </c>
      <c r="C574" s="269" t="str">
        <f>INDEX(Report!$A$1:$T$57,D574,E574)</f>
        <v>No</v>
      </c>
      <c r="D574" s="575">
        <f t="shared" si="152"/>
        <v>36</v>
      </c>
      <c r="E574" s="269">
        <v>4</v>
      </c>
    </row>
    <row r="575" spans="1:5" x14ac:dyDescent="0.3">
      <c r="A575" t="str">
        <f>A574</f>
        <v>Campaigns</v>
      </c>
      <c r="B575" s="577" t="s">
        <v>1913</v>
      </c>
      <c r="C575" s="269" t="str">
        <f>CONCATENATE(IF(ISNUMBER(INDEX(Report!$A$1:$T$57,D575,E575)),"$",""),INDEX(Report!$A$1:$T$57,D575,E575))</f>
        <v>no limit</v>
      </c>
      <c r="D575" s="575">
        <f t="shared" si="152"/>
        <v>36</v>
      </c>
      <c r="E575" s="574">
        <f>E574+1</f>
        <v>5</v>
      </c>
    </row>
    <row r="576" spans="1:5" x14ac:dyDescent="0.3">
      <c r="A576" t="str">
        <f t="shared" ref="A576:A590" si="158">A575</f>
        <v>Campaigns</v>
      </c>
      <c r="B576" s="577" t="s">
        <v>1914</v>
      </c>
      <c r="C576" s="269" t="str">
        <f>INDEX(Report!$A$1:$T$57,D576,E576)</f>
        <v>No</v>
      </c>
      <c r="D576" s="575">
        <f t="shared" si="152"/>
        <v>36</v>
      </c>
      <c r="E576" s="574">
        <f t="shared" ref="E576:E590" si="159">E575+1</f>
        <v>6</v>
      </c>
    </row>
    <row r="577" spans="1:5" x14ac:dyDescent="0.3">
      <c r="A577" t="s">
        <v>1899</v>
      </c>
      <c r="B577" s="577" t="s">
        <v>1911</v>
      </c>
      <c r="C577" s="269" t="str">
        <f>TEXT(INDEX(Report!$A$1:$T$57,D577,E577),"0%")</f>
        <v>70%</v>
      </c>
      <c r="D577" s="575">
        <f t="shared" si="152"/>
        <v>36</v>
      </c>
      <c r="E577" s="574">
        <f t="shared" si="159"/>
        <v>7</v>
      </c>
    </row>
    <row r="578" spans="1:5" x14ac:dyDescent="0.3">
      <c r="A578" t="str">
        <f t="shared" ref="A578:A590" si="160">A577</f>
        <v>Turnout</v>
      </c>
      <c r="B578" s="577" t="s">
        <v>1924</v>
      </c>
      <c r="C578" s="269" t="str">
        <f>TEXT(INDEX(Report!$A$1:$T$57,D578,E578),"0%")</f>
        <v>60%</v>
      </c>
      <c r="D578" s="575">
        <f t="shared" si="152"/>
        <v>36</v>
      </c>
      <c r="E578" s="574">
        <f t="shared" si="159"/>
        <v>8</v>
      </c>
    </row>
    <row r="579" spans="1:5" x14ac:dyDescent="0.3">
      <c r="A579" t="str">
        <f t="shared" si="160"/>
        <v>Turnout</v>
      </c>
      <c r="B579" s="577" t="s">
        <v>1925</v>
      </c>
      <c r="C579" s="269" t="str">
        <f>TEXT(INDEX(Report!$A$1:$T$57,D579,E579),"0%")</f>
        <v>58%</v>
      </c>
      <c r="D579" s="575">
        <f t="shared" si="152"/>
        <v>36</v>
      </c>
      <c r="E579" s="574">
        <f t="shared" si="159"/>
        <v>9</v>
      </c>
    </row>
    <row r="580" spans="1:5" x14ac:dyDescent="0.3">
      <c r="A580" t="s">
        <v>1930</v>
      </c>
      <c r="B580" s="577" t="s">
        <v>1915</v>
      </c>
      <c r="C580" s="269" t="str">
        <f>INDEX(Report!$A$1:$T$57,D580,E580)</f>
        <v>No rule</v>
      </c>
      <c r="D580" s="575">
        <f t="shared" si="152"/>
        <v>36</v>
      </c>
      <c r="E580" s="574">
        <f t="shared" si="159"/>
        <v>10</v>
      </c>
    </row>
    <row r="581" spans="1:5" x14ac:dyDescent="0.3">
      <c r="A581" t="str">
        <f t="shared" ref="A581:A590" si="161">A580</f>
        <v>Access</v>
      </c>
      <c r="B581" s="577" t="s">
        <v>1926</v>
      </c>
      <c r="C581" s="269" t="str">
        <f>INDEX(Report!$A$1:$T$57,D581,E581)</f>
        <v>Broad VBM: Applic.sent to all</v>
      </c>
      <c r="D581" s="575">
        <f t="shared" si="152"/>
        <v>36</v>
      </c>
      <c r="E581" s="574">
        <f t="shared" si="159"/>
        <v>11</v>
      </c>
    </row>
    <row r="582" spans="1:5" x14ac:dyDescent="0.3">
      <c r="A582" t="str">
        <f t="shared" si="161"/>
        <v>Access</v>
      </c>
      <c r="B582" s="577" t="s">
        <v>1918</v>
      </c>
      <c r="C582" s="269" t="str">
        <f>INDEX(Report!$A$1:$T$57,D582,E582)</f>
        <v>No cure</v>
      </c>
      <c r="D582" s="575">
        <f t="shared" si="152"/>
        <v>36</v>
      </c>
      <c r="E582" s="574">
        <f t="shared" si="159"/>
        <v>12</v>
      </c>
    </row>
    <row r="583" spans="1:5" x14ac:dyDescent="0.3">
      <c r="A583" t="str">
        <f t="shared" si="161"/>
        <v>Access</v>
      </c>
      <c r="B583" s="577" t="s">
        <v>1919</v>
      </c>
      <c r="C583" s="269" t="str">
        <f>INDEX(Report!$A$1:$T$57,D583,E583)</f>
        <v>No</v>
      </c>
      <c r="D583" s="575">
        <f t="shared" si="152"/>
        <v>36</v>
      </c>
      <c r="E583" s="574">
        <f t="shared" si="159"/>
        <v>13</v>
      </c>
    </row>
    <row r="584" spans="1:5" x14ac:dyDescent="0.3">
      <c r="A584" t="str">
        <f t="shared" si="161"/>
        <v>Access</v>
      </c>
      <c r="B584" s="577" t="s">
        <v>1920</v>
      </c>
      <c r="C584" s="269" t="str">
        <f>IF(ISNUMBER(INDEX(Report!$A$1:$T$57,D584,E584)),TEXT(INDEX(Report!$A$1:$T$57,D584,E584),"0.0%"),INDEX(Report!$A$1:$T$57,D584,E584))</f>
        <v>0.9%</v>
      </c>
      <c r="D584" s="575">
        <f t="shared" si="152"/>
        <v>36</v>
      </c>
      <c r="E584" s="574">
        <f t="shared" si="159"/>
        <v>14</v>
      </c>
    </row>
    <row r="585" spans="1:5" x14ac:dyDescent="0.3">
      <c r="A585" t="s">
        <v>1931</v>
      </c>
      <c r="B585" s="577" t="s">
        <v>1916</v>
      </c>
      <c r="C585" s="269" t="str">
        <f>INDEX(Report!$A$1:$T$57,D585,E585)</f>
        <v>hmpb+bmd4access</v>
      </c>
      <c r="D585" s="575">
        <f t="shared" si="152"/>
        <v>36</v>
      </c>
      <c r="E585" s="574">
        <f t="shared" si="159"/>
        <v>15</v>
      </c>
    </row>
    <row r="586" spans="1:5" x14ac:dyDescent="0.3">
      <c r="A586" t="str">
        <f t="shared" ref="A586:A590" si="162">A585</f>
        <v>Checking</v>
      </c>
      <c r="B586" s="577" t="s">
        <v>1921</v>
      </c>
      <c r="C586" s="269" t="str">
        <f>INDEX(Report!$A$1:$T$57,D586,E586)</f>
        <v>Not required</v>
      </c>
      <c r="D586" s="575">
        <f t="shared" si="152"/>
        <v>36</v>
      </c>
      <c r="E586" s="574">
        <f t="shared" si="159"/>
        <v>16</v>
      </c>
    </row>
    <row r="587" spans="1:5" x14ac:dyDescent="0.3">
      <c r="A587" t="str">
        <f t="shared" si="162"/>
        <v>Checking</v>
      </c>
      <c r="B587" s="577" t="s">
        <v>1922</v>
      </c>
      <c r="C587" s="269" t="str">
        <f>TEXT(INDEX(Report!$A$1:$T$57,D587,E587),"0%")</f>
        <v>0%</v>
      </c>
      <c r="D587" s="575">
        <f t="shared" si="152"/>
        <v>36</v>
      </c>
      <c r="E587" s="574">
        <f t="shared" si="159"/>
        <v>17</v>
      </c>
    </row>
    <row r="588" spans="1:5" x14ac:dyDescent="0.3">
      <c r="A588" t="str">
        <f t="shared" si="162"/>
        <v>Checking</v>
      </c>
      <c r="B588" s="577" t="s">
        <v>1923</v>
      </c>
      <c r="C588" s="269">
        <f>INDEX(Report!$A$1:$T$57,D588,E588)</f>
        <v>0</v>
      </c>
      <c r="D588" s="575">
        <f t="shared" si="152"/>
        <v>36</v>
      </c>
      <c r="E588" s="574">
        <f t="shared" si="159"/>
        <v>18</v>
      </c>
    </row>
    <row r="589" spans="1:5" x14ac:dyDescent="0.3">
      <c r="A589" t="str">
        <f t="shared" si="162"/>
        <v>Checking</v>
      </c>
      <c r="B589" s="577" t="s">
        <v>1927</v>
      </c>
      <c r="C589" s="269" t="str">
        <f>INDEX(Report!$A$1:$T$57,D589,E589)</f>
        <v>No ballots. Availability of images unknown</v>
      </c>
      <c r="D589" s="575">
        <f t="shared" si="152"/>
        <v>36</v>
      </c>
      <c r="E589" s="574">
        <f t="shared" si="159"/>
        <v>19</v>
      </c>
    </row>
    <row r="590" spans="1:5" x14ac:dyDescent="0.3">
      <c r="A590" t="str">
        <f t="shared" si="162"/>
        <v>Checking</v>
      </c>
      <c r="B590" s="577" t="s">
        <v>1917</v>
      </c>
      <c r="C590" s="269" t="str">
        <f>TEXT(INDEX(Report!$A$1:$T$57,D590,E590),"0.0")</f>
        <v>22.5</v>
      </c>
      <c r="D590" s="575">
        <f t="shared" si="152"/>
        <v>36</v>
      </c>
      <c r="E590" s="574">
        <f t="shared" si="159"/>
        <v>20</v>
      </c>
    </row>
    <row r="591" spans="1:5" x14ac:dyDescent="0.3">
      <c r="A591" s="543" t="str">
        <f>INDEX(Report!$A$1:$T$57,D591,1)</f>
        <v>NH</v>
      </c>
      <c r="B591" s="543" t="s">
        <v>1928</v>
      </c>
      <c r="C591" s="575" t="str">
        <f>INDEX(Report!$A$1:$T$57,D591,E591)</f>
        <v>New Hampshire</v>
      </c>
      <c r="D591" s="575">
        <f t="shared" si="152"/>
        <v>37</v>
      </c>
      <c r="E591" s="575">
        <v>2</v>
      </c>
    </row>
    <row r="592" spans="1:5" x14ac:dyDescent="0.3">
      <c r="A592" t="s">
        <v>1932</v>
      </c>
      <c r="B592" s="576" t="s">
        <v>1929</v>
      </c>
      <c r="C592" s="269" t="str">
        <f>LEFT(INDEX(Report!$A$1:$T$57,D592,E592),1)</f>
        <v>C</v>
      </c>
      <c r="D592" s="575">
        <f t="shared" si="152"/>
        <v>37</v>
      </c>
      <c r="E592" s="269">
        <v>3</v>
      </c>
    </row>
    <row r="593" spans="1:5" x14ac:dyDescent="0.3">
      <c r="A593" t="s">
        <v>1900</v>
      </c>
      <c r="B593" s="577" t="s">
        <v>1912</v>
      </c>
      <c r="C593" s="269" t="str">
        <f>INDEX(Report!$A$1:$T$57,D593,E593)</f>
        <v>No</v>
      </c>
      <c r="D593" s="575">
        <f t="shared" si="152"/>
        <v>37</v>
      </c>
      <c r="E593" s="269">
        <v>4</v>
      </c>
    </row>
    <row r="594" spans="1:5" x14ac:dyDescent="0.3">
      <c r="A594" t="str">
        <f>A593</f>
        <v>Campaigns</v>
      </c>
      <c r="B594" s="577" t="s">
        <v>1913</v>
      </c>
      <c r="C594" s="269" t="str">
        <f>CONCATENATE(IF(ISNUMBER(INDEX(Report!$A$1:$T$57,D594,E594)),"$",""),INDEX(Report!$A$1:$T$57,D594,E594))</f>
        <v>$15000</v>
      </c>
      <c r="D594" s="575">
        <f t="shared" si="152"/>
        <v>37</v>
      </c>
      <c r="E594" s="574">
        <f>E593+1</f>
        <v>5</v>
      </c>
    </row>
    <row r="595" spans="1:5" x14ac:dyDescent="0.3">
      <c r="A595" t="str">
        <f t="shared" ref="A595:A609" si="163">A594</f>
        <v>Campaigns</v>
      </c>
      <c r="B595" s="577" t="s">
        <v>1914</v>
      </c>
      <c r="C595" s="269" t="str">
        <f>INDEX(Report!$A$1:$T$57,D595,E595)</f>
        <v>No</v>
      </c>
      <c r="D595" s="575">
        <f t="shared" si="152"/>
        <v>37</v>
      </c>
      <c r="E595" s="574">
        <f t="shared" ref="E595:E609" si="164">E594+1</f>
        <v>6</v>
      </c>
    </row>
    <row r="596" spans="1:5" x14ac:dyDescent="0.3">
      <c r="A596" t="s">
        <v>1899</v>
      </c>
      <c r="B596" s="577" t="s">
        <v>1911</v>
      </c>
      <c r="C596" s="269" t="str">
        <f>TEXT(INDEX(Report!$A$1:$T$57,D596,E596),"0%")</f>
        <v>75%</v>
      </c>
      <c r="D596" s="575">
        <f t="shared" si="152"/>
        <v>37</v>
      </c>
      <c r="E596" s="574">
        <f t="shared" si="164"/>
        <v>7</v>
      </c>
    </row>
    <row r="597" spans="1:5" x14ac:dyDescent="0.3">
      <c r="A597" t="str">
        <f t="shared" ref="A597:A609" si="165">A596</f>
        <v>Turnout</v>
      </c>
      <c r="B597" s="577" t="s">
        <v>1924</v>
      </c>
      <c r="C597" s="269" t="str">
        <f>TEXT(INDEX(Report!$A$1:$T$57,D597,E597),"0%")</f>
        <v>63%</v>
      </c>
      <c r="D597" s="575">
        <f t="shared" si="152"/>
        <v>37</v>
      </c>
      <c r="E597" s="574">
        <f t="shared" si="164"/>
        <v>8</v>
      </c>
    </row>
    <row r="598" spans="1:5" x14ac:dyDescent="0.3">
      <c r="A598" t="str">
        <f t="shared" si="165"/>
        <v>Turnout</v>
      </c>
      <c r="B598" s="577" t="s">
        <v>1925</v>
      </c>
      <c r="C598" s="269" t="str">
        <f>TEXT(INDEX(Report!$A$1:$T$57,D598,E598),"0%")</f>
        <v>79%</v>
      </c>
      <c r="D598" s="575">
        <f t="shared" si="152"/>
        <v>37</v>
      </c>
      <c r="E598" s="574">
        <f t="shared" si="164"/>
        <v>9</v>
      </c>
    </row>
    <row r="599" spans="1:5" x14ac:dyDescent="0.3">
      <c r="A599" t="s">
        <v>1930</v>
      </c>
      <c r="B599" s="577" t="s">
        <v>1915</v>
      </c>
      <c r="C599" s="269" t="str">
        <f>INDEX(Report!$A$1:$T$57,D599,E599)</f>
        <v>No law</v>
      </c>
      <c r="D599" s="575">
        <f t="shared" si="152"/>
        <v>37</v>
      </c>
      <c r="E599" s="574">
        <f t="shared" si="164"/>
        <v>10</v>
      </c>
    </row>
    <row r="600" spans="1:5" x14ac:dyDescent="0.3">
      <c r="A600" t="str">
        <f t="shared" ref="A600:A609" si="166">A599</f>
        <v>Access</v>
      </c>
      <c r="B600" s="577" t="s">
        <v>1926</v>
      </c>
      <c r="C600" s="269" t="str">
        <f>INDEX(Report!$A$1:$T$57,D600,E600)</f>
        <v>Broad VBM: if Voter asks</v>
      </c>
      <c r="D600" s="575">
        <f t="shared" si="152"/>
        <v>37</v>
      </c>
      <c r="E600" s="574">
        <f t="shared" si="164"/>
        <v>11</v>
      </c>
    </row>
    <row r="601" spans="1:5" x14ac:dyDescent="0.3">
      <c r="A601" t="str">
        <f t="shared" si="166"/>
        <v>Access</v>
      </c>
      <c r="B601" s="577" t="s">
        <v>1918</v>
      </c>
      <c r="C601" s="269" t="str">
        <f>INDEX(Report!$A$1:$T$57,D601,E601)</f>
        <v>No cure</v>
      </c>
      <c r="D601" s="575">
        <f t="shared" si="152"/>
        <v>37</v>
      </c>
      <c r="E601" s="574">
        <f t="shared" si="164"/>
        <v>12</v>
      </c>
    </row>
    <row r="602" spans="1:5" x14ac:dyDescent="0.3">
      <c r="A602" t="str">
        <f t="shared" si="166"/>
        <v>Access</v>
      </c>
      <c r="B602" s="577" t="s">
        <v>1919</v>
      </c>
      <c r="C602" s="269" t="str">
        <f>INDEX(Report!$A$1:$T$57,D602,E602)</f>
        <v>No</v>
      </c>
      <c r="D602" s="575">
        <f t="shared" si="152"/>
        <v>37</v>
      </c>
      <c r="E602" s="574">
        <f t="shared" si="164"/>
        <v>13</v>
      </c>
    </row>
    <row r="603" spans="1:5" x14ac:dyDescent="0.3">
      <c r="A603" t="str">
        <f t="shared" si="166"/>
        <v>Access</v>
      </c>
      <c r="B603" s="577" t="s">
        <v>1920</v>
      </c>
      <c r="C603" s="269" t="str">
        <f>IF(ISNUMBER(INDEX(Report!$A$1:$T$57,D603,E603)),TEXT(INDEX(Report!$A$1:$T$57,D603,E603),"0.0%"),INDEX(Report!$A$1:$T$57,D603,E603))</f>
        <v>No signature checks</v>
      </c>
      <c r="D603" s="575">
        <f t="shared" si="152"/>
        <v>37</v>
      </c>
      <c r="E603" s="574">
        <f t="shared" si="164"/>
        <v>14</v>
      </c>
    </row>
    <row r="604" spans="1:5" x14ac:dyDescent="0.3">
      <c r="A604" t="s">
        <v>1931</v>
      </c>
      <c r="B604" s="577" t="s">
        <v>1916</v>
      </c>
      <c r="C604" s="269" t="str">
        <f>INDEX(Report!$A$1:$T$57,D604,E604)</f>
        <v>hmpb+bmd4access</v>
      </c>
      <c r="D604" s="575">
        <f t="shared" si="152"/>
        <v>37</v>
      </c>
      <c r="E604" s="574">
        <f t="shared" si="164"/>
        <v>15</v>
      </c>
    </row>
    <row r="605" spans="1:5" x14ac:dyDescent="0.3">
      <c r="A605" t="str">
        <f t="shared" ref="A605:A609" si="167">A604</f>
        <v>Checking</v>
      </c>
      <c r="B605" s="577" t="s">
        <v>1921</v>
      </c>
      <c r="C605" s="269" t="str">
        <f>INDEX(Report!$A$1:$T$57,D605,E605)</f>
        <v>No audit</v>
      </c>
      <c r="D605" s="575">
        <f t="shared" si="152"/>
        <v>37</v>
      </c>
      <c r="E605" s="574">
        <f t="shared" si="164"/>
        <v>16</v>
      </c>
    </row>
    <row r="606" spans="1:5" x14ac:dyDescent="0.3">
      <c r="A606" t="str">
        <f t="shared" si="167"/>
        <v>Checking</v>
      </c>
      <c r="B606" s="577" t="s">
        <v>1922</v>
      </c>
      <c r="C606" s="269" t="str">
        <f>TEXT(INDEX(Report!$A$1:$T$57,D606,E606),"0%")</f>
        <v>0%</v>
      </c>
      <c r="D606" s="575">
        <f t="shared" si="152"/>
        <v>37</v>
      </c>
      <c r="E606" s="574">
        <f t="shared" si="164"/>
        <v>17</v>
      </c>
    </row>
    <row r="607" spans="1:5" x14ac:dyDescent="0.3">
      <c r="A607" t="str">
        <f t="shared" si="167"/>
        <v>Checking</v>
      </c>
      <c r="B607" s="577" t="s">
        <v>1923</v>
      </c>
      <c r="C607" s="269">
        <f>INDEX(Report!$A$1:$T$57,D607,E607)</f>
        <v>0</v>
      </c>
      <c r="D607" s="575">
        <f t="shared" si="152"/>
        <v>37</v>
      </c>
      <c r="E607" s="574">
        <f t="shared" si="164"/>
        <v>18</v>
      </c>
    </row>
    <row r="608" spans="1:5" x14ac:dyDescent="0.3">
      <c r="A608" t="str">
        <f t="shared" si="167"/>
        <v>Checking</v>
      </c>
      <c r="B608" s="577" t="s">
        <v>1927</v>
      </c>
      <c r="C608" s="269" t="str">
        <f>INDEX(Report!$A$1:$T$57,D608,E608)</f>
        <v>No ballots or images</v>
      </c>
      <c r="D608" s="575">
        <f t="shared" si="152"/>
        <v>37</v>
      </c>
      <c r="E608" s="574">
        <f t="shared" si="164"/>
        <v>19</v>
      </c>
    </row>
    <row r="609" spans="1:5" x14ac:dyDescent="0.3">
      <c r="A609" t="str">
        <f t="shared" si="167"/>
        <v>Checking</v>
      </c>
      <c r="B609" s="577" t="s">
        <v>1917</v>
      </c>
      <c r="C609" s="269" t="str">
        <f>TEXT(INDEX(Report!$A$1:$T$57,D609,E609),"0.0")</f>
        <v>18.0</v>
      </c>
      <c r="D609" s="575">
        <f t="shared" si="152"/>
        <v>37</v>
      </c>
      <c r="E609" s="574">
        <f t="shared" si="164"/>
        <v>20</v>
      </c>
    </row>
    <row r="610" spans="1:5" x14ac:dyDescent="0.3">
      <c r="A610" s="543" t="str">
        <f>INDEX(Report!$A$1:$T$57,D610,1)</f>
        <v>NJ</v>
      </c>
      <c r="B610" s="543" t="s">
        <v>1928</v>
      </c>
      <c r="C610" s="575" t="str">
        <f>INDEX(Report!$A$1:$T$57,D610,E610)</f>
        <v>New Jersey</v>
      </c>
      <c r="D610" s="575">
        <f t="shared" si="152"/>
        <v>38</v>
      </c>
      <c r="E610" s="575">
        <v>2</v>
      </c>
    </row>
    <row r="611" spans="1:5" x14ac:dyDescent="0.3">
      <c r="A611" t="s">
        <v>1932</v>
      </c>
      <c r="B611" s="576" t="s">
        <v>1929</v>
      </c>
      <c r="C611" s="269" t="str">
        <f>LEFT(INDEX(Report!$A$1:$T$57,D611,E611),1)</f>
        <v>B</v>
      </c>
      <c r="D611" s="575">
        <f t="shared" si="152"/>
        <v>38</v>
      </c>
      <c r="E611" s="269">
        <v>3</v>
      </c>
    </row>
    <row r="612" spans="1:5" x14ac:dyDescent="0.3">
      <c r="A612" t="s">
        <v>1900</v>
      </c>
      <c r="B612" s="577" t="s">
        <v>1912</v>
      </c>
      <c r="C612" s="269" t="str">
        <f>INDEX(Report!$A$1:$T$57,D612,E612)</f>
        <v>Yes</v>
      </c>
      <c r="D612" s="575">
        <f t="shared" si="152"/>
        <v>38</v>
      </c>
      <c r="E612" s="269">
        <v>4</v>
      </c>
    </row>
    <row r="613" spans="1:5" x14ac:dyDescent="0.3">
      <c r="A613" t="str">
        <f>A612</f>
        <v>Campaigns</v>
      </c>
      <c r="B613" s="577" t="s">
        <v>1913</v>
      </c>
      <c r="C613" s="269" t="str">
        <f>CONCATENATE(IF(ISNUMBER(INDEX(Report!$A$1:$T$57,D613,E613)),"$",""),INDEX(Report!$A$1:$T$57,D613,E613))</f>
        <v>$7800</v>
      </c>
      <c r="D613" s="575">
        <f t="shared" si="152"/>
        <v>38</v>
      </c>
      <c r="E613" s="574">
        <f>E612+1</f>
        <v>5</v>
      </c>
    </row>
    <row r="614" spans="1:5" x14ac:dyDescent="0.3">
      <c r="A614" t="str">
        <f t="shared" ref="A614:A628" si="168">A613</f>
        <v>Campaigns</v>
      </c>
      <c r="B614" s="577" t="s">
        <v>1914</v>
      </c>
      <c r="C614" s="269" t="str">
        <f>INDEX(Report!$A$1:$T$57,D614,E614)</f>
        <v>Gov</v>
      </c>
      <c r="D614" s="575">
        <f t="shared" si="152"/>
        <v>38</v>
      </c>
      <c r="E614" s="574">
        <f t="shared" ref="E614:E628" si="169">E613+1</f>
        <v>6</v>
      </c>
    </row>
    <row r="615" spans="1:5" x14ac:dyDescent="0.3">
      <c r="A615" t="s">
        <v>1899</v>
      </c>
      <c r="B615" s="577" t="s">
        <v>1911</v>
      </c>
      <c r="C615" s="269" t="str">
        <f>TEXT(INDEX(Report!$A$1:$T$57,D615,E615),"0%")</f>
        <v>75%</v>
      </c>
      <c r="D615" s="575">
        <f t="shared" si="152"/>
        <v>38</v>
      </c>
      <c r="E615" s="574">
        <f t="shared" si="169"/>
        <v>7</v>
      </c>
    </row>
    <row r="616" spans="1:5" x14ac:dyDescent="0.3">
      <c r="A616" t="str">
        <f t="shared" ref="A616:A628" si="170">A615</f>
        <v>Turnout</v>
      </c>
      <c r="B616" s="577" t="s">
        <v>1924</v>
      </c>
      <c r="C616" s="269" t="str">
        <f>TEXT(INDEX(Report!$A$1:$T$57,D616,E616),"0%")</f>
        <v>56%</v>
      </c>
      <c r="D616" s="575">
        <f t="shared" si="152"/>
        <v>38</v>
      </c>
      <c r="E616" s="574">
        <f t="shared" si="169"/>
        <v>8</v>
      </c>
    </row>
    <row r="617" spans="1:5" x14ac:dyDescent="0.3">
      <c r="A617" t="str">
        <f t="shared" si="170"/>
        <v>Turnout</v>
      </c>
      <c r="B617" s="577" t="s">
        <v>1925</v>
      </c>
      <c r="C617" s="269" t="str">
        <f>TEXT(INDEX(Report!$A$1:$T$57,D617,E617),"0%")</f>
        <v>82%</v>
      </c>
      <c r="D617" s="575">
        <f t="shared" si="152"/>
        <v>38</v>
      </c>
      <c r="E617" s="574">
        <f t="shared" si="169"/>
        <v>9</v>
      </c>
    </row>
    <row r="618" spans="1:5" x14ac:dyDescent="0.3">
      <c r="A618" t="s">
        <v>1930</v>
      </c>
      <c r="B618" s="577" t="s">
        <v>1915</v>
      </c>
      <c r="C618" s="269" t="str">
        <f>INDEX(Report!$A$1:$T$57,D618,E618)</f>
        <v>No rule</v>
      </c>
      <c r="D618" s="575">
        <f t="shared" ref="D618:D628" si="171">D599+1</f>
        <v>38</v>
      </c>
      <c r="E618" s="574">
        <f t="shared" si="169"/>
        <v>10</v>
      </c>
    </row>
    <row r="619" spans="1:5" x14ac:dyDescent="0.3">
      <c r="A619" t="str">
        <f t="shared" ref="A619:A628" si="172">A618</f>
        <v>Access</v>
      </c>
      <c r="B619" s="577" t="s">
        <v>1926</v>
      </c>
      <c r="C619" s="269" t="str">
        <f>INDEX(Report!$A$1:$T$57,D619,E619)</f>
        <v>Broad VBM: Ballot sent to all</v>
      </c>
      <c r="D619" s="575">
        <f t="shared" si="171"/>
        <v>38</v>
      </c>
      <c r="E619" s="574">
        <f t="shared" si="169"/>
        <v>11</v>
      </c>
    </row>
    <row r="620" spans="1:5" x14ac:dyDescent="0.3">
      <c r="A620" t="str">
        <f t="shared" si="172"/>
        <v>Access</v>
      </c>
      <c r="B620" s="577" t="s">
        <v>1918</v>
      </c>
      <c r="C620" s="269">
        <f>INDEX(Report!$A$1:$T$57,D620,E620)</f>
        <v>15</v>
      </c>
      <c r="D620" s="575">
        <f t="shared" si="171"/>
        <v>38</v>
      </c>
      <c r="E620" s="574">
        <f t="shared" si="169"/>
        <v>12</v>
      </c>
    </row>
    <row r="621" spans="1:5" x14ac:dyDescent="0.3">
      <c r="A621" t="str">
        <f t="shared" si="172"/>
        <v>Access</v>
      </c>
      <c r="B621" s="577" t="s">
        <v>1919</v>
      </c>
      <c r="C621" s="269" t="str">
        <f>INDEX(Report!$A$1:$T$57,D621,E621)</f>
        <v>Yes</v>
      </c>
      <c r="D621" s="575">
        <f t="shared" si="171"/>
        <v>38</v>
      </c>
      <c r="E621" s="574">
        <f t="shared" si="169"/>
        <v>13</v>
      </c>
    </row>
    <row r="622" spans="1:5" x14ac:dyDescent="0.3">
      <c r="A622" t="str">
        <f t="shared" si="172"/>
        <v>Access</v>
      </c>
      <c r="B622" s="577" t="s">
        <v>1920</v>
      </c>
      <c r="C622" s="269" t="str">
        <f>IF(ISNUMBER(INDEX(Report!$A$1:$T$57,D622,E622)),TEXT(INDEX(Report!$A$1:$T$57,D622,E622),"0.0%"),INDEX(Report!$A$1:$T$57,D622,E622))</f>
        <v>2.9%</v>
      </c>
      <c r="D622" s="575">
        <f t="shared" si="171"/>
        <v>38</v>
      </c>
      <c r="E622" s="574">
        <f t="shared" si="169"/>
        <v>14</v>
      </c>
    </row>
    <row r="623" spans="1:5" x14ac:dyDescent="0.3">
      <c r="A623" t="s">
        <v>1931</v>
      </c>
      <c r="B623" s="577" t="s">
        <v>1916</v>
      </c>
      <c r="C623" s="269" t="str">
        <f>INDEX(Report!$A$1:$T$57,D623,E623)</f>
        <v>dre72% bmd16%</v>
      </c>
      <c r="D623" s="575">
        <f t="shared" si="171"/>
        <v>38</v>
      </c>
      <c r="E623" s="574">
        <f t="shared" si="169"/>
        <v>15</v>
      </c>
    </row>
    <row r="624" spans="1:5" x14ac:dyDescent="0.3">
      <c r="A624" t="str">
        <f t="shared" ref="A624:A628" si="173">A623</f>
        <v>Checking</v>
      </c>
      <c r="B624" s="577" t="s">
        <v>1921</v>
      </c>
      <c r="C624" s="269" t="str">
        <f>INDEX(Report!$A$1:$T$57,D624,E624)</f>
        <v>No audit of dre</v>
      </c>
      <c r="D624" s="575">
        <f t="shared" si="171"/>
        <v>38</v>
      </c>
      <c r="E624" s="574">
        <f t="shared" si="169"/>
        <v>16</v>
      </c>
    </row>
    <row r="625" spans="1:5" x14ac:dyDescent="0.3">
      <c r="A625" t="str">
        <f t="shared" si="173"/>
        <v>Checking</v>
      </c>
      <c r="B625" s="577" t="s">
        <v>1922</v>
      </c>
      <c r="C625" s="269" t="str">
        <f>TEXT(INDEX(Report!$A$1:$T$57,D625,E625),"0%")</f>
        <v>0%</v>
      </c>
      <c r="D625" s="575">
        <f t="shared" si="171"/>
        <v>38</v>
      </c>
      <c r="E625" s="574">
        <f t="shared" si="169"/>
        <v>17</v>
      </c>
    </row>
    <row r="626" spans="1:5" x14ac:dyDescent="0.3">
      <c r="A626" t="str">
        <f t="shared" si="173"/>
        <v>Checking</v>
      </c>
      <c r="B626" s="577" t="s">
        <v>1923</v>
      </c>
      <c r="C626" s="269">
        <f>INDEX(Report!$A$1:$T$57,D626,E626)</f>
        <v>0</v>
      </c>
      <c r="D626" s="575">
        <f t="shared" si="171"/>
        <v>38</v>
      </c>
      <c r="E626" s="574">
        <f t="shared" si="169"/>
        <v>18</v>
      </c>
    </row>
    <row r="627" spans="1:5" x14ac:dyDescent="0.3">
      <c r="A627" t="str">
        <f t="shared" si="173"/>
        <v>Checking</v>
      </c>
      <c r="B627" s="577" t="s">
        <v>1927</v>
      </c>
      <c r="C627" s="269" t="str">
        <f>INDEX(Report!$A$1:$T$57,D627,E627)</f>
        <v>Unknown release policy</v>
      </c>
      <c r="D627" s="575">
        <f t="shared" si="171"/>
        <v>38</v>
      </c>
      <c r="E627" s="574">
        <f t="shared" si="169"/>
        <v>19</v>
      </c>
    </row>
    <row r="628" spans="1:5" x14ac:dyDescent="0.3">
      <c r="A628" t="str">
        <f t="shared" si="173"/>
        <v>Checking</v>
      </c>
      <c r="B628" s="577" t="s">
        <v>1917</v>
      </c>
      <c r="C628" s="269" t="str">
        <f>TEXT(INDEX(Report!$A$1:$T$57,D628,E628),"0.0")</f>
        <v>41.4</v>
      </c>
      <c r="D628" s="575">
        <f t="shared" si="171"/>
        <v>38</v>
      </c>
      <c r="E628" s="574">
        <f t="shared" si="169"/>
        <v>20</v>
      </c>
    </row>
    <row r="629" spans="1:5" x14ac:dyDescent="0.3">
      <c r="A629" s="543" t="str">
        <f>INDEX(Report!$A$1:$T$57,D629,1)</f>
        <v>NM</v>
      </c>
      <c r="B629" s="543" t="s">
        <v>1928</v>
      </c>
      <c r="C629" s="575" t="str">
        <f>INDEX(Report!$A$1:$T$57,D629,E629)</f>
        <v>New Mexico</v>
      </c>
      <c r="D629" s="575">
        <f>D610+1</f>
        <v>39</v>
      </c>
      <c r="E629" s="575">
        <v>2</v>
      </c>
    </row>
    <row r="630" spans="1:5" x14ac:dyDescent="0.3">
      <c r="A630" t="s">
        <v>1932</v>
      </c>
      <c r="B630" s="576" t="s">
        <v>1929</v>
      </c>
      <c r="C630" s="269" t="str">
        <f>LEFT(INDEX(Report!$A$1:$T$57,D630,E630),1)</f>
        <v>B</v>
      </c>
      <c r="D630" s="575">
        <f t="shared" ref="D630:D693" si="174">D611+1</f>
        <v>39</v>
      </c>
      <c r="E630" s="269">
        <v>3</v>
      </c>
    </row>
    <row r="631" spans="1:5" x14ac:dyDescent="0.3">
      <c r="A631" t="s">
        <v>1900</v>
      </c>
      <c r="B631" s="577" t="s">
        <v>1912</v>
      </c>
      <c r="C631" s="269" t="str">
        <f>INDEX(Report!$A$1:$T$57,D631,E631)</f>
        <v>No</v>
      </c>
      <c r="D631" s="575">
        <f t="shared" si="174"/>
        <v>39</v>
      </c>
      <c r="E631" s="269">
        <v>4</v>
      </c>
    </row>
    <row r="632" spans="1:5" x14ac:dyDescent="0.3">
      <c r="A632" t="str">
        <f>A631</f>
        <v>Campaigns</v>
      </c>
      <c r="B632" s="577" t="s">
        <v>1913</v>
      </c>
      <c r="C632" s="269" t="str">
        <f>CONCATENATE(IF(ISNUMBER(INDEX(Report!$A$1:$T$57,D632,E632)),"$",""),INDEX(Report!$A$1:$T$57,D632,E632))</f>
        <v>$15000</v>
      </c>
      <c r="D632" s="575">
        <f t="shared" si="174"/>
        <v>39</v>
      </c>
      <c r="E632" s="574">
        <f>E631+1</f>
        <v>5</v>
      </c>
    </row>
    <row r="633" spans="1:5" x14ac:dyDescent="0.3">
      <c r="A633" t="str">
        <f t="shared" ref="A633:A647" si="175">A632</f>
        <v>Campaigns</v>
      </c>
      <c r="B633" s="577" t="s">
        <v>1914</v>
      </c>
      <c r="C633" s="269" t="str">
        <f>INDEX(Report!$A$1:$T$57,D633,E633)</f>
        <v>Justices</v>
      </c>
      <c r="D633" s="575">
        <f t="shared" si="174"/>
        <v>39</v>
      </c>
      <c r="E633" s="574">
        <f t="shared" ref="E633:E647" si="176">E632+1</f>
        <v>6</v>
      </c>
    </row>
    <row r="634" spans="1:5" x14ac:dyDescent="0.3">
      <c r="A634" t="s">
        <v>1899</v>
      </c>
      <c r="B634" s="577" t="s">
        <v>1911</v>
      </c>
      <c r="C634" s="269" t="str">
        <f>TEXT(INDEX(Report!$A$1:$T$57,D634,E634),"0%")</f>
        <v>61%</v>
      </c>
      <c r="D634" s="575">
        <f t="shared" si="174"/>
        <v>39</v>
      </c>
      <c r="E634" s="574">
        <f t="shared" si="176"/>
        <v>7</v>
      </c>
    </row>
    <row r="635" spans="1:5" x14ac:dyDescent="0.3">
      <c r="A635" t="str">
        <f t="shared" ref="A635:A649" si="177">A634</f>
        <v>Turnout</v>
      </c>
      <c r="B635" s="577" t="s">
        <v>1924</v>
      </c>
      <c r="C635" s="269" t="str">
        <f>TEXT(INDEX(Report!$A$1:$T$57,D635,E635),"0%")</f>
        <v>55%</v>
      </c>
      <c r="D635" s="575">
        <f t="shared" si="174"/>
        <v>39</v>
      </c>
      <c r="E635" s="574">
        <f t="shared" si="176"/>
        <v>8</v>
      </c>
    </row>
    <row r="636" spans="1:5" x14ac:dyDescent="0.3">
      <c r="A636" t="str">
        <f t="shared" si="177"/>
        <v>Turnout</v>
      </c>
      <c r="B636" s="577" t="s">
        <v>1925</v>
      </c>
      <c r="C636" s="269" t="str">
        <f>TEXT(INDEX(Report!$A$1:$T$57,D636,E636),"0%")</f>
        <v>62%</v>
      </c>
      <c r="D636" s="575">
        <f t="shared" si="174"/>
        <v>39</v>
      </c>
      <c r="E636" s="574">
        <f t="shared" si="176"/>
        <v>9</v>
      </c>
    </row>
    <row r="637" spans="1:5" x14ac:dyDescent="0.3">
      <c r="A637" t="s">
        <v>1930</v>
      </c>
      <c r="B637" s="577" t="s">
        <v>1915</v>
      </c>
      <c r="C637" s="269" t="str">
        <f>INDEX(Report!$A$1:$T$57,D637,E637)</f>
        <v>2Sat: 8hrs each, last 2 Sat</v>
      </c>
      <c r="D637" s="575">
        <f t="shared" si="174"/>
        <v>39</v>
      </c>
      <c r="E637" s="574">
        <f t="shared" si="176"/>
        <v>10</v>
      </c>
    </row>
    <row r="638" spans="1:5" x14ac:dyDescent="0.3">
      <c r="A638" t="str">
        <f t="shared" ref="A638:A652" si="178">A637</f>
        <v>Access</v>
      </c>
      <c r="B638" s="577" t="s">
        <v>1926</v>
      </c>
      <c r="C638" s="269" t="str">
        <f>INDEX(Report!$A$1:$T$57,D638,E638)</f>
        <v>Broad VBM: County option to send applic.</v>
      </c>
      <c r="D638" s="575">
        <f t="shared" si="174"/>
        <v>39</v>
      </c>
      <c r="E638" s="574">
        <f t="shared" si="176"/>
        <v>11</v>
      </c>
    </row>
    <row r="639" spans="1:5" x14ac:dyDescent="0.3">
      <c r="A639" t="str">
        <f t="shared" si="178"/>
        <v>Access</v>
      </c>
      <c r="B639" s="577" t="s">
        <v>1918</v>
      </c>
      <c r="C639" s="269" t="str">
        <f>INDEX(Report!$A$1:$T$57,D639,E639)</f>
        <v>No cure</v>
      </c>
      <c r="D639" s="575">
        <f t="shared" si="174"/>
        <v>39</v>
      </c>
      <c r="E639" s="574">
        <f t="shared" si="176"/>
        <v>12</v>
      </c>
    </row>
    <row r="640" spans="1:5" x14ac:dyDescent="0.3">
      <c r="A640" t="str">
        <f t="shared" si="178"/>
        <v>Access</v>
      </c>
      <c r="B640" s="577" t="s">
        <v>1919</v>
      </c>
      <c r="C640" s="269" t="str">
        <f>INDEX(Report!$A$1:$T$57,D640,E640)</f>
        <v>Yes</v>
      </c>
      <c r="D640" s="575">
        <f t="shared" si="174"/>
        <v>39</v>
      </c>
      <c r="E640" s="574">
        <f t="shared" si="176"/>
        <v>13</v>
      </c>
    </row>
    <row r="641" spans="1:5" x14ac:dyDescent="0.3">
      <c r="A641" t="str">
        <f t="shared" si="178"/>
        <v>Access</v>
      </c>
      <c r="B641" s="577" t="s">
        <v>1920</v>
      </c>
      <c r="C641" s="269" t="str">
        <f>IF(ISNUMBER(INDEX(Report!$A$1:$T$57,D641,E641)),TEXT(INDEX(Report!$A$1:$T$57,D641,E641),"0.0%"),INDEX(Report!$A$1:$T$57,D641,E641))</f>
        <v>No signature checks</v>
      </c>
      <c r="D641" s="575">
        <f t="shared" si="174"/>
        <v>39</v>
      </c>
      <c r="E641" s="574">
        <f t="shared" si="176"/>
        <v>14</v>
      </c>
    </row>
    <row r="642" spans="1:5" x14ac:dyDescent="0.3">
      <c r="A642" t="s">
        <v>1931</v>
      </c>
      <c r="B642" s="577" t="s">
        <v>1916</v>
      </c>
      <c r="C642" s="269" t="str">
        <f>INDEX(Report!$A$1:$T$57,D642,E642)</f>
        <v>hmpb+bmd4access</v>
      </c>
      <c r="D642" s="575">
        <f t="shared" si="174"/>
        <v>39</v>
      </c>
      <c r="E642" s="574">
        <f t="shared" si="176"/>
        <v>15</v>
      </c>
    </row>
    <row r="643" spans="1:5" x14ac:dyDescent="0.3">
      <c r="A643" t="str">
        <f t="shared" ref="A643:A657" si="179">A642</f>
        <v>Checking</v>
      </c>
      <c r="B643" s="577" t="s">
        <v>1921</v>
      </c>
      <c r="C643" s="269" t="str">
        <f>INDEX(Report!$A$1:$T$57,D643,E643)</f>
        <v>Hand count</v>
      </c>
      <c r="D643" s="575">
        <f t="shared" si="174"/>
        <v>39</v>
      </c>
      <c r="E643" s="574">
        <f t="shared" si="176"/>
        <v>16</v>
      </c>
    </row>
    <row r="644" spans="1:5" x14ac:dyDescent="0.3">
      <c r="A644" t="str">
        <f t="shared" si="179"/>
        <v>Checking</v>
      </c>
      <c r="B644" s="577" t="s">
        <v>1922</v>
      </c>
      <c r="C644" s="269" t="str">
        <f>TEXT(INDEX(Report!$A$1:$T$57,D644,E644),"0%")</f>
        <v>Statistical</v>
      </c>
      <c r="D644" s="575">
        <f t="shared" si="174"/>
        <v>39</v>
      </c>
      <c r="E644" s="574">
        <f t="shared" si="176"/>
        <v>17</v>
      </c>
    </row>
    <row r="645" spans="1:5" x14ac:dyDescent="0.3">
      <c r="A645" t="str">
        <f t="shared" si="179"/>
        <v>Checking</v>
      </c>
      <c r="B645" s="577" t="s">
        <v>1923</v>
      </c>
      <c r="C645" s="269">
        <f>INDEX(Report!$A$1:$T$57,D645,E645)</f>
        <v>4</v>
      </c>
      <c r="D645" s="575">
        <f t="shared" si="174"/>
        <v>39</v>
      </c>
      <c r="E645" s="574">
        <f t="shared" si="176"/>
        <v>18</v>
      </c>
    </row>
    <row r="646" spans="1:5" x14ac:dyDescent="0.3">
      <c r="A646" t="str">
        <f t="shared" si="179"/>
        <v>Checking</v>
      </c>
      <c r="B646" s="577" t="s">
        <v>1927</v>
      </c>
      <c r="C646" s="269" t="str">
        <f>INDEX(Report!$A$1:$T$57,D646,E646)</f>
        <v>No ballots. Availability of images unknown</v>
      </c>
      <c r="D646" s="575">
        <f t="shared" si="174"/>
        <v>39</v>
      </c>
      <c r="E646" s="574">
        <f t="shared" si="176"/>
        <v>19</v>
      </c>
    </row>
    <row r="647" spans="1:5" x14ac:dyDescent="0.3">
      <c r="A647" t="str">
        <f t="shared" si="179"/>
        <v>Checking</v>
      </c>
      <c r="B647" s="577" t="s">
        <v>1917</v>
      </c>
      <c r="C647" s="269" t="str">
        <f>TEXT(INDEX(Report!$A$1:$T$57,D647,E647),"0.0")</f>
        <v>34.6</v>
      </c>
      <c r="D647" s="575">
        <f t="shared" si="174"/>
        <v>39</v>
      </c>
      <c r="E647" s="574">
        <f t="shared" si="176"/>
        <v>20</v>
      </c>
    </row>
    <row r="648" spans="1:5" x14ac:dyDescent="0.3">
      <c r="A648" s="543" t="str">
        <f>INDEX(Report!$A$1:$T$57,D648,1)</f>
        <v>NV</v>
      </c>
      <c r="B648" s="543" t="s">
        <v>1928</v>
      </c>
      <c r="C648" s="575" t="str">
        <f>INDEX(Report!$A$1:$T$57,D648,E648)</f>
        <v>Nevada</v>
      </c>
      <c r="D648" s="575">
        <f t="shared" si="174"/>
        <v>40</v>
      </c>
      <c r="E648" s="575">
        <v>2</v>
      </c>
    </row>
    <row r="649" spans="1:5" x14ac:dyDescent="0.3">
      <c r="A649" t="s">
        <v>1932</v>
      </c>
      <c r="B649" s="576" t="s">
        <v>1929</v>
      </c>
      <c r="C649" s="269" t="str">
        <f>LEFT(INDEX(Report!$A$1:$T$57,D649,E649),1)</f>
        <v>A</v>
      </c>
      <c r="D649" s="575">
        <f t="shared" si="174"/>
        <v>40</v>
      </c>
      <c r="E649" s="269">
        <v>3</v>
      </c>
    </row>
    <row r="650" spans="1:5" x14ac:dyDescent="0.3">
      <c r="A650" t="s">
        <v>1900</v>
      </c>
      <c r="B650" s="577" t="s">
        <v>1912</v>
      </c>
      <c r="C650" s="269" t="str">
        <f>INDEX(Report!$A$1:$T$57,D650,E650)</f>
        <v>No</v>
      </c>
      <c r="D650" s="575">
        <f t="shared" si="174"/>
        <v>40</v>
      </c>
      <c r="E650" s="269">
        <v>4</v>
      </c>
    </row>
    <row r="651" spans="1:5" x14ac:dyDescent="0.3">
      <c r="A651" t="str">
        <f>A650</f>
        <v>Campaigns</v>
      </c>
      <c r="B651" s="577" t="s">
        <v>1913</v>
      </c>
      <c r="C651" s="269" t="str">
        <f>CONCATENATE(IF(ISNUMBER(INDEX(Report!$A$1:$T$57,D651,E651)),"$",""),INDEX(Report!$A$1:$T$57,D651,E651))</f>
        <v>$15000</v>
      </c>
      <c r="D651" s="575">
        <f t="shared" si="174"/>
        <v>40</v>
      </c>
      <c r="E651" s="574">
        <f>E650+1</f>
        <v>5</v>
      </c>
    </row>
    <row r="652" spans="1:5" x14ac:dyDescent="0.3">
      <c r="A652" t="str">
        <f t="shared" ref="A652:A666" si="180">A651</f>
        <v>Campaigns</v>
      </c>
      <c r="B652" s="577" t="s">
        <v>1914</v>
      </c>
      <c r="C652" s="269" t="str">
        <f>INDEX(Report!$A$1:$T$57,D652,E652)</f>
        <v>No</v>
      </c>
      <c r="D652" s="575">
        <f t="shared" si="174"/>
        <v>40</v>
      </c>
      <c r="E652" s="574">
        <f t="shared" ref="E652:E666" si="181">E651+1</f>
        <v>6</v>
      </c>
    </row>
    <row r="653" spans="1:5" x14ac:dyDescent="0.3">
      <c r="A653" t="s">
        <v>1899</v>
      </c>
      <c r="B653" s="577" t="s">
        <v>1911</v>
      </c>
      <c r="C653" s="269" t="str">
        <f>TEXT(INDEX(Report!$A$1:$T$57,D653,E653),"0%")</f>
        <v>65%</v>
      </c>
      <c r="D653" s="575">
        <f t="shared" si="174"/>
        <v>40</v>
      </c>
      <c r="E653" s="574">
        <f t="shared" si="181"/>
        <v>7</v>
      </c>
    </row>
    <row r="654" spans="1:5" x14ac:dyDescent="0.3">
      <c r="A654" t="str">
        <f t="shared" ref="A654:A666" si="182">A653</f>
        <v>Turnout</v>
      </c>
      <c r="B654" s="577" t="s">
        <v>1924</v>
      </c>
      <c r="C654" s="269" t="str">
        <f>TEXT(INDEX(Report!$A$1:$T$57,D654,E654),"0%")</f>
        <v>64%</v>
      </c>
      <c r="D654" s="575">
        <f t="shared" si="174"/>
        <v>40</v>
      </c>
      <c r="E654" s="574">
        <f t="shared" si="181"/>
        <v>8</v>
      </c>
    </row>
    <row r="655" spans="1:5" x14ac:dyDescent="0.3">
      <c r="A655" t="str">
        <f t="shared" si="182"/>
        <v>Turnout</v>
      </c>
      <c r="B655" s="577" t="s">
        <v>1925</v>
      </c>
      <c r="C655" s="269" t="str">
        <f>TEXT(INDEX(Report!$A$1:$T$57,D655,E655),"0%")</f>
        <v>65%</v>
      </c>
      <c r="D655" s="575">
        <f t="shared" si="174"/>
        <v>40</v>
      </c>
      <c r="E655" s="574">
        <f t="shared" si="181"/>
        <v>9</v>
      </c>
    </row>
    <row r="656" spans="1:5" x14ac:dyDescent="0.3">
      <c r="A656" t="s">
        <v>1930</v>
      </c>
      <c r="B656" s="577" t="s">
        <v>1915</v>
      </c>
      <c r="C656" s="269" t="str">
        <f>INDEX(Report!$A$1:$T$57,D656,E656)</f>
        <v>3Sat: 4+hours each last 3 Sat</v>
      </c>
      <c r="D656" s="575">
        <f t="shared" si="174"/>
        <v>40</v>
      </c>
      <c r="E656" s="574">
        <f t="shared" si="181"/>
        <v>10</v>
      </c>
    </row>
    <row r="657" spans="1:5" x14ac:dyDescent="0.3">
      <c r="A657" t="str">
        <f t="shared" ref="A657:A666" si="183">A656</f>
        <v>Access</v>
      </c>
      <c r="B657" s="577" t="s">
        <v>1926</v>
      </c>
      <c r="C657" s="269" t="str">
        <f>INDEX(Report!$A$1:$T$57,D657,E657)</f>
        <v>Broad VBM: Ballot sent to all</v>
      </c>
      <c r="D657" s="575">
        <f t="shared" si="174"/>
        <v>40</v>
      </c>
      <c r="E657" s="574">
        <f t="shared" si="181"/>
        <v>11</v>
      </c>
    </row>
    <row r="658" spans="1:5" x14ac:dyDescent="0.3">
      <c r="A658" t="str">
        <f t="shared" si="183"/>
        <v>Access</v>
      </c>
      <c r="B658" s="577" t="s">
        <v>1918</v>
      </c>
      <c r="C658" s="269">
        <f>INDEX(Report!$A$1:$T$57,D658,E658)</f>
        <v>7</v>
      </c>
      <c r="D658" s="575">
        <f t="shared" si="174"/>
        <v>40</v>
      </c>
      <c r="E658" s="574">
        <f t="shared" si="181"/>
        <v>12</v>
      </c>
    </row>
    <row r="659" spans="1:5" x14ac:dyDescent="0.3">
      <c r="A659" t="str">
        <f t="shared" si="183"/>
        <v>Access</v>
      </c>
      <c r="B659" s="577" t="s">
        <v>1919</v>
      </c>
      <c r="C659" s="269" t="str">
        <f>INDEX(Report!$A$1:$T$57,D659,E659)</f>
        <v>Yes</v>
      </c>
      <c r="D659" s="575">
        <f t="shared" si="174"/>
        <v>40</v>
      </c>
      <c r="E659" s="574">
        <f t="shared" si="181"/>
        <v>13</v>
      </c>
    </row>
    <row r="660" spans="1:5" x14ac:dyDescent="0.3">
      <c r="A660" t="str">
        <f t="shared" si="183"/>
        <v>Access</v>
      </c>
      <c r="B660" s="577" t="s">
        <v>1920</v>
      </c>
      <c r="C660" s="269" t="str">
        <f>IF(ISNUMBER(INDEX(Report!$A$1:$T$57,D660,E660)),TEXT(INDEX(Report!$A$1:$T$57,D660,E660),"0.0%"),INDEX(Report!$A$1:$T$57,D660,E660))</f>
        <v>2.1%</v>
      </c>
      <c r="D660" s="575">
        <f t="shared" si="174"/>
        <v>40</v>
      </c>
      <c r="E660" s="574">
        <f t="shared" si="181"/>
        <v>14</v>
      </c>
    </row>
    <row r="661" spans="1:5" x14ac:dyDescent="0.3">
      <c r="A661" t="s">
        <v>1931</v>
      </c>
      <c r="B661" s="577" t="s">
        <v>1916</v>
      </c>
      <c r="C661" s="269" t="str">
        <f>INDEX(Report!$A$1:$T$57,D661,E661)</f>
        <v>vvpat on dre</v>
      </c>
      <c r="D661" s="575">
        <f t="shared" si="174"/>
        <v>40</v>
      </c>
      <c r="E661" s="574">
        <f t="shared" si="181"/>
        <v>15</v>
      </c>
    </row>
    <row r="662" spans="1:5" x14ac:dyDescent="0.3">
      <c r="A662" t="str">
        <f t="shared" ref="A662:A666" si="184">A661</f>
        <v>Checking</v>
      </c>
      <c r="B662" s="577" t="s">
        <v>1921</v>
      </c>
      <c r="C662" s="269" t="str">
        <f>INDEX(Report!$A$1:$T$57,D662,E662)</f>
        <v xml:space="preserve">Machines or by hand </v>
      </c>
      <c r="D662" s="575">
        <f t="shared" si="174"/>
        <v>40</v>
      </c>
      <c r="E662" s="574">
        <f t="shared" si="181"/>
        <v>16</v>
      </c>
    </row>
    <row r="663" spans="1:5" x14ac:dyDescent="0.3">
      <c r="A663" t="str">
        <f t="shared" si="184"/>
        <v>Checking</v>
      </c>
      <c r="B663" s="577" t="s">
        <v>1922</v>
      </c>
      <c r="C663" s="269" t="str">
        <f>TEXT(INDEX(Report!$A$1:$T$57,D663,E663),"0%")</f>
        <v>2%</v>
      </c>
      <c r="D663" s="575">
        <f t="shared" si="174"/>
        <v>40</v>
      </c>
      <c r="E663" s="574">
        <f t="shared" si="181"/>
        <v>17</v>
      </c>
    </row>
    <row r="664" spans="1:5" x14ac:dyDescent="0.3">
      <c r="A664" t="str">
        <f t="shared" si="184"/>
        <v>Checking</v>
      </c>
      <c r="B664" s="577" t="s">
        <v>1923</v>
      </c>
      <c r="C664" s="269" t="str">
        <f>INDEX(Report!$A$1:$T$57,D664,E664)</f>
        <v>All</v>
      </c>
      <c r="D664" s="575">
        <f t="shared" si="174"/>
        <v>40</v>
      </c>
      <c r="E664" s="574">
        <f t="shared" si="181"/>
        <v>18</v>
      </c>
    </row>
    <row r="665" spans="1:5" x14ac:dyDescent="0.3">
      <c r="A665" t="str">
        <f t="shared" si="184"/>
        <v>Checking</v>
      </c>
      <c r="B665" s="577" t="s">
        <v>1927</v>
      </c>
      <c r="C665" s="269" t="str">
        <f>INDEX(Report!$A$1:$T$57,D665,E665)</f>
        <v>No ballots. Availability of images unknown</v>
      </c>
      <c r="D665" s="575">
        <f t="shared" si="174"/>
        <v>40</v>
      </c>
      <c r="E665" s="574">
        <f t="shared" si="181"/>
        <v>19</v>
      </c>
    </row>
    <row r="666" spans="1:5" x14ac:dyDescent="0.3">
      <c r="A666" t="str">
        <f t="shared" si="184"/>
        <v>Checking</v>
      </c>
      <c r="B666" s="577" t="s">
        <v>1917</v>
      </c>
      <c r="C666" s="269" t="str">
        <f>TEXT(INDEX(Report!$A$1:$T$57,D666,E666),"0.0")</f>
        <v>44.2</v>
      </c>
      <c r="D666" s="575">
        <f t="shared" si="174"/>
        <v>40</v>
      </c>
      <c r="E666" s="574">
        <f t="shared" si="181"/>
        <v>20</v>
      </c>
    </row>
    <row r="667" spans="1:5" x14ac:dyDescent="0.3">
      <c r="A667" s="543" t="str">
        <f>INDEX(Report!$A$1:$T$57,D667,1)</f>
        <v>NY</v>
      </c>
      <c r="B667" s="543" t="s">
        <v>1928</v>
      </c>
      <c r="C667" s="575" t="str">
        <f>INDEX(Report!$A$1:$T$57,D667,E667)</f>
        <v>New York</v>
      </c>
      <c r="D667" s="575">
        <f t="shared" si="174"/>
        <v>41</v>
      </c>
      <c r="E667" s="575">
        <v>2</v>
      </c>
    </row>
    <row r="668" spans="1:5" x14ac:dyDescent="0.3">
      <c r="A668" t="s">
        <v>1932</v>
      </c>
      <c r="B668" s="576" t="s">
        <v>1929</v>
      </c>
      <c r="C668" s="269" t="str">
        <f>LEFT(INDEX(Report!$A$1:$T$57,D668,E668),1)</f>
        <v>B</v>
      </c>
      <c r="D668" s="575">
        <f t="shared" si="174"/>
        <v>41</v>
      </c>
      <c r="E668" s="269">
        <v>3</v>
      </c>
    </row>
    <row r="669" spans="1:5" x14ac:dyDescent="0.3">
      <c r="A669" t="s">
        <v>1900</v>
      </c>
      <c r="B669" s="577" t="s">
        <v>1912</v>
      </c>
      <c r="C669" s="269" t="str">
        <f>INDEX(Report!$A$1:$T$57,D669,E669)</f>
        <v>No</v>
      </c>
      <c r="D669" s="575">
        <f t="shared" si="174"/>
        <v>41</v>
      </c>
      <c r="E669" s="269">
        <v>4</v>
      </c>
    </row>
    <row r="670" spans="1:5" x14ac:dyDescent="0.3">
      <c r="A670" t="str">
        <f>A669</f>
        <v>Campaigns</v>
      </c>
      <c r="B670" s="577" t="s">
        <v>1913</v>
      </c>
      <c r="C670" s="269" t="str">
        <f>CONCATENATE(IF(ISNUMBER(INDEX(Report!$A$1:$T$57,D670,E670)),"$",""),INDEX(Report!$A$1:$T$57,D670,E670))</f>
        <v>$19050</v>
      </c>
      <c r="D670" s="575">
        <f t="shared" si="174"/>
        <v>41</v>
      </c>
      <c r="E670" s="574">
        <f>E669+1</f>
        <v>5</v>
      </c>
    </row>
    <row r="671" spans="1:5" x14ac:dyDescent="0.3">
      <c r="A671" t="str">
        <f t="shared" ref="A671:A685" si="185">A670</f>
        <v>Campaigns</v>
      </c>
      <c r="B671" s="577" t="s">
        <v>1914</v>
      </c>
      <c r="C671" s="269" t="str">
        <f>INDEX(Report!$A$1:$T$57,D671,E671)</f>
        <v>No</v>
      </c>
      <c r="D671" s="575">
        <f t="shared" si="174"/>
        <v>41</v>
      </c>
      <c r="E671" s="574">
        <f t="shared" ref="E671:E685" si="186">E670+1</f>
        <v>6</v>
      </c>
    </row>
    <row r="672" spans="1:5" x14ac:dyDescent="0.3">
      <c r="A672" t="s">
        <v>1899</v>
      </c>
      <c r="B672" s="577" t="s">
        <v>1911</v>
      </c>
      <c r="C672" s="269" t="str">
        <f>TEXT(INDEX(Report!$A$1:$T$57,D672,E672),"0%")</f>
        <v>63%</v>
      </c>
      <c r="D672" s="575">
        <f t="shared" si="174"/>
        <v>41</v>
      </c>
      <c r="E672" s="574">
        <f t="shared" si="186"/>
        <v>7</v>
      </c>
    </row>
    <row r="673" spans="1:5" x14ac:dyDescent="0.3">
      <c r="A673" t="str">
        <f t="shared" ref="A673:A685" si="187">A672</f>
        <v>Turnout</v>
      </c>
      <c r="B673" s="577" t="s">
        <v>1924</v>
      </c>
      <c r="C673" s="269" t="str">
        <f>TEXT(INDEX(Report!$A$1:$T$57,D673,E673),"0%")</f>
        <v>65%</v>
      </c>
      <c r="D673" s="575">
        <f t="shared" si="174"/>
        <v>41</v>
      </c>
      <c r="E673" s="574">
        <f t="shared" si="186"/>
        <v>8</v>
      </c>
    </row>
    <row r="674" spans="1:5" x14ac:dyDescent="0.3">
      <c r="A674" t="str">
        <f t="shared" si="187"/>
        <v>Turnout</v>
      </c>
      <c r="B674" s="577" t="s">
        <v>1925</v>
      </c>
      <c r="C674" s="269" t="str">
        <f>TEXT(INDEX(Report!$A$1:$T$57,D674,E674),"0%")</f>
        <v>82%</v>
      </c>
      <c r="D674" s="575">
        <f t="shared" si="174"/>
        <v>41</v>
      </c>
      <c r="E674" s="574">
        <f t="shared" si="186"/>
        <v>9</v>
      </c>
    </row>
    <row r="675" spans="1:5" x14ac:dyDescent="0.3">
      <c r="A675" t="s">
        <v>1930</v>
      </c>
      <c r="B675" s="577" t="s">
        <v>1915</v>
      </c>
      <c r="C675" s="269" t="str">
        <f>INDEX(Report!$A$1:$T$57,D675,E675)</f>
        <v>4Sat+Sun 5+hrs both weekends</v>
      </c>
      <c r="D675" s="575">
        <f t="shared" si="174"/>
        <v>41</v>
      </c>
      <c r="E675" s="574">
        <f t="shared" si="186"/>
        <v>10</v>
      </c>
    </row>
    <row r="676" spans="1:5" x14ac:dyDescent="0.3">
      <c r="A676" t="str">
        <f t="shared" ref="A676:A685" si="188">A675</f>
        <v>Access</v>
      </c>
      <c r="B676" s="577" t="s">
        <v>1926</v>
      </c>
      <c r="C676" s="269" t="str">
        <f>INDEX(Report!$A$1:$T$57,D676,E676)</f>
        <v>Broad VBM: if Voter asks</v>
      </c>
      <c r="D676" s="575">
        <f t="shared" si="174"/>
        <v>41</v>
      </c>
      <c r="E676" s="574">
        <f t="shared" si="186"/>
        <v>11</v>
      </c>
    </row>
    <row r="677" spans="1:5" x14ac:dyDescent="0.3">
      <c r="A677" t="str">
        <f t="shared" si="188"/>
        <v>Access</v>
      </c>
      <c r="B677" s="577" t="s">
        <v>1918</v>
      </c>
      <c r="C677" s="269" t="str">
        <f>INDEX(Report!$A$1:$T$57,D677,E677)</f>
        <v>No cure</v>
      </c>
      <c r="D677" s="575">
        <f t="shared" si="174"/>
        <v>41</v>
      </c>
      <c r="E677" s="574">
        <f t="shared" si="186"/>
        <v>12</v>
      </c>
    </row>
    <row r="678" spans="1:5" x14ac:dyDescent="0.3">
      <c r="A678" t="str">
        <f t="shared" si="188"/>
        <v>Access</v>
      </c>
      <c r="B678" s="577" t="s">
        <v>1919</v>
      </c>
      <c r="C678" s="269" t="str">
        <f>INDEX(Report!$A$1:$T$57,D678,E678)</f>
        <v>No</v>
      </c>
      <c r="D678" s="575">
        <f t="shared" si="174"/>
        <v>41</v>
      </c>
      <c r="E678" s="574">
        <f t="shared" si="186"/>
        <v>13</v>
      </c>
    </row>
    <row r="679" spans="1:5" x14ac:dyDescent="0.3">
      <c r="A679" t="str">
        <f t="shared" si="188"/>
        <v>Access</v>
      </c>
      <c r="B679" s="577" t="s">
        <v>1920</v>
      </c>
      <c r="C679" s="269" t="str">
        <f>IF(ISNUMBER(INDEX(Report!$A$1:$T$57,D679,E679)),TEXT(INDEX(Report!$A$1:$T$57,D679,E679),"0.0%"),INDEX(Report!$A$1:$T$57,D679,E679))</f>
        <v>13.7%</v>
      </c>
      <c r="D679" s="575">
        <f t="shared" si="174"/>
        <v>41</v>
      </c>
      <c r="E679" s="574">
        <f t="shared" si="186"/>
        <v>14</v>
      </c>
    </row>
    <row r="680" spans="1:5" x14ac:dyDescent="0.3">
      <c r="A680" t="s">
        <v>1931</v>
      </c>
      <c r="B680" s="577" t="s">
        <v>1916</v>
      </c>
      <c r="C680" s="269" t="str">
        <f>INDEX(Report!$A$1:$T$57,D680,E680)</f>
        <v>hmpb+bmd4access</v>
      </c>
      <c r="D680" s="575">
        <f t="shared" si="174"/>
        <v>41</v>
      </c>
      <c r="E680" s="574">
        <f t="shared" si="186"/>
        <v>15</v>
      </c>
    </row>
    <row r="681" spans="1:5" x14ac:dyDescent="0.3">
      <c r="A681" t="str">
        <f t="shared" ref="A681:A685" si="189">A680</f>
        <v>Checking</v>
      </c>
      <c r="B681" s="577" t="s">
        <v>1921</v>
      </c>
      <c r="C681" s="269" t="str">
        <f>INDEX(Report!$A$1:$T$57,D681,E681)</f>
        <v>Hand count</v>
      </c>
      <c r="D681" s="575">
        <f t="shared" si="174"/>
        <v>41</v>
      </c>
      <c r="E681" s="574">
        <f t="shared" si="186"/>
        <v>16</v>
      </c>
    </row>
    <row r="682" spans="1:5" x14ac:dyDescent="0.3">
      <c r="A682" t="str">
        <f t="shared" si="189"/>
        <v>Checking</v>
      </c>
      <c r="B682" s="577" t="s">
        <v>1922</v>
      </c>
      <c r="C682" s="269" t="str">
        <f>TEXT(INDEX(Report!$A$1:$T$57,D682,E682),"0%")</f>
        <v>3%</v>
      </c>
      <c r="D682" s="575">
        <f t="shared" si="174"/>
        <v>41</v>
      </c>
      <c r="E682" s="574">
        <f t="shared" si="186"/>
        <v>17</v>
      </c>
    </row>
    <row r="683" spans="1:5" x14ac:dyDescent="0.3">
      <c r="A683" t="str">
        <f t="shared" si="189"/>
        <v>Checking</v>
      </c>
      <c r="B683" s="577" t="s">
        <v>1923</v>
      </c>
      <c r="C683" s="269" t="str">
        <f>INDEX(Report!$A$1:$T$57,D683,E683)</f>
        <v>All</v>
      </c>
      <c r="D683" s="575">
        <f t="shared" si="174"/>
        <v>41</v>
      </c>
      <c r="E683" s="574">
        <f t="shared" si="186"/>
        <v>18</v>
      </c>
    </row>
    <row r="684" spans="1:5" x14ac:dyDescent="0.3">
      <c r="A684" t="str">
        <f t="shared" si="189"/>
        <v>Checking</v>
      </c>
      <c r="B684" s="577" t="s">
        <v>1927</v>
      </c>
      <c r="C684" s="269" t="str">
        <f>INDEX(Report!$A$1:$T$57,D684,E684)</f>
        <v>No ballots or images</v>
      </c>
      <c r="D684" s="575">
        <f t="shared" si="174"/>
        <v>41</v>
      </c>
      <c r="E684" s="574">
        <f t="shared" si="186"/>
        <v>19</v>
      </c>
    </row>
    <row r="685" spans="1:5" x14ac:dyDescent="0.3">
      <c r="A685" t="str">
        <f t="shared" si="189"/>
        <v>Checking</v>
      </c>
      <c r="B685" s="577" t="s">
        <v>1917</v>
      </c>
      <c r="C685" s="269" t="str">
        <f>TEXT(INDEX(Report!$A$1:$T$57,D685,E685),"0.0")</f>
        <v>40.1</v>
      </c>
      <c r="D685" s="575">
        <f t="shared" si="174"/>
        <v>41</v>
      </c>
      <c r="E685" s="574">
        <f t="shared" si="186"/>
        <v>20</v>
      </c>
    </row>
    <row r="686" spans="1:5" x14ac:dyDescent="0.3">
      <c r="A686" s="543" t="str">
        <f>INDEX(Report!$A$1:$T$57,D686,1)</f>
        <v>OH</v>
      </c>
      <c r="B686" s="543" t="s">
        <v>1928</v>
      </c>
      <c r="C686" s="575" t="str">
        <f>INDEX(Report!$A$1:$T$57,D686,E686)</f>
        <v>Ohio</v>
      </c>
      <c r="D686" s="575">
        <f t="shared" si="174"/>
        <v>42</v>
      </c>
      <c r="E686" s="575">
        <v>2</v>
      </c>
    </row>
    <row r="687" spans="1:5" x14ac:dyDescent="0.3">
      <c r="A687" t="s">
        <v>1932</v>
      </c>
      <c r="B687" s="576" t="s">
        <v>1929</v>
      </c>
      <c r="C687" s="269" t="str">
        <f>LEFT(INDEX(Report!$A$1:$T$57,D687,E687),1)</f>
        <v>A</v>
      </c>
      <c r="D687" s="575">
        <f t="shared" si="174"/>
        <v>42</v>
      </c>
      <c r="E687" s="269">
        <v>3</v>
      </c>
    </row>
    <row r="688" spans="1:5" x14ac:dyDescent="0.3">
      <c r="A688" t="s">
        <v>1900</v>
      </c>
      <c r="B688" s="577" t="s">
        <v>1912</v>
      </c>
      <c r="C688" s="269" t="str">
        <f>INDEX(Report!$A$1:$T$57,D688,E688)</f>
        <v>Partisan officials</v>
      </c>
      <c r="D688" s="575">
        <f t="shared" si="174"/>
        <v>42</v>
      </c>
      <c r="E688" s="269">
        <v>4</v>
      </c>
    </row>
    <row r="689" spans="1:5" x14ac:dyDescent="0.3">
      <c r="A689" t="str">
        <f>A688</f>
        <v>Campaigns</v>
      </c>
      <c r="B689" s="577" t="s">
        <v>1913</v>
      </c>
      <c r="C689" s="269" t="str">
        <f>CONCATENATE(IF(ISNUMBER(INDEX(Report!$A$1:$T$57,D689,E689)),"$",""),INDEX(Report!$A$1:$T$57,D689,E689))</f>
        <v>$39886.05</v>
      </c>
      <c r="D689" s="575">
        <f t="shared" si="174"/>
        <v>42</v>
      </c>
      <c r="E689" s="574">
        <f>E688+1</f>
        <v>5</v>
      </c>
    </row>
    <row r="690" spans="1:5" x14ac:dyDescent="0.3">
      <c r="A690" t="str">
        <f t="shared" ref="A690:A704" si="190">A689</f>
        <v>Campaigns</v>
      </c>
      <c r="B690" s="577" t="s">
        <v>1914</v>
      </c>
      <c r="C690" s="269" t="str">
        <f>INDEX(Report!$A$1:$T$57,D690,E690)</f>
        <v>No</v>
      </c>
      <c r="D690" s="575">
        <f t="shared" si="174"/>
        <v>42</v>
      </c>
      <c r="E690" s="574">
        <f t="shared" ref="E690:E704" si="191">E689+1</f>
        <v>6</v>
      </c>
    </row>
    <row r="691" spans="1:5" x14ac:dyDescent="0.3">
      <c r="A691" t="s">
        <v>1899</v>
      </c>
      <c r="B691" s="577" t="s">
        <v>1911</v>
      </c>
      <c r="C691" s="269" t="str">
        <f>TEXT(INDEX(Report!$A$1:$T$57,D691,E691),"0%")</f>
        <v>67%</v>
      </c>
      <c r="D691" s="575">
        <f t="shared" si="174"/>
        <v>42</v>
      </c>
      <c r="E691" s="574">
        <f t="shared" si="191"/>
        <v>7</v>
      </c>
    </row>
    <row r="692" spans="1:5" x14ac:dyDescent="0.3">
      <c r="A692" t="str">
        <f t="shared" ref="A692:A704" si="192">A691</f>
        <v>Turnout</v>
      </c>
      <c r="B692" s="577" t="s">
        <v>1924</v>
      </c>
      <c r="C692" s="269" t="str">
        <f>TEXT(INDEX(Report!$A$1:$T$57,D692,E692),"0%")</f>
        <v>40%</v>
      </c>
      <c r="D692" s="575">
        <f t="shared" si="174"/>
        <v>42</v>
      </c>
      <c r="E692" s="574">
        <f t="shared" si="191"/>
        <v>8</v>
      </c>
    </row>
    <row r="693" spans="1:5" x14ac:dyDescent="0.3">
      <c r="A693" t="str">
        <f t="shared" si="192"/>
        <v>Turnout</v>
      </c>
      <c r="B693" s="577" t="s">
        <v>1925</v>
      </c>
      <c r="C693" s="269" t="str">
        <f>TEXT(INDEX(Report!$A$1:$T$57,D693,E693),"0%")</f>
        <v>85%</v>
      </c>
      <c r="D693" s="575">
        <f t="shared" si="174"/>
        <v>42</v>
      </c>
      <c r="E693" s="574">
        <f t="shared" si="191"/>
        <v>9</v>
      </c>
    </row>
    <row r="694" spans="1:5" x14ac:dyDescent="0.3">
      <c r="A694" t="s">
        <v>1930</v>
      </c>
      <c r="B694" s="577" t="s">
        <v>1915</v>
      </c>
      <c r="C694" s="269" t="str">
        <f>INDEX(Report!$A$1:$T$57,D694,E694)</f>
        <v>5Sat: 8-4 last 4 Sat 8-4. last Sun 1-5</v>
      </c>
      <c r="D694" s="575">
        <f t="shared" ref="D694:D704" si="193">D675+1</f>
        <v>42</v>
      </c>
      <c r="E694" s="574">
        <f t="shared" si="191"/>
        <v>10</v>
      </c>
    </row>
    <row r="695" spans="1:5" x14ac:dyDescent="0.3">
      <c r="A695" t="str">
        <f t="shared" ref="A695:A704" si="194">A694</f>
        <v>Access</v>
      </c>
      <c r="B695" s="577" t="s">
        <v>1926</v>
      </c>
      <c r="C695" s="269" t="str">
        <f>INDEX(Report!$A$1:$T$57,D695,E695)</f>
        <v>Broad VBM: Applic.sent to all</v>
      </c>
      <c r="D695" s="575">
        <f t="shared" si="193"/>
        <v>42</v>
      </c>
      <c r="E695" s="574">
        <f t="shared" si="191"/>
        <v>11</v>
      </c>
    </row>
    <row r="696" spans="1:5" x14ac:dyDescent="0.3">
      <c r="A696" t="str">
        <f t="shared" si="194"/>
        <v>Access</v>
      </c>
      <c r="B696" s="577" t="s">
        <v>1918</v>
      </c>
      <c r="C696" s="269">
        <f>INDEX(Report!$A$1:$T$57,D696,E696)</f>
        <v>7</v>
      </c>
      <c r="D696" s="575">
        <f t="shared" si="193"/>
        <v>42</v>
      </c>
      <c r="E696" s="574">
        <f t="shared" si="191"/>
        <v>12</v>
      </c>
    </row>
    <row r="697" spans="1:5" x14ac:dyDescent="0.3">
      <c r="A697" t="str">
        <f t="shared" si="194"/>
        <v>Access</v>
      </c>
      <c r="B697" s="577" t="s">
        <v>1919</v>
      </c>
      <c r="C697" s="269" t="str">
        <f>INDEX(Report!$A$1:$T$57,D697,E697)</f>
        <v>Yes</v>
      </c>
      <c r="D697" s="575">
        <f t="shared" si="193"/>
        <v>42</v>
      </c>
      <c r="E697" s="574">
        <f t="shared" si="191"/>
        <v>13</v>
      </c>
    </row>
    <row r="698" spans="1:5" x14ac:dyDescent="0.3">
      <c r="A698" t="str">
        <f t="shared" si="194"/>
        <v>Access</v>
      </c>
      <c r="B698" s="577" t="s">
        <v>1920</v>
      </c>
      <c r="C698" s="269" t="str">
        <f>IF(ISNUMBER(INDEX(Report!$A$1:$T$57,D698,E698)),TEXT(INDEX(Report!$A$1:$T$57,D698,E698),"0.0%"),INDEX(Report!$A$1:$T$57,D698,E698))</f>
        <v>1.2%</v>
      </c>
      <c r="D698" s="575">
        <f t="shared" si="193"/>
        <v>42</v>
      </c>
      <c r="E698" s="574">
        <f t="shared" si="191"/>
        <v>14</v>
      </c>
    </row>
    <row r="699" spans="1:5" x14ac:dyDescent="0.3">
      <c r="A699" t="s">
        <v>1931</v>
      </c>
      <c r="B699" s="577" t="s">
        <v>1916</v>
      </c>
      <c r="C699" s="269" t="str">
        <f>INDEX(Report!$A$1:$T$57,D699,E699)</f>
        <v>bmd34% hmpb49%</v>
      </c>
      <c r="D699" s="575">
        <f t="shared" si="193"/>
        <v>42</v>
      </c>
      <c r="E699" s="574">
        <f t="shared" si="191"/>
        <v>15</v>
      </c>
    </row>
    <row r="700" spans="1:5" x14ac:dyDescent="0.3">
      <c r="A700" t="str">
        <f t="shared" ref="A700:A704" si="195">A699</f>
        <v>Checking</v>
      </c>
      <c r="B700" s="577" t="s">
        <v>1921</v>
      </c>
      <c r="C700" s="269" t="str">
        <f>INDEX(Report!$A$1:$T$57,D700,E700)</f>
        <v>Hand count</v>
      </c>
      <c r="D700" s="575">
        <f t="shared" si="193"/>
        <v>42</v>
      </c>
      <c r="E700" s="574">
        <f t="shared" si="191"/>
        <v>16</v>
      </c>
    </row>
    <row r="701" spans="1:5" x14ac:dyDescent="0.3">
      <c r="A701" t="str">
        <f t="shared" si="195"/>
        <v>Checking</v>
      </c>
      <c r="B701" s="577" t="s">
        <v>1922</v>
      </c>
      <c r="C701" s="269" t="str">
        <f>TEXT(INDEX(Report!$A$1:$T$57,D701,E701),"0%")</f>
        <v>5%</v>
      </c>
      <c r="D701" s="575">
        <f t="shared" si="193"/>
        <v>42</v>
      </c>
      <c r="E701" s="574">
        <f t="shared" si="191"/>
        <v>17</v>
      </c>
    </row>
    <row r="702" spans="1:5" x14ac:dyDescent="0.3">
      <c r="A702" t="str">
        <f t="shared" si="195"/>
        <v>Checking</v>
      </c>
      <c r="B702" s="577" t="s">
        <v>1923</v>
      </c>
      <c r="C702" s="269" t="str">
        <f>INDEX(Report!$A$1:$T$57,D702,E702)</f>
        <v>3 random</v>
      </c>
      <c r="D702" s="575">
        <f t="shared" si="193"/>
        <v>42</v>
      </c>
      <c r="E702" s="574">
        <f t="shared" si="191"/>
        <v>18</v>
      </c>
    </row>
    <row r="703" spans="1:5" x14ac:dyDescent="0.3">
      <c r="A703" t="str">
        <f t="shared" si="195"/>
        <v>Checking</v>
      </c>
      <c r="B703" s="577" t="s">
        <v>1927</v>
      </c>
      <c r="C703" s="269" t="str">
        <f>INDEX(Report!$A$1:$T$57,D703,E703)</f>
        <v>Keep images in many counties. Release images &amp; ballots after recount</v>
      </c>
      <c r="D703" s="575">
        <f t="shared" si="193"/>
        <v>42</v>
      </c>
      <c r="E703" s="574">
        <f t="shared" si="191"/>
        <v>19</v>
      </c>
    </row>
    <row r="704" spans="1:5" x14ac:dyDescent="0.3">
      <c r="A704" t="str">
        <f t="shared" si="195"/>
        <v>Checking</v>
      </c>
      <c r="B704" s="577" t="s">
        <v>1917</v>
      </c>
      <c r="C704" s="269" t="str">
        <f>TEXT(INDEX(Report!$A$1:$T$57,D704,E704),"0.0")</f>
        <v>51.6</v>
      </c>
      <c r="D704" s="575">
        <f t="shared" si="193"/>
        <v>42</v>
      </c>
      <c r="E704" s="574">
        <f t="shared" si="191"/>
        <v>20</v>
      </c>
    </row>
    <row r="705" spans="1:5" x14ac:dyDescent="0.3">
      <c r="A705" s="543" t="str">
        <f>INDEX(Report!$A$1:$T$57,D705,1)</f>
        <v>OK</v>
      </c>
      <c r="B705" s="543" t="s">
        <v>1928</v>
      </c>
      <c r="C705" s="575" t="str">
        <f>INDEX(Report!$A$1:$T$57,D705,E705)</f>
        <v>Oklahoma</v>
      </c>
      <c r="D705" s="575">
        <f>D686+1</f>
        <v>43</v>
      </c>
      <c r="E705" s="575">
        <v>2</v>
      </c>
    </row>
    <row r="706" spans="1:5" x14ac:dyDescent="0.3">
      <c r="A706" t="s">
        <v>1932</v>
      </c>
      <c r="B706" s="576" t="s">
        <v>1929</v>
      </c>
      <c r="C706" s="269" t="str">
        <f>LEFT(INDEX(Report!$A$1:$T$57,D706,E706),1)</f>
        <v>C</v>
      </c>
      <c r="D706" s="575">
        <f t="shared" ref="D706:D769" si="196">D687+1</f>
        <v>43</v>
      </c>
      <c r="E706" s="269">
        <v>3</v>
      </c>
    </row>
    <row r="707" spans="1:5" x14ac:dyDescent="0.3">
      <c r="A707" t="s">
        <v>1900</v>
      </c>
      <c r="B707" s="577" t="s">
        <v>1912</v>
      </c>
      <c r="C707" s="269" t="str">
        <f>INDEX(Report!$A$1:$T$57,D707,E707)</f>
        <v>No</v>
      </c>
      <c r="D707" s="575">
        <f t="shared" si="196"/>
        <v>43</v>
      </c>
      <c r="E707" s="269">
        <v>4</v>
      </c>
    </row>
    <row r="708" spans="1:5" x14ac:dyDescent="0.3">
      <c r="A708" t="str">
        <f>A707</f>
        <v>Campaigns</v>
      </c>
      <c r="B708" s="577" t="s">
        <v>1913</v>
      </c>
      <c r="C708" s="269" t="str">
        <f>CONCATENATE(IF(ISNUMBER(INDEX(Report!$A$1:$T$57,D708,E708)),"$",""),INDEX(Report!$A$1:$T$57,D708,E708))</f>
        <v>$2700</v>
      </c>
      <c r="D708" s="575">
        <f t="shared" si="196"/>
        <v>43</v>
      </c>
      <c r="E708" s="574">
        <f>E707+1</f>
        <v>5</v>
      </c>
    </row>
    <row r="709" spans="1:5" x14ac:dyDescent="0.3">
      <c r="A709" t="str">
        <f t="shared" ref="A709:A723" si="197">A708</f>
        <v>Campaigns</v>
      </c>
      <c r="B709" s="577" t="s">
        <v>1914</v>
      </c>
      <c r="C709" s="269" t="str">
        <f>INDEX(Report!$A$1:$T$57,D709,E709)</f>
        <v>No</v>
      </c>
      <c r="D709" s="575">
        <f t="shared" si="196"/>
        <v>43</v>
      </c>
      <c r="E709" s="574">
        <f t="shared" ref="E709:E723" si="198">E708+1</f>
        <v>6</v>
      </c>
    </row>
    <row r="710" spans="1:5" x14ac:dyDescent="0.3">
      <c r="A710" t="s">
        <v>1899</v>
      </c>
      <c r="B710" s="577" t="s">
        <v>1911</v>
      </c>
      <c r="C710" s="269" t="str">
        <f>TEXT(INDEX(Report!$A$1:$T$57,D710,E710),"0%")</f>
        <v>55%</v>
      </c>
      <c r="D710" s="575">
        <f t="shared" si="196"/>
        <v>43</v>
      </c>
      <c r="E710" s="574">
        <f t="shared" si="198"/>
        <v>7</v>
      </c>
    </row>
    <row r="711" spans="1:5" x14ac:dyDescent="0.3">
      <c r="A711" t="str">
        <f t="shared" ref="A711:A725" si="199">A710</f>
        <v>Turnout</v>
      </c>
      <c r="B711" s="577" t="s">
        <v>1924</v>
      </c>
      <c r="C711" s="269" t="str">
        <f>TEXT(INDEX(Report!$A$1:$T$57,D711,E711),"0%")</f>
        <v>43%</v>
      </c>
      <c r="D711" s="575">
        <f t="shared" si="196"/>
        <v>43</v>
      </c>
      <c r="E711" s="574">
        <f t="shared" si="198"/>
        <v>8</v>
      </c>
    </row>
    <row r="712" spans="1:5" x14ac:dyDescent="0.3">
      <c r="A712" t="str">
        <f t="shared" si="199"/>
        <v>Turnout</v>
      </c>
      <c r="B712" s="577" t="s">
        <v>1925</v>
      </c>
      <c r="C712" s="269" t="str">
        <f>TEXT(INDEX(Report!$A$1:$T$57,D712,E712),"0%")</f>
        <v>76%</v>
      </c>
      <c r="D712" s="575">
        <f t="shared" si="196"/>
        <v>43</v>
      </c>
      <c r="E712" s="574">
        <f t="shared" si="198"/>
        <v>9</v>
      </c>
    </row>
    <row r="713" spans="1:5" x14ac:dyDescent="0.3">
      <c r="A713" t="s">
        <v>1930</v>
      </c>
      <c r="B713" s="577" t="s">
        <v>1915</v>
      </c>
      <c r="C713" s="269" t="str">
        <f>INDEX(Report!$A$1:$T$57,D713,E713)</f>
        <v>1Sat 9-2</v>
      </c>
      <c r="D713" s="575">
        <f t="shared" si="196"/>
        <v>43</v>
      </c>
      <c r="E713" s="574">
        <f t="shared" si="198"/>
        <v>10</v>
      </c>
    </row>
    <row r="714" spans="1:5" x14ac:dyDescent="0.3">
      <c r="A714" t="str">
        <f t="shared" ref="A714:A728" si="200">A713</f>
        <v>Access</v>
      </c>
      <c r="B714" s="577" t="s">
        <v>1926</v>
      </c>
      <c r="C714" s="269" t="str">
        <f>INDEX(Report!$A$1:$T$57,D714,E714)</f>
        <v>Broad VBM: if Voter asks</v>
      </c>
      <c r="D714" s="575">
        <f t="shared" si="196"/>
        <v>43</v>
      </c>
      <c r="E714" s="574">
        <f t="shared" si="198"/>
        <v>11</v>
      </c>
    </row>
    <row r="715" spans="1:5" x14ac:dyDescent="0.3">
      <c r="A715" t="str">
        <f t="shared" si="200"/>
        <v>Access</v>
      </c>
      <c r="B715" s="577" t="s">
        <v>1918</v>
      </c>
      <c r="C715" s="269" t="str">
        <f>INDEX(Report!$A$1:$T$57,D715,E715)</f>
        <v>No cure</v>
      </c>
      <c r="D715" s="575">
        <f t="shared" si="196"/>
        <v>43</v>
      </c>
      <c r="E715" s="574">
        <f t="shared" si="198"/>
        <v>12</v>
      </c>
    </row>
    <row r="716" spans="1:5" x14ac:dyDescent="0.3">
      <c r="A716" t="str">
        <f t="shared" si="200"/>
        <v>Access</v>
      </c>
      <c r="B716" s="577" t="s">
        <v>1919</v>
      </c>
      <c r="C716" s="269" t="str">
        <f>INDEX(Report!$A$1:$T$57,D716,E716)</f>
        <v>No</v>
      </c>
      <c r="D716" s="575">
        <f t="shared" si="196"/>
        <v>43</v>
      </c>
      <c r="E716" s="574">
        <f t="shared" si="198"/>
        <v>13</v>
      </c>
    </row>
    <row r="717" spans="1:5" x14ac:dyDescent="0.3">
      <c r="A717" t="str">
        <f t="shared" si="200"/>
        <v>Access</v>
      </c>
      <c r="B717" s="577" t="s">
        <v>1920</v>
      </c>
      <c r="C717" s="269" t="str">
        <f>IF(ISNUMBER(INDEX(Report!$A$1:$T$57,D717,E717)),TEXT(INDEX(Report!$A$1:$T$57,D717,E717),"0.0%"),INDEX(Report!$A$1:$T$57,D717,E717))</f>
        <v>No signature checks</v>
      </c>
      <c r="D717" s="575">
        <f t="shared" si="196"/>
        <v>43</v>
      </c>
      <c r="E717" s="574">
        <f t="shared" si="198"/>
        <v>14</v>
      </c>
    </row>
    <row r="718" spans="1:5" x14ac:dyDescent="0.3">
      <c r="A718" t="s">
        <v>1931</v>
      </c>
      <c r="B718" s="577" t="s">
        <v>1916</v>
      </c>
      <c r="C718" s="269" t="str">
        <f>INDEX(Report!$A$1:$T$57,D718,E718)</f>
        <v>hmpb. Accessibility by dre without vvpat</v>
      </c>
      <c r="D718" s="575">
        <f t="shared" si="196"/>
        <v>43</v>
      </c>
      <c r="E718" s="574">
        <f t="shared" si="198"/>
        <v>15</v>
      </c>
    </row>
    <row r="719" spans="1:5" x14ac:dyDescent="0.3">
      <c r="A719" t="str">
        <f t="shared" ref="A719:A733" si="201">A718</f>
        <v>Checking</v>
      </c>
      <c r="B719" s="577" t="s">
        <v>1921</v>
      </c>
      <c r="C719" s="269" t="str">
        <f>INDEX(Report!$A$1:$T$57,D719,E719)</f>
        <v>Not required</v>
      </c>
      <c r="D719" s="575">
        <f t="shared" si="196"/>
        <v>43</v>
      </c>
      <c r="E719" s="574">
        <f t="shared" si="198"/>
        <v>16</v>
      </c>
    </row>
    <row r="720" spans="1:5" x14ac:dyDescent="0.3">
      <c r="A720" t="str">
        <f t="shared" si="201"/>
        <v>Checking</v>
      </c>
      <c r="B720" s="577" t="s">
        <v>1922</v>
      </c>
      <c r="C720" s="269" t="str">
        <f>TEXT(INDEX(Report!$A$1:$T$57,D720,E720),"0%")</f>
        <v>0%</v>
      </c>
      <c r="D720" s="575">
        <f t="shared" si="196"/>
        <v>43</v>
      </c>
      <c r="E720" s="574">
        <f t="shared" si="198"/>
        <v>17</v>
      </c>
    </row>
    <row r="721" spans="1:5" x14ac:dyDescent="0.3">
      <c r="A721" t="str">
        <f t="shared" si="201"/>
        <v>Checking</v>
      </c>
      <c r="B721" s="577" t="s">
        <v>1923</v>
      </c>
      <c r="C721" s="269">
        <f>INDEX(Report!$A$1:$T$57,D721,E721)</f>
        <v>0</v>
      </c>
      <c r="D721" s="575">
        <f t="shared" si="196"/>
        <v>43</v>
      </c>
      <c r="E721" s="574">
        <f t="shared" si="198"/>
        <v>18</v>
      </c>
    </row>
    <row r="722" spans="1:5" x14ac:dyDescent="0.3">
      <c r="A722" t="str">
        <f t="shared" si="201"/>
        <v>Checking</v>
      </c>
      <c r="B722" s="577" t="s">
        <v>1927</v>
      </c>
      <c r="C722" s="269" t="str">
        <f>INDEX(Report!$A$1:$T$57,D722,E722)</f>
        <v>No ballots. Availability of images unknown</v>
      </c>
      <c r="D722" s="575">
        <f t="shared" si="196"/>
        <v>43</v>
      </c>
      <c r="E722" s="574">
        <f t="shared" si="198"/>
        <v>19</v>
      </c>
    </row>
    <row r="723" spans="1:5" x14ac:dyDescent="0.3">
      <c r="A723" t="str">
        <f t="shared" si="201"/>
        <v>Checking</v>
      </c>
      <c r="B723" s="577" t="s">
        <v>1917</v>
      </c>
      <c r="C723" s="269" t="str">
        <f>TEXT(INDEX(Report!$A$1:$T$57,D723,E723),"0.0")</f>
        <v>17.1</v>
      </c>
      <c r="D723" s="575">
        <f t="shared" si="196"/>
        <v>43</v>
      </c>
      <c r="E723" s="574">
        <f t="shared" si="198"/>
        <v>20</v>
      </c>
    </row>
    <row r="724" spans="1:5" x14ac:dyDescent="0.3">
      <c r="A724" s="543" t="str">
        <f>INDEX(Report!$A$1:$T$57,D724,1)</f>
        <v>OR</v>
      </c>
      <c r="B724" s="543" t="s">
        <v>1928</v>
      </c>
      <c r="C724" s="575" t="str">
        <f>INDEX(Report!$A$1:$T$57,D724,E724)</f>
        <v>Oregon</v>
      </c>
      <c r="D724" s="575">
        <f t="shared" si="196"/>
        <v>44</v>
      </c>
      <c r="E724" s="575">
        <v>2</v>
      </c>
    </row>
    <row r="725" spans="1:5" x14ac:dyDescent="0.3">
      <c r="A725" t="s">
        <v>1932</v>
      </c>
      <c r="B725" s="576" t="s">
        <v>1929</v>
      </c>
      <c r="C725" s="269" t="str">
        <f>LEFT(INDEX(Report!$A$1:$T$57,D725,E725),1)</f>
        <v>B</v>
      </c>
      <c r="D725" s="575">
        <f t="shared" si="196"/>
        <v>44</v>
      </c>
      <c r="E725" s="269">
        <v>3</v>
      </c>
    </row>
    <row r="726" spans="1:5" x14ac:dyDescent="0.3">
      <c r="A726" t="s">
        <v>1900</v>
      </c>
      <c r="B726" s="577" t="s">
        <v>1912</v>
      </c>
      <c r="C726" s="269" t="str">
        <f>INDEX(Report!$A$1:$T$57,D726,E726)</f>
        <v>No</v>
      </c>
      <c r="D726" s="575">
        <f t="shared" si="196"/>
        <v>44</v>
      </c>
      <c r="E726" s="269">
        <v>4</v>
      </c>
    </row>
    <row r="727" spans="1:5" x14ac:dyDescent="0.3">
      <c r="A727" t="str">
        <f>A726</f>
        <v>Campaigns</v>
      </c>
      <c r="B727" s="577" t="s">
        <v>1913</v>
      </c>
      <c r="C727" s="269" t="str">
        <f>CONCATENATE(IF(ISNUMBER(INDEX(Report!$A$1:$T$57,D727,E727)),"$",""),INDEX(Report!$A$1:$T$57,D727,E727))</f>
        <v>no limit</v>
      </c>
      <c r="D727" s="575">
        <f t="shared" si="196"/>
        <v>44</v>
      </c>
      <c r="E727" s="574">
        <f>E726+1</f>
        <v>5</v>
      </c>
    </row>
    <row r="728" spans="1:5" x14ac:dyDescent="0.3">
      <c r="A728" t="str">
        <f t="shared" ref="A728:A742" si="202">A727</f>
        <v>Campaigns</v>
      </c>
      <c r="B728" s="577" t="s">
        <v>1914</v>
      </c>
      <c r="C728" s="269" t="str">
        <f>INDEX(Report!$A$1:$T$57,D728,E728)</f>
        <v>No</v>
      </c>
      <c r="D728" s="575">
        <f t="shared" si="196"/>
        <v>44</v>
      </c>
      <c r="E728" s="574">
        <f t="shared" ref="E728:E742" si="203">E727+1</f>
        <v>6</v>
      </c>
    </row>
    <row r="729" spans="1:5" x14ac:dyDescent="0.3">
      <c r="A729" t="s">
        <v>1899</v>
      </c>
      <c r="B729" s="577" t="s">
        <v>1911</v>
      </c>
      <c r="C729" s="269" t="str">
        <f>TEXT(INDEX(Report!$A$1:$T$57,D729,E729),"0%")</f>
        <v>76%</v>
      </c>
      <c r="D729" s="575">
        <f t="shared" si="196"/>
        <v>44</v>
      </c>
      <c r="E729" s="574">
        <f t="shared" si="203"/>
        <v>7</v>
      </c>
    </row>
    <row r="730" spans="1:5" x14ac:dyDescent="0.3">
      <c r="A730" t="str">
        <f t="shared" ref="A730:A742" si="204">A729</f>
        <v>Turnout</v>
      </c>
      <c r="B730" s="577" t="s">
        <v>1924</v>
      </c>
      <c r="C730" s="269" t="str">
        <f>TEXT(INDEX(Report!$A$1:$T$57,D730,E730),"0%")</f>
        <v>61%</v>
      </c>
      <c r="D730" s="575">
        <f t="shared" si="196"/>
        <v>44</v>
      </c>
      <c r="E730" s="574">
        <f t="shared" si="203"/>
        <v>8</v>
      </c>
    </row>
    <row r="731" spans="1:5" x14ac:dyDescent="0.3">
      <c r="A731" t="str">
        <f t="shared" si="204"/>
        <v>Turnout</v>
      </c>
      <c r="B731" s="577" t="s">
        <v>1925</v>
      </c>
      <c r="C731" s="269" t="str">
        <f>TEXT(INDEX(Report!$A$1:$T$57,D731,E731),"0%")</f>
        <v>60%</v>
      </c>
      <c r="D731" s="575">
        <f t="shared" si="196"/>
        <v>44</v>
      </c>
      <c r="E731" s="574">
        <f t="shared" si="203"/>
        <v>9</v>
      </c>
    </row>
    <row r="732" spans="1:5" x14ac:dyDescent="0.3">
      <c r="A732" t="s">
        <v>1930</v>
      </c>
      <c r="B732" s="577" t="s">
        <v>1915</v>
      </c>
      <c r="C732" s="269" t="str">
        <f>INDEX(Report!$A$1:$T$57,D732,E732)</f>
        <v>No rule</v>
      </c>
      <c r="D732" s="575">
        <f t="shared" si="196"/>
        <v>44</v>
      </c>
      <c r="E732" s="574">
        <f t="shared" si="203"/>
        <v>10</v>
      </c>
    </row>
    <row r="733" spans="1:5" x14ac:dyDescent="0.3">
      <c r="A733" t="str">
        <f t="shared" ref="A733:A742" si="205">A732</f>
        <v>Access</v>
      </c>
      <c r="B733" s="577" t="s">
        <v>1926</v>
      </c>
      <c r="C733" s="269" t="str">
        <f>INDEX(Report!$A$1:$T$57,D733,E733)</f>
        <v>Broad VBM: Ballot sent to all</v>
      </c>
      <c r="D733" s="575">
        <f t="shared" si="196"/>
        <v>44</v>
      </c>
      <c r="E733" s="574">
        <f t="shared" si="203"/>
        <v>11</v>
      </c>
    </row>
    <row r="734" spans="1:5" x14ac:dyDescent="0.3">
      <c r="A734" t="str">
        <f t="shared" si="205"/>
        <v>Access</v>
      </c>
      <c r="B734" s="577" t="s">
        <v>1918</v>
      </c>
      <c r="C734" s="269">
        <f>INDEX(Report!$A$1:$T$57,D734,E734)</f>
        <v>14</v>
      </c>
      <c r="D734" s="575">
        <f t="shared" si="196"/>
        <v>44</v>
      </c>
      <c r="E734" s="574">
        <f t="shared" si="203"/>
        <v>12</v>
      </c>
    </row>
    <row r="735" spans="1:5" x14ac:dyDescent="0.3">
      <c r="A735" t="str">
        <f t="shared" si="205"/>
        <v>Access</v>
      </c>
      <c r="B735" s="577" t="s">
        <v>1919</v>
      </c>
      <c r="C735" s="269" t="str">
        <f>INDEX(Report!$A$1:$T$57,D735,E735)</f>
        <v>Yes</v>
      </c>
      <c r="D735" s="575">
        <f t="shared" si="196"/>
        <v>44</v>
      </c>
      <c r="E735" s="574">
        <f t="shared" si="203"/>
        <v>13</v>
      </c>
    </row>
    <row r="736" spans="1:5" x14ac:dyDescent="0.3">
      <c r="A736" t="str">
        <f t="shared" si="205"/>
        <v>Access</v>
      </c>
      <c r="B736" s="577" t="s">
        <v>1920</v>
      </c>
      <c r="C736" s="269" t="str">
        <f>IF(ISNUMBER(INDEX(Report!$A$1:$T$57,D736,E736)),TEXT(INDEX(Report!$A$1:$T$57,D736,E736),"0.0%"),INDEX(Report!$A$1:$T$57,D736,E736))</f>
        <v>0.0%</v>
      </c>
      <c r="D736" s="575">
        <f t="shared" si="196"/>
        <v>44</v>
      </c>
      <c r="E736" s="574">
        <f t="shared" si="203"/>
        <v>14</v>
      </c>
    </row>
    <row r="737" spans="1:5" x14ac:dyDescent="0.3">
      <c r="A737" t="s">
        <v>1931</v>
      </c>
      <c r="B737" s="577" t="s">
        <v>1916</v>
      </c>
      <c r="C737" s="269" t="str">
        <f>INDEX(Report!$A$1:$T$57,D737,E737)</f>
        <v>hmpb+bmd4access</v>
      </c>
      <c r="D737" s="575">
        <f t="shared" si="196"/>
        <v>44</v>
      </c>
      <c r="E737" s="574">
        <f t="shared" si="203"/>
        <v>15</v>
      </c>
    </row>
    <row r="738" spans="1:5" x14ac:dyDescent="0.3">
      <c r="A738" t="str">
        <f t="shared" ref="A738:A742" si="206">A737</f>
        <v>Checking</v>
      </c>
      <c r="B738" s="577" t="s">
        <v>1921</v>
      </c>
      <c r="C738" s="269" t="str">
        <f>INDEX(Report!$A$1:$T$57,D738,E738)</f>
        <v>Hand count</v>
      </c>
      <c r="D738" s="575">
        <f t="shared" si="196"/>
        <v>44</v>
      </c>
      <c r="E738" s="574">
        <f t="shared" si="203"/>
        <v>16</v>
      </c>
    </row>
    <row r="739" spans="1:5" x14ac:dyDescent="0.3">
      <c r="A739" t="str">
        <f t="shared" si="206"/>
        <v>Checking</v>
      </c>
      <c r="B739" s="577" t="s">
        <v>1922</v>
      </c>
      <c r="C739" s="269" t="str">
        <f>TEXT(INDEX(Report!$A$1:$T$57,D739,E739),"0%")</f>
        <v>3-10%</v>
      </c>
      <c r="D739" s="575">
        <f t="shared" si="196"/>
        <v>44</v>
      </c>
      <c r="E739" s="574">
        <f t="shared" si="203"/>
        <v>17</v>
      </c>
    </row>
    <row r="740" spans="1:5" x14ac:dyDescent="0.3">
      <c r="A740" t="str">
        <f t="shared" si="206"/>
        <v>Checking</v>
      </c>
      <c r="B740" s="577" t="s">
        <v>1923</v>
      </c>
      <c r="C740" s="269">
        <f>INDEX(Report!$A$1:$T$57,D740,E740)</f>
        <v>3</v>
      </c>
      <c r="D740" s="575">
        <f t="shared" si="196"/>
        <v>44</v>
      </c>
      <c r="E740" s="574">
        <f t="shared" si="203"/>
        <v>18</v>
      </c>
    </row>
    <row r="741" spans="1:5" x14ac:dyDescent="0.3">
      <c r="A741" t="str">
        <f t="shared" si="206"/>
        <v>Checking</v>
      </c>
      <c r="B741" s="577" t="s">
        <v>1927</v>
      </c>
      <c r="C741" s="269" t="str">
        <f>INDEX(Report!$A$1:$T$57,D741,E741)</f>
        <v>Unknown release policy</v>
      </c>
      <c r="D741" s="575">
        <f t="shared" si="196"/>
        <v>44</v>
      </c>
      <c r="E741" s="574">
        <f t="shared" si="203"/>
        <v>19</v>
      </c>
    </row>
    <row r="742" spans="1:5" x14ac:dyDescent="0.3">
      <c r="A742" t="str">
        <f t="shared" si="206"/>
        <v>Checking</v>
      </c>
      <c r="B742" s="577" t="s">
        <v>1917</v>
      </c>
      <c r="C742" s="269" t="str">
        <f>TEXT(INDEX(Report!$A$1:$T$57,D742,E742),"0.0")</f>
        <v>42.3</v>
      </c>
      <c r="D742" s="575">
        <f t="shared" si="196"/>
        <v>44</v>
      </c>
      <c r="E742" s="574">
        <f t="shared" si="203"/>
        <v>20</v>
      </c>
    </row>
    <row r="743" spans="1:5" x14ac:dyDescent="0.3">
      <c r="A743" s="543" t="str">
        <f>INDEX(Report!$A$1:$T$57,D743,1)</f>
        <v>PA</v>
      </c>
      <c r="B743" s="543" t="s">
        <v>1928</v>
      </c>
      <c r="C743" s="575" t="str">
        <f>INDEX(Report!$A$1:$T$57,D743,E743)</f>
        <v>Pennsylvania</v>
      </c>
      <c r="D743" s="575">
        <f t="shared" si="196"/>
        <v>45</v>
      </c>
      <c r="E743" s="575">
        <v>2</v>
      </c>
    </row>
    <row r="744" spans="1:5" x14ac:dyDescent="0.3">
      <c r="A744" t="s">
        <v>1932</v>
      </c>
      <c r="B744" s="576" t="s">
        <v>1929</v>
      </c>
      <c r="C744" s="269" t="str">
        <f>LEFT(INDEX(Report!$A$1:$T$57,D744,E744),1)</f>
        <v>C</v>
      </c>
      <c r="D744" s="575">
        <f t="shared" si="196"/>
        <v>45</v>
      </c>
      <c r="E744" s="269">
        <v>3</v>
      </c>
    </row>
    <row r="745" spans="1:5" x14ac:dyDescent="0.3">
      <c r="A745" t="s">
        <v>1900</v>
      </c>
      <c r="B745" s="577" t="s">
        <v>1912</v>
      </c>
      <c r="C745" s="269" t="str">
        <f>INDEX(Report!$A$1:$T$57,D745,E745)</f>
        <v>Local races only</v>
      </c>
      <c r="D745" s="575">
        <f t="shared" si="196"/>
        <v>45</v>
      </c>
      <c r="E745" s="269">
        <v>4</v>
      </c>
    </row>
    <row r="746" spans="1:5" x14ac:dyDescent="0.3">
      <c r="A746" t="str">
        <f>A745</f>
        <v>Campaigns</v>
      </c>
      <c r="B746" s="577" t="s">
        <v>1913</v>
      </c>
      <c r="C746" s="269" t="str">
        <f>CONCATENATE(IF(ISNUMBER(INDEX(Report!$A$1:$T$57,D746,E746)),"$",""),INDEX(Report!$A$1:$T$57,D746,E746))</f>
        <v>no limit</v>
      </c>
      <c r="D746" s="575">
        <f t="shared" si="196"/>
        <v>45</v>
      </c>
      <c r="E746" s="574">
        <f>E745+1</f>
        <v>5</v>
      </c>
    </row>
    <row r="747" spans="1:5" x14ac:dyDescent="0.3">
      <c r="A747" t="str">
        <f t="shared" ref="A747:A761" si="207">A746</f>
        <v>Campaigns</v>
      </c>
      <c r="B747" s="577" t="s">
        <v>1914</v>
      </c>
      <c r="C747" s="269" t="str">
        <f>INDEX(Report!$A$1:$T$57,D747,E747)</f>
        <v>No</v>
      </c>
      <c r="D747" s="575">
        <f t="shared" si="196"/>
        <v>45</v>
      </c>
      <c r="E747" s="574">
        <f t="shared" ref="E747:E761" si="208">E746+1</f>
        <v>6</v>
      </c>
    </row>
    <row r="748" spans="1:5" x14ac:dyDescent="0.3">
      <c r="A748" t="s">
        <v>1899</v>
      </c>
      <c r="B748" s="577" t="s">
        <v>1911</v>
      </c>
      <c r="C748" s="269" t="str">
        <f>TEXT(INDEX(Report!$A$1:$T$57,D748,E748),"0%")</f>
        <v>71%</v>
      </c>
      <c r="D748" s="575">
        <f t="shared" si="196"/>
        <v>45</v>
      </c>
      <c r="E748" s="574">
        <f t="shared" si="208"/>
        <v>7</v>
      </c>
    </row>
    <row r="749" spans="1:5" x14ac:dyDescent="0.3">
      <c r="A749" t="str">
        <f t="shared" ref="A749:A761" si="209">A748</f>
        <v>Turnout</v>
      </c>
      <c r="B749" s="577" t="s">
        <v>1924</v>
      </c>
      <c r="C749" s="269" t="str">
        <f>TEXT(INDEX(Report!$A$1:$T$57,D749,E749),"0%")</f>
        <v>57%</v>
      </c>
      <c r="D749" s="575">
        <f t="shared" si="196"/>
        <v>45</v>
      </c>
      <c r="E749" s="574">
        <f t="shared" si="208"/>
        <v>8</v>
      </c>
    </row>
    <row r="750" spans="1:5" x14ac:dyDescent="0.3">
      <c r="A750" t="str">
        <f t="shared" si="209"/>
        <v>Turnout</v>
      </c>
      <c r="B750" s="577" t="s">
        <v>1925</v>
      </c>
      <c r="C750" s="269" t="str">
        <f>TEXT(INDEX(Report!$A$1:$T$57,D750,E750),"0%")</f>
        <v>82%</v>
      </c>
      <c r="D750" s="575">
        <f t="shared" si="196"/>
        <v>45</v>
      </c>
      <c r="E750" s="574">
        <f t="shared" si="208"/>
        <v>9</v>
      </c>
    </row>
    <row r="751" spans="1:5" x14ac:dyDescent="0.3">
      <c r="A751" t="s">
        <v>1930</v>
      </c>
      <c r="B751" s="577" t="s">
        <v>1915</v>
      </c>
      <c r="C751" s="269" t="str">
        <f>INDEX(Report!$A$1:$T$57,D751,E751)</f>
        <v>No rule</v>
      </c>
      <c r="D751" s="575">
        <f t="shared" si="196"/>
        <v>45</v>
      </c>
      <c r="E751" s="574">
        <f t="shared" si="208"/>
        <v>10</v>
      </c>
    </row>
    <row r="752" spans="1:5" x14ac:dyDescent="0.3">
      <c r="A752" t="str">
        <f t="shared" ref="A752:A761" si="210">A751</f>
        <v>Access</v>
      </c>
      <c r="B752" s="577" t="s">
        <v>1926</v>
      </c>
      <c r="C752" s="269" t="str">
        <f>INDEX(Report!$A$1:$T$57,D752,E752)</f>
        <v>Broad VBM: if Voter asks</v>
      </c>
      <c r="D752" s="575">
        <f t="shared" si="196"/>
        <v>45</v>
      </c>
      <c r="E752" s="574">
        <f t="shared" si="208"/>
        <v>11</v>
      </c>
    </row>
    <row r="753" spans="1:5" x14ac:dyDescent="0.3">
      <c r="A753" t="str">
        <f t="shared" si="210"/>
        <v>Access</v>
      </c>
      <c r="B753" s="577" t="s">
        <v>1918</v>
      </c>
      <c r="C753" s="269" t="str">
        <f>INDEX(Report!$A$1:$T$57,D753,E753)</f>
        <v>No cure</v>
      </c>
      <c r="D753" s="575">
        <f t="shared" si="196"/>
        <v>45</v>
      </c>
      <c r="E753" s="574">
        <f t="shared" si="208"/>
        <v>12</v>
      </c>
    </row>
    <row r="754" spans="1:5" x14ac:dyDescent="0.3">
      <c r="A754" t="str">
        <f t="shared" si="210"/>
        <v>Access</v>
      </c>
      <c r="B754" s="577" t="s">
        <v>1919</v>
      </c>
      <c r="C754" s="269" t="str">
        <f>INDEX(Report!$A$1:$T$57,D754,E754)</f>
        <v>Yes</v>
      </c>
      <c r="D754" s="575">
        <f t="shared" si="196"/>
        <v>45</v>
      </c>
      <c r="E754" s="574">
        <f t="shared" si="208"/>
        <v>13</v>
      </c>
    </row>
    <row r="755" spans="1:5" x14ac:dyDescent="0.3">
      <c r="A755" t="str">
        <f t="shared" si="210"/>
        <v>Access</v>
      </c>
      <c r="B755" s="577" t="s">
        <v>1920</v>
      </c>
      <c r="C755" s="269" t="str">
        <f>IF(ISNUMBER(INDEX(Report!$A$1:$T$57,D755,E755)),TEXT(INDEX(Report!$A$1:$T$57,D755,E755),"0.0%"),INDEX(Report!$A$1:$T$57,D755,E755))</f>
        <v>No signature checks</v>
      </c>
      <c r="D755" s="575">
        <f t="shared" si="196"/>
        <v>45</v>
      </c>
      <c r="E755" s="574">
        <f t="shared" si="208"/>
        <v>14</v>
      </c>
    </row>
    <row r="756" spans="1:5" x14ac:dyDescent="0.3">
      <c r="A756" t="s">
        <v>1931</v>
      </c>
      <c r="B756" s="577" t="s">
        <v>1916</v>
      </c>
      <c r="C756" s="269" t="str">
        <f>INDEX(Report!$A$1:$T$57,D756,E756)</f>
        <v>bmd31% hmpb69%</v>
      </c>
      <c r="D756" s="575">
        <f t="shared" si="196"/>
        <v>45</v>
      </c>
      <c r="E756" s="574">
        <f t="shared" si="208"/>
        <v>15</v>
      </c>
    </row>
    <row r="757" spans="1:5" x14ac:dyDescent="0.3">
      <c r="A757" t="str">
        <f t="shared" ref="A757:A761" si="211">A756</f>
        <v>Checking</v>
      </c>
      <c r="B757" s="577" t="s">
        <v>1921</v>
      </c>
      <c r="C757" s="269" t="str">
        <f>INDEX(Report!$A$1:$T$57,D757,E757)</f>
        <v xml:space="preserve">Machines or by hand </v>
      </c>
      <c r="D757" s="575">
        <f t="shared" si="196"/>
        <v>45</v>
      </c>
      <c r="E757" s="574">
        <f t="shared" si="208"/>
        <v>16</v>
      </c>
    </row>
    <row r="758" spans="1:5" x14ac:dyDescent="0.3">
      <c r="A758" t="str">
        <f t="shared" si="211"/>
        <v>Checking</v>
      </c>
      <c r="B758" s="577" t="s">
        <v>1922</v>
      </c>
      <c r="C758" s="269" t="str">
        <f>TEXT(INDEX(Report!$A$1:$T$57,D758,E758),"0%")</f>
        <v>2%</v>
      </c>
      <c r="D758" s="575">
        <f t="shared" si="196"/>
        <v>45</v>
      </c>
      <c r="E758" s="574">
        <f t="shared" si="208"/>
        <v>17</v>
      </c>
    </row>
    <row r="759" spans="1:5" x14ac:dyDescent="0.3">
      <c r="A759" t="str">
        <f t="shared" si="211"/>
        <v>Checking</v>
      </c>
      <c r="B759" s="577" t="s">
        <v>1923</v>
      </c>
      <c r="C759" s="269" t="str">
        <f>INDEX(Report!$A$1:$T$57,D759,E759)</f>
        <v>All</v>
      </c>
      <c r="D759" s="575">
        <f t="shared" si="196"/>
        <v>45</v>
      </c>
      <c r="E759" s="574">
        <f t="shared" si="208"/>
        <v>18</v>
      </c>
    </row>
    <row r="760" spans="1:5" x14ac:dyDescent="0.3">
      <c r="A760" t="str">
        <f t="shared" si="211"/>
        <v>Checking</v>
      </c>
      <c r="B760" s="577" t="s">
        <v>1927</v>
      </c>
      <c r="C760" s="269" t="str">
        <f>INDEX(Report!$A$1:$T$57,D760,E760)</f>
        <v>No ballots or images</v>
      </c>
      <c r="D760" s="575">
        <f t="shared" si="196"/>
        <v>45</v>
      </c>
      <c r="E760" s="574">
        <f t="shared" si="208"/>
        <v>19</v>
      </c>
    </row>
    <row r="761" spans="1:5" x14ac:dyDescent="0.3">
      <c r="A761" t="str">
        <f t="shared" si="211"/>
        <v>Checking</v>
      </c>
      <c r="B761" s="577" t="s">
        <v>1917</v>
      </c>
      <c r="C761" s="269" t="str">
        <f>TEXT(INDEX(Report!$A$1:$T$57,D761,E761),"0.0")</f>
        <v>31.0</v>
      </c>
      <c r="D761" s="575">
        <f t="shared" si="196"/>
        <v>45</v>
      </c>
      <c r="E761" s="574">
        <f t="shared" si="208"/>
        <v>20</v>
      </c>
    </row>
    <row r="762" spans="1:5" x14ac:dyDescent="0.3">
      <c r="A762" s="543" t="str">
        <f>INDEX(Report!$A$1:$T$57,D762,1)</f>
        <v>RI</v>
      </c>
      <c r="B762" s="543" t="s">
        <v>1928</v>
      </c>
      <c r="C762" s="575" t="str">
        <f>INDEX(Report!$A$1:$T$57,D762,E762)</f>
        <v>Rhode Island</v>
      </c>
      <c r="D762" s="575">
        <f t="shared" si="196"/>
        <v>46</v>
      </c>
      <c r="E762" s="575">
        <v>2</v>
      </c>
    </row>
    <row r="763" spans="1:5" x14ac:dyDescent="0.3">
      <c r="A763" t="s">
        <v>1932</v>
      </c>
      <c r="B763" s="576" t="s">
        <v>1929</v>
      </c>
      <c r="C763" s="269" t="str">
        <f>LEFT(INDEX(Report!$A$1:$T$57,D763,E763),1)</f>
        <v>A</v>
      </c>
      <c r="D763" s="575">
        <f t="shared" si="196"/>
        <v>46</v>
      </c>
      <c r="E763" s="269">
        <v>3</v>
      </c>
    </row>
    <row r="764" spans="1:5" x14ac:dyDescent="0.3">
      <c r="A764" t="s">
        <v>1900</v>
      </c>
      <c r="B764" s="577" t="s">
        <v>1912</v>
      </c>
      <c r="C764" s="269" t="str">
        <f>INDEX(Report!$A$1:$T$57,D764,E764)</f>
        <v>No</v>
      </c>
      <c r="D764" s="575">
        <f t="shared" si="196"/>
        <v>46</v>
      </c>
      <c r="E764" s="269">
        <v>4</v>
      </c>
    </row>
    <row r="765" spans="1:5" x14ac:dyDescent="0.3">
      <c r="A765" t="str">
        <f>A764</f>
        <v>Campaigns</v>
      </c>
      <c r="B765" s="577" t="s">
        <v>1913</v>
      </c>
      <c r="C765" s="269" t="str">
        <f>CONCATENATE(IF(ISNUMBER(INDEX(Report!$A$1:$T$57,D765,E765)),"$",""),INDEX(Report!$A$1:$T$57,D765,E765))</f>
        <v>$4000</v>
      </c>
      <c r="D765" s="575">
        <f t="shared" si="196"/>
        <v>46</v>
      </c>
      <c r="E765" s="574">
        <f>E764+1</f>
        <v>5</v>
      </c>
    </row>
    <row r="766" spans="1:5" x14ac:dyDescent="0.3">
      <c r="A766" t="str">
        <f t="shared" ref="A766:A780" si="212">A765</f>
        <v>Campaigns</v>
      </c>
      <c r="B766" s="577" t="s">
        <v>1914</v>
      </c>
      <c r="C766" s="269" t="str">
        <f>INDEX(Report!$A$1:$T$57,D766,E766)</f>
        <v>Statewide</v>
      </c>
      <c r="D766" s="575">
        <f t="shared" si="196"/>
        <v>46</v>
      </c>
      <c r="E766" s="574">
        <f t="shared" ref="E766:E780" si="213">E765+1</f>
        <v>6</v>
      </c>
    </row>
    <row r="767" spans="1:5" x14ac:dyDescent="0.3">
      <c r="A767" t="s">
        <v>1899</v>
      </c>
      <c r="B767" s="577" t="s">
        <v>1911</v>
      </c>
      <c r="C767" s="269" t="str">
        <f>TEXT(INDEX(Report!$A$1:$T$57,D767,E767),"0%")</f>
        <v>66%</v>
      </c>
      <c r="D767" s="575">
        <f t="shared" si="196"/>
        <v>46</v>
      </c>
      <c r="E767" s="574">
        <f t="shared" si="213"/>
        <v>7</v>
      </c>
    </row>
    <row r="768" spans="1:5" x14ac:dyDescent="0.3">
      <c r="A768" t="str">
        <f t="shared" ref="A768:A780" si="214">A767</f>
        <v>Turnout</v>
      </c>
      <c r="B768" s="577" t="s">
        <v>1924</v>
      </c>
      <c r="C768" s="269" t="str">
        <f>TEXT(INDEX(Report!$A$1:$T$57,D768,E768),"0%")</f>
        <v>79%</v>
      </c>
      <c r="D768" s="575">
        <f t="shared" si="196"/>
        <v>46</v>
      </c>
      <c r="E768" s="574">
        <f t="shared" si="213"/>
        <v>8</v>
      </c>
    </row>
    <row r="769" spans="1:5" x14ac:dyDescent="0.3">
      <c r="A769" t="str">
        <f t="shared" si="214"/>
        <v>Turnout</v>
      </c>
      <c r="B769" s="577" t="s">
        <v>1925</v>
      </c>
      <c r="C769" s="269" t="str">
        <f>TEXT(INDEX(Report!$A$1:$T$57,D769,E769),"0%")</f>
        <v>72%</v>
      </c>
      <c r="D769" s="575">
        <f t="shared" si="196"/>
        <v>46</v>
      </c>
      <c r="E769" s="574">
        <f t="shared" si="213"/>
        <v>9</v>
      </c>
    </row>
    <row r="770" spans="1:5" x14ac:dyDescent="0.3">
      <c r="A770" t="s">
        <v>1930</v>
      </c>
      <c r="B770" s="577" t="s">
        <v>1915</v>
      </c>
      <c r="C770" s="269" t="str">
        <f>INDEX(Report!$A$1:$T$57,D770,E770)</f>
        <v>No rule</v>
      </c>
      <c r="D770" s="575">
        <f t="shared" ref="D770:D780" si="215">D751+1</f>
        <v>46</v>
      </c>
      <c r="E770" s="574">
        <f t="shared" si="213"/>
        <v>10</v>
      </c>
    </row>
    <row r="771" spans="1:5" x14ac:dyDescent="0.3">
      <c r="A771" t="str">
        <f t="shared" ref="A771:A780" si="216">A770</f>
        <v>Access</v>
      </c>
      <c r="B771" s="577" t="s">
        <v>1926</v>
      </c>
      <c r="C771" s="269" t="str">
        <f>INDEX(Report!$A$1:$T$57,D771,E771)</f>
        <v>Broad VBM: Applic.sent to all</v>
      </c>
      <c r="D771" s="575">
        <f t="shared" si="215"/>
        <v>46</v>
      </c>
      <c r="E771" s="574">
        <f t="shared" si="213"/>
        <v>11</v>
      </c>
    </row>
    <row r="772" spans="1:5" x14ac:dyDescent="0.3">
      <c r="A772" t="str">
        <f t="shared" si="216"/>
        <v>Access</v>
      </c>
      <c r="B772" s="577" t="s">
        <v>1918</v>
      </c>
      <c r="C772" s="269">
        <f>INDEX(Report!$A$1:$T$57,D772,E772)</f>
        <v>7</v>
      </c>
      <c r="D772" s="575">
        <f t="shared" si="215"/>
        <v>46</v>
      </c>
      <c r="E772" s="574">
        <f t="shared" si="213"/>
        <v>12</v>
      </c>
    </row>
    <row r="773" spans="1:5" x14ac:dyDescent="0.3">
      <c r="A773" t="str">
        <f t="shared" si="216"/>
        <v>Access</v>
      </c>
      <c r="B773" s="577" t="s">
        <v>1919</v>
      </c>
      <c r="C773" s="269" t="str">
        <f>INDEX(Report!$A$1:$T$57,D773,E773)</f>
        <v>Yes</v>
      </c>
      <c r="D773" s="575">
        <f t="shared" si="215"/>
        <v>46</v>
      </c>
      <c r="E773" s="574">
        <f t="shared" si="213"/>
        <v>13</v>
      </c>
    </row>
    <row r="774" spans="1:5" x14ac:dyDescent="0.3">
      <c r="A774" t="str">
        <f t="shared" si="216"/>
        <v>Access</v>
      </c>
      <c r="B774" s="577" t="s">
        <v>1920</v>
      </c>
      <c r="C774" s="269" t="str">
        <f>IF(ISNUMBER(INDEX(Report!$A$1:$T$57,D774,E774)),TEXT(INDEX(Report!$A$1:$T$57,D774,E774),"0.0%"),INDEX(Report!$A$1:$T$57,D774,E774))</f>
        <v>2.9%</v>
      </c>
      <c r="D774" s="575">
        <f t="shared" si="215"/>
        <v>46</v>
      </c>
      <c r="E774" s="574">
        <f t="shared" si="213"/>
        <v>14</v>
      </c>
    </row>
    <row r="775" spans="1:5" x14ac:dyDescent="0.3">
      <c r="A775" t="s">
        <v>1931</v>
      </c>
      <c r="B775" s="577" t="s">
        <v>1916</v>
      </c>
      <c r="C775" s="269" t="str">
        <f>INDEX(Report!$A$1:$T$57,D775,E775)</f>
        <v>hmpb+bmd4access</v>
      </c>
      <c r="D775" s="575">
        <f t="shared" si="215"/>
        <v>46</v>
      </c>
      <c r="E775" s="574">
        <f t="shared" si="213"/>
        <v>15</v>
      </c>
    </row>
    <row r="776" spans="1:5" x14ac:dyDescent="0.3">
      <c r="A776" t="str">
        <f t="shared" ref="A776:A780" si="217">A775</f>
        <v>Checking</v>
      </c>
      <c r="B776" s="577" t="s">
        <v>1921</v>
      </c>
      <c r="C776" s="269" t="str">
        <f>INDEX(Report!$A$1:$T$57,D776,E776)</f>
        <v>Hand count</v>
      </c>
      <c r="D776" s="575">
        <f t="shared" si="215"/>
        <v>46</v>
      </c>
      <c r="E776" s="574">
        <f t="shared" si="213"/>
        <v>16</v>
      </c>
    </row>
    <row r="777" spans="1:5" x14ac:dyDescent="0.3">
      <c r="A777" t="str">
        <f t="shared" si="217"/>
        <v>Checking</v>
      </c>
      <c r="B777" s="577" t="s">
        <v>1922</v>
      </c>
      <c r="C777" s="269" t="str">
        <f>TEXT(INDEX(Report!$A$1:$T$57,D777,E777),"0%")</f>
        <v>Statistical</v>
      </c>
      <c r="D777" s="575">
        <f t="shared" si="215"/>
        <v>46</v>
      </c>
      <c r="E777" s="574">
        <f t="shared" si="213"/>
        <v>17</v>
      </c>
    </row>
    <row r="778" spans="1:5" x14ac:dyDescent="0.3">
      <c r="A778" t="str">
        <f t="shared" si="217"/>
        <v>Checking</v>
      </c>
      <c r="B778" s="577" t="s">
        <v>1923</v>
      </c>
      <c r="C778" s="269">
        <f>INDEX(Report!$A$1:$T$57,D778,E778)</f>
        <v>1</v>
      </c>
      <c r="D778" s="575">
        <f t="shared" si="215"/>
        <v>46</v>
      </c>
      <c r="E778" s="574">
        <f t="shared" si="213"/>
        <v>18</v>
      </c>
    </row>
    <row r="779" spans="1:5" x14ac:dyDescent="0.3">
      <c r="A779" t="str">
        <f t="shared" si="217"/>
        <v>Checking</v>
      </c>
      <c r="B779" s="577" t="s">
        <v>1927</v>
      </c>
      <c r="C779" s="269" t="str">
        <f>INDEX(Report!$A$1:$T$57,D779,E779)</f>
        <v>Yes. Unknown if images kept</v>
      </c>
      <c r="D779" s="575">
        <f t="shared" si="215"/>
        <v>46</v>
      </c>
      <c r="E779" s="574">
        <f t="shared" si="213"/>
        <v>19</v>
      </c>
    </row>
    <row r="780" spans="1:5" x14ac:dyDescent="0.3">
      <c r="A780" t="str">
        <f t="shared" si="217"/>
        <v>Checking</v>
      </c>
      <c r="B780" s="577" t="s">
        <v>1917</v>
      </c>
      <c r="C780" s="269" t="str">
        <f>TEXT(INDEX(Report!$A$1:$T$57,D780,E780),"0.0")</f>
        <v>53.9</v>
      </c>
      <c r="D780" s="575">
        <f t="shared" si="215"/>
        <v>46</v>
      </c>
      <c r="E780" s="574">
        <f t="shared" si="213"/>
        <v>20</v>
      </c>
    </row>
    <row r="781" spans="1:5" x14ac:dyDescent="0.3">
      <c r="A781" s="543" t="str">
        <f>INDEX(Report!$A$1:$T$57,D781,1)</f>
        <v>SC</v>
      </c>
      <c r="B781" s="543" t="s">
        <v>1928</v>
      </c>
      <c r="C781" s="575" t="str">
        <f>INDEX(Report!$A$1:$T$57,D781,E781)</f>
        <v>South Carolina</v>
      </c>
      <c r="D781" s="575">
        <f>D762+1</f>
        <v>47</v>
      </c>
      <c r="E781" s="575">
        <v>2</v>
      </c>
    </row>
    <row r="782" spans="1:5" x14ac:dyDescent="0.3">
      <c r="A782" t="s">
        <v>1932</v>
      </c>
      <c r="B782" s="576" t="s">
        <v>1929</v>
      </c>
      <c r="C782" s="269" t="str">
        <f>LEFT(INDEX(Report!$A$1:$T$57,D782,E782),1)</f>
        <v>C</v>
      </c>
      <c r="D782" s="575">
        <f t="shared" ref="D782:D845" si="218">D763+1</f>
        <v>47</v>
      </c>
      <c r="E782" s="269">
        <v>3</v>
      </c>
    </row>
    <row r="783" spans="1:5" x14ac:dyDescent="0.3">
      <c r="A783" t="s">
        <v>1900</v>
      </c>
      <c r="B783" s="577" t="s">
        <v>1912</v>
      </c>
      <c r="C783" s="269" t="str">
        <f>INDEX(Report!$A$1:$T$57,D783,E783)</f>
        <v>No</v>
      </c>
      <c r="D783" s="575">
        <f t="shared" si="218"/>
        <v>47</v>
      </c>
      <c r="E783" s="269">
        <v>4</v>
      </c>
    </row>
    <row r="784" spans="1:5" x14ac:dyDescent="0.3">
      <c r="A784" t="str">
        <f>A783</f>
        <v>Campaigns</v>
      </c>
      <c r="B784" s="577" t="s">
        <v>1913</v>
      </c>
      <c r="C784" s="269" t="str">
        <f>CONCATENATE(IF(ISNUMBER(INDEX(Report!$A$1:$T$57,D784,E784)),"$",""),INDEX(Report!$A$1:$T$57,D784,E784))</f>
        <v>$3000</v>
      </c>
      <c r="D784" s="575">
        <f t="shared" si="218"/>
        <v>47</v>
      </c>
      <c r="E784" s="574">
        <f>E783+1</f>
        <v>5</v>
      </c>
    </row>
    <row r="785" spans="1:5" x14ac:dyDescent="0.3">
      <c r="A785" t="str">
        <f t="shared" ref="A785:A799" si="219">A784</f>
        <v>Campaigns</v>
      </c>
      <c r="B785" s="577" t="s">
        <v>1914</v>
      </c>
      <c r="C785" s="269" t="str">
        <f>INDEX(Report!$A$1:$T$57,D785,E785)</f>
        <v>No</v>
      </c>
      <c r="D785" s="575">
        <f t="shared" si="218"/>
        <v>47</v>
      </c>
      <c r="E785" s="574">
        <f t="shared" ref="E785:E799" si="220">E784+1</f>
        <v>6</v>
      </c>
    </row>
    <row r="786" spans="1:5" x14ac:dyDescent="0.3">
      <c r="A786" t="s">
        <v>1899</v>
      </c>
      <c r="B786" s="577" t="s">
        <v>1911</v>
      </c>
      <c r="C786" s="269" t="str">
        <f>TEXT(INDEX(Report!$A$1:$T$57,D786,E786),"0%")</f>
        <v>65%</v>
      </c>
      <c r="D786" s="575">
        <f t="shared" si="218"/>
        <v>47</v>
      </c>
      <c r="E786" s="574">
        <f t="shared" si="220"/>
        <v>7</v>
      </c>
    </row>
    <row r="787" spans="1:5" x14ac:dyDescent="0.3">
      <c r="A787" t="str">
        <f t="shared" ref="A787:A801" si="221">A786</f>
        <v>Turnout</v>
      </c>
      <c r="B787" s="577" t="s">
        <v>1924</v>
      </c>
      <c r="C787" s="269" t="str">
        <f>TEXT(INDEX(Report!$A$1:$T$57,D787,E787),"0%")</f>
        <v>47%</v>
      </c>
      <c r="D787" s="575">
        <f t="shared" si="218"/>
        <v>47</v>
      </c>
      <c r="E787" s="574">
        <f t="shared" si="220"/>
        <v>8</v>
      </c>
    </row>
    <row r="788" spans="1:5" x14ac:dyDescent="0.3">
      <c r="A788" t="str">
        <f t="shared" si="221"/>
        <v>Turnout</v>
      </c>
      <c r="B788" s="577" t="s">
        <v>1925</v>
      </c>
      <c r="C788" s="269" t="str">
        <f>TEXT(INDEX(Report!$A$1:$T$57,D788,E788),"0%")</f>
        <v>101%</v>
      </c>
      <c r="D788" s="575">
        <f t="shared" si="218"/>
        <v>47</v>
      </c>
      <c r="E788" s="574">
        <f t="shared" si="220"/>
        <v>9</v>
      </c>
    </row>
    <row r="789" spans="1:5" x14ac:dyDescent="0.3">
      <c r="A789" t="s">
        <v>1930</v>
      </c>
      <c r="B789" s="577" t="s">
        <v>1915</v>
      </c>
      <c r="C789" s="269" t="str">
        <f>INDEX(Report!$A$1:$T$57,D789,E789)</f>
        <v>No law</v>
      </c>
      <c r="D789" s="575">
        <f t="shared" si="218"/>
        <v>47</v>
      </c>
      <c r="E789" s="574">
        <f t="shared" si="220"/>
        <v>10</v>
      </c>
    </row>
    <row r="790" spans="1:5" x14ac:dyDescent="0.3">
      <c r="A790" t="str">
        <f t="shared" ref="A790:A804" si="222">A789</f>
        <v>Access</v>
      </c>
      <c r="B790" s="577" t="s">
        <v>1926</v>
      </c>
      <c r="C790" s="269" t="str">
        <f>INDEX(Report!$A$1:$T$57,D790,E790)</f>
        <v>Broad VBM: if Voter asks</v>
      </c>
      <c r="D790" s="575">
        <f t="shared" si="218"/>
        <v>47</v>
      </c>
      <c r="E790" s="574">
        <f t="shared" si="220"/>
        <v>11</v>
      </c>
    </row>
    <row r="791" spans="1:5" x14ac:dyDescent="0.3">
      <c r="A791" t="str">
        <f t="shared" si="222"/>
        <v>Access</v>
      </c>
      <c r="B791" s="577" t="s">
        <v>1918</v>
      </c>
      <c r="C791" s="269" t="str">
        <f>INDEX(Report!$A$1:$T$57,D791,E791)</f>
        <v>No cure</v>
      </c>
      <c r="D791" s="575">
        <f t="shared" si="218"/>
        <v>47</v>
      </c>
      <c r="E791" s="574">
        <f t="shared" si="220"/>
        <v>12</v>
      </c>
    </row>
    <row r="792" spans="1:5" x14ac:dyDescent="0.3">
      <c r="A792" t="str">
        <f t="shared" si="222"/>
        <v>Access</v>
      </c>
      <c r="B792" s="577" t="s">
        <v>1919</v>
      </c>
      <c r="C792" s="269" t="str">
        <f>INDEX(Report!$A$1:$T$57,D792,E792)</f>
        <v>Yes</v>
      </c>
      <c r="D792" s="575">
        <f t="shared" si="218"/>
        <v>47</v>
      </c>
      <c r="E792" s="574">
        <f t="shared" si="220"/>
        <v>13</v>
      </c>
    </row>
    <row r="793" spans="1:5" x14ac:dyDescent="0.3">
      <c r="A793" t="str">
        <f t="shared" si="222"/>
        <v>Access</v>
      </c>
      <c r="B793" s="577" t="s">
        <v>1920</v>
      </c>
      <c r="C793" s="269" t="str">
        <f>IF(ISNUMBER(INDEX(Report!$A$1:$T$57,D793,E793)),TEXT(INDEX(Report!$A$1:$T$57,D793,E793),"0.0%"),INDEX(Report!$A$1:$T$57,D793,E793))</f>
        <v>No signature checks</v>
      </c>
      <c r="D793" s="575">
        <f t="shared" si="218"/>
        <v>47</v>
      </c>
      <c r="E793" s="574">
        <f t="shared" si="220"/>
        <v>14</v>
      </c>
    </row>
    <row r="794" spans="1:5" x14ac:dyDescent="0.3">
      <c r="A794" t="s">
        <v>1931</v>
      </c>
      <c r="B794" s="577" t="s">
        <v>1916</v>
      </c>
      <c r="C794" s="269" t="str">
        <f>INDEX(Report!$A$1:$T$57,D794,E794)</f>
        <v>bmd</v>
      </c>
      <c r="D794" s="575">
        <f t="shared" si="218"/>
        <v>47</v>
      </c>
      <c r="E794" s="574">
        <f t="shared" si="220"/>
        <v>15</v>
      </c>
    </row>
    <row r="795" spans="1:5" x14ac:dyDescent="0.3">
      <c r="A795" t="str">
        <f t="shared" ref="A795:A809" si="223">A794</f>
        <v>Checking</v>
      </c>
      <c r="B795" s="577" t="s">
        <v>1921</v>
      </c>
      <c r="C795" s="269" t="str">
        <f>INDEX(Report!$A$1:$T$57,D795,E795)</f>
        <v>No audit</v>
      </c>
      <c r="D795" s="575">
        <f t="shared" si="218"/>
        <v>47</v>
      </c>
      <c r="E795" s="574">
        <f t="shared" si="220"/>
        <v>16</v>
      </c>
    </row>
    <row r="796" spans="1:5" x14ac:dyDescent="0.3">
      <c r="A796" t="str">
        <f t="shared" si="223"/>
        <v>Checking</v>
      </c>
      <c r="B796" s="577" t="s">
        <v>1922</v>
      </c>
      <c r="C796" s="269" t="str">
        <f>TEXT(INDEX(Report!$A$1:$T$57,D796,E796),"0%")</f>
        <v>0%</v>
      </c>
      <c r="D796" s="575">
        <f t="shared" si="218"/>
        <v>47</v>
      </c>
      <c r="E796" s="574">
        <f t="shared" si="220"/>
        <v>17</v>
      </c>
    </row>
    <row r="797" spans="1:5" x14ac:dyDescent="0.3">
      <c r="A797" t="str">
        <f t="shared" si="223"/>
        <v>Checking</v>
      </c>
      <c r="B797" s="577" t="s">
        <v>1923</v>
      </c>
      <c r="C797" s="269">
        <f>INDEX(Report!$A$1:$T$57,D797,E797)</f>
        <v>0</v>
      </c>
      <c r="D797" s="575">
        <f t="shared" si="218"/>
        <v>47</v>
      </c>
      <c r="E797" s="574">
        <f t="shared" si="220"/>
        <v>18</v>
      </c>
    </row>
    <row r="798" spans="1:5" x14ac:dyDescent="0.3">
      <c r="A798" t="str">
        <f t="shared" si="223"/>
        <v>Checking</v>
      </c>
      <c r="B798" s="577" t="s">
        <v>1927</v>
      </c>
      <c r="C798" s="269" t="str">
        <f>INDEX(Report!$A$1:$T$57,D798,E798)</f>
        <v>Yes. Unknown if images kept</v>
      </c>
      <c r="D798" s="575">
        <f t="shared" si="218"/>
        <v>47</v>
      </c>
      <c r="E798" s="574">
        <f t="shared" si="220"/>
        <v>19</v>
      </c>
    </row>
    <row r="799" spans="1:5" x14ac:dyDescent="0.3">
      <c r="A799" t="str">
        <f t="shared" si="223"/>
        <v>Checking</v>
      </c>
      <c r="B799" s="577" t="s">
        <v>1917</v>
      </c>
      <c r="C799" s="269" t="str">
        <f>TEXT(INDEX(Report!$A$1:$T$57,D799,E799),"0.0")</f>
        <v>26.3</v>
      </c>
      <c r="D799" s="575">
        <f t="shared" si="218"/>
        <v>47</v>
      </c>
      <c r="E799" s="574">
        <f t="shared" si="220"/>
        <v>20</v>
      </c>
    </row>
    <row r="800" spans="1:5" x14ac:dyDescent="0.3">
      <c r="A800" s="543" t="str">
        <f>INDEX(Report!$A$1:$T$57,D800,1)</f>
        <v>SD</v>
      </c>
      <c r="B800" s="543" t="s">
        <v>1928</v>
      </c>
      <c r="C800" s="575" t="str">
        <f>INDEX(Report!$A$1:$T$57,D800,E800)</f>
        <v>South Dakota</v>
      </c>
      <c r="D800" s="575">
        <f t="shared" si="218"/>
        <v>48</v>
      </c>
      <c r="E800" s="575">
        <v>2</v>
      </c>
    </row>
    <row r="801" spans="1:5" x14ac:dyDescent="0.3">
      <c r="A801" t="s">
        <v>1932</v>
      </c>
      <c r="B801" s="576" t="s">
        <v>1929</v>
      </c>
      <c r="C801" s="269" t="str">
        <f>LEFT(INDEX(Report!$A$1:$T$57,D801,E801),1)</f>
        <v>C</v>
      </c>
      <c r="D801" s="575">
        <f t="shared" si="218"/>
        <v>48</v>
      </c>
      <c r="E801" s="269">
        <v>3</v>
      </c>
    </row>
    <row r="802" spans="1:5" x14ac:dyDescent="0.3">
      <c r="A802" t="s">
        <v>1900</v>
      </c>
      <c r="B802" s="577" t="s">
        <v>1912</v>
      </c>
      <c r="C802" s="269" t="str">
        <f>INDEX(Report!$A$1:$T$57,D802,E802)</f>
        <v>No: 1CD</v>
      </c>
      <c r="D802" s="575">
        <f t="shared" si="218"/>
        <v>48</v>
      </c>
      <c r="E802" s="269">
        <v>4</v>
      </c>
    </row>
    <row r="803" spans="1:5" x14ac:dyDescent="0.3">
      <c r="A803" t="str">
        <f>A802</f>
        <v>Campaigns</v>
      </c>
      <c r="B803" s="577" t="s">
        <v>1913</v>
      </c>
      <c r="C803" s="269" t="str">
        <f>CONCATENATE(IF(ISNUMBER(INDEX(Report!$A$1:$T$57,D803,E803)),"$",""),INDEX(Report!$A$1:$T$57,D803,E803))</f>
        <v>$4000</v>
      </c>
      <c r="D803" s="575">
        <f t="shared" si="218"/>
        <v>48</v>
      </c>
      <c r="E803" s="574">
        <f>E802+1</f>
        <v>5</v>
      </c>
    </row>
    <row r="804" spans="1:5" x14ac:dyDescent="0.3">
      <c r="A804" t="str">
        <f t="shared" ref="A804:A818" si="224">A803</f>
        <v>Campaigns</v>
      </c>
      <c r="B804" s="577" t="s">
        <v>1914</v>
      </c>
      <c r="C804" s="269" t="str">
        <f>INDEX(Report!$A$1:$T$57,D804,E804)</f>
        <v>No</v>
      </c>
      <c r="D804" s="575">
        <f t="shared" si="218"/>
        <v>48</v>
      </c>
      <c r="E804" s="574">
        <f t="shared" ref="E804:E818" si="225">E803+1</f>
        <v>6</v>
      </c>
    </row>
    <row r="805" spans="1:5" x14ac:dyDescent="0.3">
      <c r="A805" t="s">
        <v>1899</v>
      </c>
      <c r="B805" s="577" t="s">
        <v>1911</v>
      </c>
      <c r="C805" s="269" t="str">
        <f>TEXT(INDEX(Report!$A$1:$T$57,D805,E805),"0%")</f>
        <v>66%</v>
      </c>
      <c r="D805" s="575">
        <f t="shared" si="218"/>
        <v>48</v>
      </c>
      <c r="E805" s="574">
        <f t="shared" si="225"/>
        <v>7</v>
      </c>
    </row>
    <row r="806" spans="1:5" x14ac:dyDescent="0.3">
      <c r="A806" t="str">
        <f t="shared" ref="A806:A818" si="226">A805</f>
        <v>Turnout</v>
      </c>
      <c r="B806" s="577" t="s">
        <v>1924</v>
      </c>
      <c r="C806" s="269" t="str">
        <f>TEXT(INDEX(Report!$A$1:$T$57,D806,E806),"0%")</f>
        <v>47%</v>
      </c>
      <c r="D806" s="575">
        <f t="shared" si="218"/>
        <v>48</v>
      </c>
      <c r="E806" s="574">
        <f t="shared" si="225"/>
        <v>8</v>
      </c>
    </row>
    <row r="807" spans="1:5" x14ac:dyDescent="0.3">
      <c r="A807" t="str">
        <f t="shared" si="226"/>
        <v>Turnout</v>
      </c>
      <c r="B807" s="577" t="s">
        <v>1925</v>
      </c>
      <c r="C807" s="269" t="str">
        <f>TEXT(INDEX(Report!$A$1:$T$57,D807,E807),"0%")</f>
        <v>64%</v>
      </c>
      <c r="D807" s="575">
        <f t="shared" si="218"/>
        <v>48</v>
      </c>
      <c r="E807" s="574">
        <f t="shared" si="225"/>
        <v>9</v>
      </c>
    </row>
    <row r="808" spans="1:5" x14ac:dyDescent="0.3">
      <c r="A808" t="s">
        <v>1930</v>
      </c>
      <c r="B808" s="577" t="s">
        <v>1915</v>
      </c>
      <c r="C808" s="269" t="str">
        <f>INDEX(Report!$A$1:$T$57,D808,E808)</f>
        <v>No rule</v>
      </c>
      <c r="D808" s="575">
        <f t="shared" si="218"/>
        <v>48</v>
      </c>
      <c r="E808" s="574">
        <f t="shared" si="225"/>
        <v>10</v>
      </c>
    </row>
    <row r="809" spans="1:5" x14ac:dyDescent="0.3">
      <c r="A809" t="str">
        <f t="shared" ref="A809:A818" si="227">A808</f>
        <v>Access</v>
      </c>
      <c r="B809" s="577" t="s">
        <v>1926</v>
      </c>
      <c r="C809" s="269" t="str">
        <f>INDEX(Report!$A$1:$T$57,D809,E809)</f>
        <v>Broad VBM: if Voter asks</v>
      </c>
      <c r="D809" s="575">
        <f t="shared" si="218"/>
        <v>48</v>
      </c>
      <c r="E809" s="574">
        <f t="shared" si="225"/>
        <v>11</v>
      </c>
    </row>
    <row r="810" spans="1:5" x14ac:dyDescent="0.3">
      <c r="A810" t="str">
        <f t="shared" si="227"/>
        <v>Access</v>
      </c>
      <c r="B810" s="577" t="s">
        <v>1918</v>
      </c>
      <c r="C810" s="269" t="str">
        <f>INDEX(Report!$A$1:$T$57,D810,E810)</f>
        <v>No cure</v>
      </c>
      <c r="D810" s="575">
        <f t="shared" si="218"/>
        <v>48</v>
      </c>
      <c r="E810" s="574">
        <f t="shared" si="225"/>
        <v>12</v>
      </c>
    </row>
    <row r="811" spans="1:5" x14ac:dyDescent="0.3">
      <c r="A811" t="str">
        <f t="shared" si="227"/>
        <v>Access</v>
      </c>
      <c r="B811" s="577" t="s">
        <v>1919</v>
      </c>
      <c r="C811" s="269" t="str">
        <f>INDEX(Report!$A$1:$T$57,D811,E811)</f>
        <v>No</v>
      </c>
      <c r="D811" s="575">
        <f t="shared" si="218"/>
        <v>48</v>
      </c>
      <c r="E811" s="574">
        <f t="shared" si="225"/>
        <v>13</v>
      </c>
    </row>
    <row r="812" spans="1:5" x14ac:dyDescent="0.3">
      <c r="A812" t="str">
        <f t="shared" si="227"/>
        <v>Access</v>
      </c>
      <c r="B812" s="577" t="s">
        <v>1920</v>
      </c>
      <c r="C812" s="269" t="str">
        <f>IF(ISNUMBER(INDEX(Report!$A$1:$T$57,D812,E812)),TEXT(INDEX(Report!$A$1:$T$57,D812,E812),"0.0%"),INDEX(Report!$A$1:$T$57,D812,E812))</f>
        <v>0.3%</v>
      </c>
      <c r="D812" s="575">
        <f t="shared" si="218"/>
        <v>48</v>
      </c>
      <c r="E812" s="574">
        <f t="shared" si="225"/>
        <v>14</v>
      </c>
    </row>
    <row r="813" spans="1:5" x14ac:dyDescent="0.3">
      <c r="A813" t="s">
        <v>1931</v>
      </c>
      <c r="B813" s="577" t="s">
        <v>1916</v>
      </c>
      <c r="C813" s="269" t="str">
        <f>INDEX(Report!$A$1:$T$57,D813,E813)</f>
        <v>hmpb+bmd4access</v>
      </c>
      <c r="D813" s="575">
        <f t="shared" si="218"/>
        <v>48</v>
      </c>
      <c r="E813" s="574">
        <f t="shared" si="225"/>
        <v>15</v>
      </c>
    </row>
    <row r="814" spans="1:5" x14ac:dyDescent="0.3">
      <c r="A814" t="str">
        <f t="shared" ref="A814:A818" si="228">A813</f>
        <v>Checking</v>
      </c>
      <c r="B814" s="577" t="s">
        <v>1921</v>
      </c>
      <c r="C814" s="269" t="str">
        <f>INDEX(Report!$A$1:$T$57,D814,E814)</f>
        <v>No audit</v>
      </c>
      <c r="D814" s="575">
        <f t="shared" si="218"/>
        <v>48</v>
      </c>
      <c r="E814" s="574">
        <f t="shared" si="225"/>
        <v>16</v>
      </c>
    </row>
    <row r="815" spans="1:5" x14ac:dyDescent="0.3">
      <c r="A815" t="str">
        <f t="shared" si="228"/>
        <v>Checking</v>
      </c>
      <c r="B815" s="577" t="s">
        <v>1922</v>
      </c>
      <c r="C815" s="269" t="str">
        <f>TEXT(INDEX(Report!$A$1:$T$57,D815,E815),"0%")</f>
        <v>0%</v>
      </c>
      <c r="D815" s="575">
        <f t="shared" si="218"/>
        <v>48</v>
      </c>
      <c r="E815" s="574">
        <f t="shared" si="225"/>
        <v>17</v>
      </c>
    </row>
    <row r="816" spans="1:5" x14ac:dyDescent="0.3">
      <c r="A816" t="str">
        <f t="shared" si="228"/>
        <v>Checking</v>
      </c>
      <c r="B816" s="577" t="s">
        <v>1923</v>
      </c>
      <c r="C816" s="269">
        <f>INDEX(Report!$A$1:$T$57,D816,E816)</f>
        <v>0</v>
      </c>
      <c r="D816" s="575">
        <f t="shared" si="218"/>
        <v>48</v>
      </c>
      <c r="E816" s="574">
        <f t="shared" si="225"/>
        <v>18</v>
      </c>
    </row>
    <row r="817" spans="1:5" x14ac:dyDescent="0.3">
      <c r="A817" t="str">
        <f t="shared" si="228"/>
        <v>Checking</v>
      </c>
      <c r="B817" s="577" t="s">
        <v>1927</v>
      </c>
      <c r="C817" s="269" t="str">
        <f>INDEX(Report!$A$1:$T$57,D817,E817)</f>
        <v>Yes. Unknown if images kept</v>
      </c>
      <c r="D817" s="575">
        <f t="shared" si="218"/>
        <v>48</v>
      </c>
      <c r="E817" s="574">
        <f t="shared" si="225"/>
        <v>19</v>
      </c>
    </row>
    <row r="818" spans="1:5" x14ac:dyDescent="0.3">
      <c r="A818" t="str">
        <f t="shared" si="228"/>
        <v>Checking</v>
      </c>
      <c r="B818" s="577" t="s">
        <v>1917</v>
      </c>
      <c r="C818" s="269" t="str">
        <f>TEXT(INDEX(Report!$A$1:$T$57,D818,E818),"0.0")</f>
        <v>23.8</v>
      </c>
      <c r="D818" s="575">
        <f t="shared" si="218"/>
        <v>48</v>
      </c>
      <c r="E818" s="574">
        <f t="shared" si="225"/>
        <v>20</v>
      </c>
    </row>
    <row r="819" spans="1:5" x14ac:dyDescent="0.3">
      <c r="A819" s="543" t="str">
        <f>INDEX(Report!$A$1:$T$57,D819,1)</f>
        <v>TN</v>
      </c>
      <c r="B819" s="543" t="s">
        <v>1928</v>
      </c>
      <c r="C819" s="575" t="str">
        <f>INDEX(Report!$A$1:$T$57,D819,E819)</f>
        <v>Tennessee</v>
      </c>
      <c r="D819" s="575">
        <f t="shared" si="218"/>
        <v>49</v>
      </c>
      <c r="E819" s="575">
        <v>2</v>
      </c>
    </row>
    <row r="820" spans="1:5" x14ac:dyDescent="0.3">
      <c r="A820" t="s">
        <v>1932</v>
      </c>
      <c r="B820" s="576" t="s">
        <v>1929</v>
      </c>
      <c r="C820" s="269" t="str">
        <f>LEFT(INDEX(Report!$A$1:$T$57,D820,E820),1)</f>
        <v>C</v>
      </c>
      <c r="D820" s="575">
        <f t="shared" si="218"/>
        <v>49</v>
      </c>
      <c r="E820" s="269">
        <v>3</v>
      </c>
    </row>
    <row r="821" spans="1:5" x14ac:dyDescent="0.3">
      <c r="A821" t="s">
        <v>1900</v>
      </c>
      <c r="B821" s="577" t="s">
        <v>1912</v>
      </c>
      <c r="C821" s="269" t="str">
        <f>INDEX(Report!$A$1:$T$57,D821,E821)</f>
        <v>No</v>
      </c>
      <c r="D821" s="575">
        <f t="shared" si="218"/>
        <v>49</v>
      </c>
      <c r="E821" s="269">
        <v>4</v>
      </c>
    </row>
    <row r="822" spans="1:5" x14ac:dyDescent="0.3">
      <c r="A822" t="str">
        <f>A821</f>
        <v>Campaigns</v>
      </c>
      <c r="B822" s="577" t="s">
        <v>1913</v>
      </c>
      <c r="C822" s="269" t="str">
        <f>CONCATENATE(IF(ISNUMBER(INDEX(Report!$A$1:$T$57,D822,E822)),"$",""),INDEX(Report!$A$1:$T$57,D822,E822))</f>
        <v>$4800</v>
      </c>
      <c r="D822" s="575">
        <f t="shared" si="218"/>
        <v>49</v>
      </c>
      <c r="E822" s="574">
        <f>E821+1</f>
        <v>5</v>
      </c>
    </row>
    <row r="823" spans="1:5" x14ac:dyDescent="0.3">
      <c r="A823" t="str">
        <f t="shared" ref="A823:A837" si="229">A822</f>
        <v>Campaigns</v>
      </c>
      <c r="B823" s="577" t="s">
        <v>1914</v>
      </c>
      <c r="C823" s="269" t="str">
        <f>INDEX(Report!$A$1:$T$57,D823,E823)</f>
        <v>No</v>
      </c>
      <c r="D823" s="575">
        <f t="shared" si="218"/>
        <v>49</v>
      </c>
      <c r="E823" s="574">
        <f t="shared" ref="E823:E837" si="230">E822+1</f>
        <v>6</v>
      </c>
    </row>
    <row r="824" spans="1:5" x14ac:dyDescent="0.3">
      <c r="A824" t="s">
        <v>1899</v>
      </c>
      <c r="B824" s="577" t="s">
        <v>1911</v>
      </c>
      <c r="C824" s="269" t="str">
        <f>TEXT(INDEX(Report!$A$1:$T$57,D824,E824),"0%")</f>
        <v>60%</v>
      </c>
      <c r="D824" s="575">
        <f t="shared" si="218"/>
        <v>49</v>
      </c>
      <c r="E824" s="574">
        <f t="shared" si="230"/>
        <v>7</v>
      </c>
    </row>
    <row r="825" spans="1:5" x14ac:dyDescent="0.3">
      <c r="A825" t="str">
        <f t="shared" ref="A825:A837" si="231">A824</f>
        <v>Turnout</v>
      </c>
      <c r="B825" s="577" t="s">
        <v>1924</v>
      </c>
      <c r="C825" s="269" t="str">
        <f>TEXT(INDEX(Report!$A$1:$T$57,D825,E825),"0%")</f>
        <v>60%</v>
      </c>
      <c r="D825" s="575">
        <f t="shared" si="218"/>
        <v>49</v>
      </c>
      <c r="E825" s="574">
        <f t="shared" si="230"/>
        <v>8</v>
      </c>
    </row>
    <row r="826" spans="1:5" x14ac:dyDescent="0.3">
      <c r="A826" t="str">
        <f t="shared" si="231"/>
        <v>Turnout</v>
      </c>
      <c r="B826" s="577" t="s">
        <v>1925</v>
      </c>
      <c r="C826" s="269" t="str">
        <f>TEXT(INDEX(Report!$A$1:$T$57,D826,E826),"0%")</f>
        <v>82%</v>
      </c>
      <c r="D826" s="575">
        <f t="shared" si="218"/>
        <v>49</v>
      </c>
      <c r="E826" s="574">
        <f t="shared" si="230"/>
        <v>9</v>
      </c>
    </row>
    <row r="827" spans="1:5" x14ac:dyDescent="0.3">
      <c r="A827" t="s">
        <v>1930</v>
      </c>
      <c r="B827" s="577" t="s">
        <v>1915</v>
      </c>
      <c r="C827" s="269" t="str">
        <f>INDEX(Report!$A$1:$T$57,D827,E827)</f>
        <v>3Sat 3 hours each: last 3 Sat</v>
      </c>
      <c r="D827" s="575">
        <f t="shared" si="218"/>
        <v>49</v>
      </c>
      <c r="E827" s="574">
        <f t="shared" si="230"/>
        <v>10</v>
      </c>
    </row>
    <row r="828" spans="1:5" x14ac:dyDescent="0.3">
      <c r="A828" t="str">
        <f t="shared" ref="A828:A837" si="232">A827</f>
        <v>Access</v>
      </c>
      <c r="B828" s="577" t="s">
        <v>1926</v>
      </c>
      <c r="C828" s="269" t="str">
        <f>INDEX(Report!$A$1:$T$57,D828,E828)</f>
        <v>VBM for limited reasons</v>
      </c>
      <c r="D828" s="575">
        <f t="shared" si="218"/>
        <v>49</v>
      </c>
      <c r="E828" s="574">
        <f t="shared" si="230"/>
        <v>11</v>
      </c>
    </row>
    <row r="829" spans="1:5" x14ac:dyDescent="0.3">
      <c r="A829" t="str">
        <f t="shared" si="232"/>
        <v>Access</v>
      </c>
      <c r="B829" s="577" t="s">
        <v>1918</v>
      </c>
      <c r="C829" s="269" t="str">
        <f>INDEX(Report!$A$1:$T$57,D829,E829)</f>
        <v>No cure</v>
      </c>
      <c r="D829" s="575">
        <f t="shared" si="218"/>
        <v>49</v>
      </c>
      <c r="E829" s="574">
        <f t="shared" si="230"/>
        <v>12</v>
      </c>
    </row>
    <row r="830" spans="1:5" x14ac:dyDescent="0.3">
      <c r="A830" t="str">
        <f t="shared" si="232"/>
        <v>Access</v>
      </c>
      <c r="B830" s="577" t="s">
        <v>1919</v>
      </c>
      <c r="C830" s="269" t="str">
        <f>INDEX(Report!$A$1:$T$57,D830,E830)</f>
        <v>No</v>
      </c>
      <c r="D830" s="575">
        <f t="shared" si="218"/>
        <v>49</v>
      </c>
      <c r="E830" s="574">
        <f t="shared" si="230"/>
        <v>13</v>
      </c>
    </row>
    <row r="831" spans="1:5" x14ac:dyDescent="0.3">
      <c r="A831" t="str">
        <f t="shared" si="232"/>
        <v>Access</v>
      </c>
      <c r="B831" s="577" t="s">
        <v>1920</v>
      </c>
      <c r="C831" s="269" t="str">
        <f>IF(ISNUMBER(INDEX(Report!$A$1:$T$57,D831,E831)),TEXT(INDEX(Report!$A$1:$T$57,D831,E831),"0.0%"),INDEX(Report!$A$1:$T$57,D831,E831))</f>
        <v>2.2%</v>
      </c>
      <c r="D831" s="575">
        <f t="shared" si="218"/>
        <v>49</v>
      </c>
      <c r="E831" s="574">
        <f t="shared" si="230"/>
        <v>14</v>
      </c>
    </row>
    <row r="832" spans="1:5" x14ac:dyDescent="0.3">
      <c r="A832" t="s">
        <v>1931</v>
      </c>
      <c r="B832" s="577" t="s">
        <v>1916</v>
      </c>
      <c r="C832" s="269" t="str">
        <f>INDEX(Report!$A$1:$T$57,D832,E832)</f>
        <v>dre59% bmd27%</v>
      </c>
      <c r="D832" s="575">
        <f t="shared" si="218"/>
        <v>49</v>
      </c>
      <c r="E832" s="574">
        <f t="shared" si="230"/>
        <v>15</v>
      </c>
    </row>
    <row r="833" spans="1:5" x14ac:dyDescent="0.3">
      <c r="A833" t="str">
        <f t="shared" ref="A833:A837" si="233">A832</f>
        <v>Checking</v>
      </c>
      <c r="B833" s="577" t="s">
        <v>1921</v>
      </c>
      <c r="C833" s="269" t="str">
        <f>INDEX(Report!$A$1:$T$57,D833,E833)</f>
        <v>No audit of dre</v>
      </c>
      <c r="D833" s="575">
        <f t="shared" si="218"/>
        <v>49</v>
      </c>
      <c r="E833" s="574">
        <f t="shared" si="230"/>
        <v>16</v>
      </c>
    </row>
    <row r="834" spans="1:5" x14ac:dyDescent="0.3">
      <c r="A834" t="str">
        <f t="shared" si="233"/>
        <v>Checking</v>
      </c>
      <c r="B834" s="577" t="s">
        <v>1922</v>
      </c>
      <c r="C834" s="269" t="str">
        <f>TEXT(INDEX(Report!$A$1:$T$57,D834,E834),"0%")</f>
        <v>0%</v>
      </c>
      <c r="D834" s="575">
        <f t="shared" si="218"/>
        <v>49</v>
      </c>
      <c r="E834" s="574">
        <f t="shared" si="230"/>
        <v>17</v>
      </c>
    </row>
    <row r="835" spans="1:5" x14ac:dyDescent="0.3">
      <c r="A835" t="str">
        <f t="shared" si="233"/>
        <v>Checking</v>
      </c>
      <c r="B835" s="577" t="s">
        <v>1923</v>
      </c>
      <c r="C835" s="269">
        <f>INDEX(Report!$A$1:$T$57,D835,E835)</f>
        <v>0</v>
      </c>
      <c r="D835" s="575">
        <f t="shared" si="218"/>
        <v>49</v>
      </c>
      <c r="E835" s="574">
        <f t="shared" si="230"/>
        <v>18</v>
      </c>
    </row>
    <row r="836" spans="1:5" x14ac:dyDescent="0.3">
      <c r="A836" t="str">
        <f t="shared" si="233"/>
        <v>Checking</v>
      </c>
      <c r="B836" s="577" t="s">
        <v>1927</v>
      </c>
      <c r="C836" s="269" t="str">
        <f>INDEX(Report!$A$1:$T$57,D836,E836)</f>
        <v>Unknown release policy</v>
      </c>
      <c r="D836" s="575">
        <f t="shared" si="218"/>
        <v>49</v>
      </c>
      <c r="E836" s="574">
        <f t="shared" si="230"/>
        <v>19</v>
      </c>
    </row>
    <row r="837" spans="1:5" x14ac:dyDescent="0.3">
      <c r="A837" t="str">
        <f t="shared" si="233"/>
        <v>Checking</v>
      </c>
      <c r="B837" s="577" t="s">
        <v>1917</v>
      </c>
      <c r="C837" s="269" t="str">
        <f>TEXT(INDEX(Report!$A$1:$T$57,D837,E837),"0.0")</f>
        <v>22.5</v>
      </c>
      <c r="D837" s="575">
        <f t="shared" si="218"/>
        <v>49</v>
      </c>
      <c r="E837" s="574">
        <f t="shared" si="230"/>
        <v>20</v>
      </c>
    </row>
    <row r="838" spans="1:5" x14ac:dyDescent="0.3">
      <c r="A838" s="543" t="str">
        <f>INDEX(Report!$A$1:$T$57,D838,1)</f>
        <v>TX</v>
      </c>
      <c r="B838" s="543" t="s">
        <v>1928</v>
      </c>
      <c r="C838" s="575" t="str">
        <f>INDEX(Report!$A$1:$T$57,D838,E838)</f>
        <v>Texas</v>
      </c>
      <c r="D838" s="575">
        <f t="shared" si="218"/>
        <v>50</v>
      </c>
      <c r="E838" s="575">
        <v>2</v>
      </c>
    </row>
    <row r="839" spans="1:5" x14ac:dyDescent="0.3">
      <c r="A839" t="s">
        <v>1932</v>
      </c>
      <c r="B839" s="576" t="s">
        <v>1929</v>
      </c>
      <c r="C839" s="269" t="str">
        <f>LEFT(INDEX(Report!$A$1:$T$57,D839,E839),1)</f>
        <v>B</v>
      </c>
      <c r="D839" s="575">
        <f t="shared" si="218"/>
        <v>50</v>
      </c>
      <c r="E839" s="269">
        <v>3</v>
      </c>
    </row>
    <row r="840" spans="1:5" x14ac:dyDescent="0.3">
      <c r="A840" t="s">
        <v>1900</v>
      </c>
      <c r="B840" s="577" t="s">
        <v>1912</v>
      </c>
      <c r="C840" s="269" t="str">
        <f>INDEX(Report!$A$1:$T$57,D840,E840)</f>
        <v>No</v>
      </c>
      <c r="D840" s="575">
        <f t="shared" si="218"/>
        <v>50</v>
      </c>
      <c r="E840" s="269">
        <v>4</v>
      </c>
    </row>
    <row r="841" spans="1:5" x14ac:dyDescent="0.3">
      <c r="A841" t="str">
        <f>A840</f>
        <v>Campaigns</v>
      </c>
      <c r="B841" s="577" t="s">
        <v>1913</v>
      </c>
      <c r="C841" s="269" t="str">
        <f>CONCATENATE(IF(ISNUMBER(INDEX(Report!$A$1:$T$57,D841,E841)),"$",""),INDEX(Report!$A$1:$T$57,D841,E841))</f>
        <v>no limit</v>
      </c>
      <c r="D841" s="575">
        <f t="shared" si="218"/>
        <v>50</v>
      </c>
      <c r="E841" s="574">
        <f>E840+1</f>
        <v>5</v>
      </c>
    </row>
    <row r="842" spans="1:5" x14ac:dyDescent="0.3">
      <c r="A842" t="str">
        <f t="shared" ref="A842:A856" si="234">A841</f>
        <v>Campaigns</v>
      </c>
      <c r="B842" s="577" t="s">
        <v>1914</v>
      </c>
      <c r="C842" s="269" t="str">
        <f>INDEX(Report!$A$1:$T$57,D842,E842)</f>
        <v>No</v>
      </c>
      <c r="D842" s="575">
        <f t="shared" si="218"/>
        <v>50</v>
      </c>
      <c r="E842" s="574">
        <f t="shared" ref="E842:E856" si="235">E841+1</f>
        <v>6</v>
      </c>
    </row>
    <row r="843" spans="1:5" x14ac:dyDescent="0.3">
      <c r="A843" t="s">
        <v>1899</v>
      </c>
      <c r="B843" s="577" t="s">
        <v>1911</v>
      </c>
      <c r="C843" s="269" t="str">
        <f>TEXT(INDEX(Report!$A$1:$T$57,D843,E843),"0%")</f>
        <v>60%</v>
      </c>
      <c r="D843" s="575">
        <f t="shared" si="218"/>
        <v>50</v>
      </c>
      <c r="E843" s="574">
        <f t="shared" si="235"/>
        <v>7</v>
      </c>
    </row>
    <row r="844" spans="1:5" x14ac:dyDescent="0.3">
      <c r="A844" t="str">
        <f t="shared" ref="A844:A856" si="236">A843</f>
        <v>Turnout</v>
      </c>
      <c r="B844" s="577" t="s">
        <v>1924</v>
      </c>
      <c r="C844" s="269" t="str">
        <f>TEXT(INDEX(Report!$A$1:$T$57,D844,E844),"0%")</f>
        <v>52%</v>
      </c>
      <c r="D844" s="575">
        <f t="shared" si="218"/>
        <v>50</v>
      </c>
      <c r="E844" s="574">
        <f t="shared" si="235"/>
        <v>8</v>
      </c>
    </row>
    <row r="845" spans="1:5" x14ac:dyDescent="0.3">
      <c r="A845" t="str">
        <f t="shared" si="236"/>
        <v>Turnout</v>
      </c>
      <c r="B845" s="577" t="s">
        <v>1925</v>
      </c>
      <c r="C845" s="269" t="str">
        <f>TEXT(INDEX(Report!$A$1:$T$57,D845,E845),"0%")</f>
        <v>67%</v>
      </c>
      <c r="D845" s="575">
        <f t="shared" si="218"/>
        <v>50</v>
      </c>
      <c r="E845" s="574">
        <f t="shared" si="235"/>
        <v>9</v>
      </c>
    </row>
    <row r="846" spans="1:5" x14ac:dyDescent="0.3">
      <c r="A846" t="s">
        <v>1930</v>
      </c>
      <c r="B846" s="577" t="s">
        <v>1915</v>
      </c>
      <c r="C846" s="269" t="str">
        <f>INDEX(Report!$A$1:$T$57,D846,E846)</f>
        <v>No rule</v>
      </c>
      <c r="D846" s="575">
        <f t="shared" ref="D846:D856" si="237">D827+1</f>
        <v>50</v>
      </c>
      <c r="E846" s="574">
        <f t="shared" si="235"/>
        <v>10</v>
      </c>
    </row>
    <row r="847" spans="1:5" x14ac:dyDescent="0.3">
      <c r="A847" t="str">
        <f t="shared" ref="A847:A856" si="238">A846</f>
        <v>Access</v>
      </c>
      <c r="B847" s="577" t="s">
        <v>1926</v>
      </c>
      <c r="C847" s="269" t="str">
        <f>INDEX(Report!$A$1:$T$57,D847,E847)</f>
        <v>VBM for limited reasons</v>
      </c>
      <c r="D847" s="575">
        <f t="shared" si="237"/>
        <v>50</v>
      </c>
      <c r="E847" s="574">
        <f t="shared" si="235"/>
        <v>11</v>
      </c>
    </row>
    <row r="848" spans="1:5" x14ac:dyDescent="0.3">
      <c r="A848" t="str">
        <f t="shared" si="238"/>
        <v>Access</v>
      </c>
      <c r="B848" s="577" t="s">
        <v>1918</v>
      </c>
      <c r="C848" s="269" t="str">
        <f>INDEX(Report!$A$1:$T$57,D848,E848)</f>
        <v>No cure</v>
      </c>
      <c r="D848" s="575">
        <f t="shared" si="237"/>
        <v>50</v>
      </c>
      <c r="E848" s="574">
        <f t="shared" si="235"/>
        <v>12</v>
      </c>
    </row>
    <row r="849" spans="1:5" x14ac:dyDescent="0.3">
      <c r="A849" t="str">
        <f t="shared" si="238"/>
        <v>Access</v>
      </c>
      <c r="B849" s="577" t="s">
        <v>1919</v>
      </c>
      <c r="C849" s="269" t="str">
        <f>INDEX(Report!$A$1:$T$57,D849,E849)</f>
        <v>Yes</v>
      </c>
      <c r="D849" s="575">
        <f t="shared" si="237"/>
        <v>50</v>
      </c>
      <c r="E849" s="574">
        <f t="shared" si="235"/>
        <v>13</v>
      </c>
    </row>
    <row r="850" spans="1:5" x14ac:dyDescent="0.3">
      <c r="A850" t="str">
        <f t="shared" si="238"/>
        <v>Access</v>
      </c>
      <c r="B850" s="577" t="s">
        <v>1920</v>
      </c>
      <c r="C850" s="269" t="str">
        <f>IF(ISNUMBER(INDEX(Report!$A$1:$T$57,D850,E850)),TEXT(INDEX(Report!$A$1:$T$57,D850,E850),"0.0%"),INDEX(Report!$A$1:$T$57,D850,E850))</f>
        <v>1.8%</v>
      </c>
      <c r="D850" s="575">
        <f t="shared" si="237"/>
        <v>50</v>
      </c>
      <c r="E850" s="574">
        <f t="shared" si="235"/>
        <v>14</v>
      </c>
    </row>
    <row r="851" spans="1:5" x14ac:dyDescent="0.3">
      <c r="A851" t="s">
        <v>1931</v>
      </c>
      <c r="B851" s="577" t="s">
        <v>1916</v>
      </c>
      <c r="C851" s="269" t="str">
        <f>INDEX(Report!$A$1:$T$57,D851,E851)</f>
        <v>dre20% bmd67%</v>
      </c>
      <c r="D851" s="575">
        <f t="shared" si="237"/>
        <v>50</v>
      </c>
      <c r="E851" s="574">
        <f t="shared" si="235"/>
        <v>15</v>
      </c>
    </row>
    <row r="852" spans="1:5" x14ac:dyDescent="0.3">
      <c r="A852" t="str">
        <f t="shared" ref="A852:A856" si="239">A851</f>
        <v>Checking</v>
      </c>
      <c r="B852" s="577" t="s">
        <v>1921</v>
      </c>
      <c r="C852" s="269" t="str">
        <f>INDEX(Report!$A$1:$T$57,D852,E852)</f>
        <v>Hand count</v>
      </c>
      <c r="D852" s="575">
        <f t="shared" si="237"/>
        <v>50</v>
      </c>
      <c r="E852" s="574">
        <f t="shared" si="235"/>
        <v>16</v>
      </c>
    </row>
    <row r="853" spans="1:5" x14ac:dyDescent="0.3">
      <c r="A853" t="str">
        <f t="shared" si="239"/>
        <v>Checking</v>
      </c>
      <c r="B853" s="577" t="s">
        <v>1922</v>
      </c>
      <c r="C853" s="269" t="str">
        <f>TEXT(INDEX(Report!$A$1:$T$57,D853,E853),"0%")</f>
        <v>1%</v>
      </c>
      <c r="D853" s="575">
        <f t="shared" si="237"/>
        <v>50</v>
      </c>
      <c r="E853" s="574">
        <f t="shared" si="235"/>
        <v>17</v>
      </c>
    </row>
    <row r="854" spans="1:5" x14ac:dyDescent="0.3">
      <c r="A854" t="str">
        <f t="shared" si="239"/>
        <v>Checking</v>
      </c>
      <c r="B854" s="577" t="s">
        <v>1923</v>
      </c>
      <c r="C854" s="269" t="str">
        <f>INDEX(Report!$A$1:$T$57,D854,E854)</f>
        <v>All</v>
      </c>
      <c r="D854" s="575">
        <f t="shared" si="237"/>
        <v>50</v>
      </c>
      <c r="E854" s="574">
        <f t="shared" si="235"/>
        <v>18</v>
      </c>
    </row>
    <row r="855" spans="1:5" x14ac:dyDescent="0.3">
      <c r="A855" t="str">
        <f t="shared" si="239"/>
        <v>Checking</v>
      </c>
      <c r="B855" s="577" t="s">
        <v>1927</v>
      </c>
      <c r="C855" s="269" t="str">
        <f>INDEX(Report!$A$1:$T$57,D855,E855)</f>
        <v>Keep+release images &amp; ballots after 22 months. 20% DRE</v>
      </c>
      <c r="D855" s="575">
        <f t="shared" si="237"/>
        <v>50</v>
      </c>
      <c r="E855" s="574">
        <f t="shared" si="235"/>
        <v>19</v>
      </c>
    </row>
    <row r="856" spans="1:5" x14ac:dyDescent="0.3">
      <c r="A856" t="str">
        <f t="shared" si="239"/>
        <v>Checking</v>
      </c>
      <c r="B856" s="577" t="s">
        <v>1917</v>
      </c>
      <c r="C856" s="269" t="str">
        <f>TEXT(INDEX(Report!$A$1:$T$57,D856,E856),"0.0")</f>
        <v>35.6</v>
      </c>
      <c r="D856" s="575">
        <f t="shared" si="237"/>
        <v>50</v>
      </c>
      <c r="E856" s="574">
        <f t="shared" si="235"/>
        <v>20</v>
      </c>
    </row>
    <row r="857" spans="1:5" x14ac:dyDescent="0.3">
      <c r="A857" s="543" t="str">
        <f>INDEX(Report!$A$1:$T$57,D857,1)</f>
        <v>UT</v>
      </c>
      <c r="B857" s="543" t="s">
        <v>1928</v>
      </c>
      <c r="C857" s="575" t="str">
        <f>INDEX(Report!$A$1:$T$57,D857,E857)</f>
        <v>Utah</v>
      </c>
      <c r="D857" s="575">
        <f>D838+1</f>
        <v>51</v>
      </c>
      <c r="E857" s="575">
        <v>2</v>
      </c>
    </row>
    <row r="858" spans="1:5" x14ac:dyDescent="0.3">
      <c r="A858" t="s">
        <v>1932</v>
      </c>
      <c r="B858" s="576" t="s">
        <v>1929</v>
      </c>
      <c r="C858" s="269" t="str">
        <f>LEFT(INDEX(Report!$A$1:$T$57,D858,E858),1)</f>
        <v>A</v>
      </c>
      <c r="D858" s="575">
        <f t="shared" ref="D858:D921" si="240">D839+1</f>
        <v>51</v>
      </c>
      <c r="E858" s="269">
        <v>3</v>
      </c>
    </row>
    <row r="859" spans="1:5" x14ac:dyDescent="0.3">
      <c r="A859" t="s">
        <v>1900</v>
      </c>
      <c r="B859" s="577" t="s">
        <v>1912</v>
      </c>
      <c r="C859" s="269" t="str">
        <f>INDEX(Report!$A$1:$T$57,D859,E859)</f>
        <v>Gov. names tiebreaker</v>
      </c>
      <c r="D859" s="575">
        <f t="shared" si="240"/>
        <v>51</v>
      </c>
      <c r="E859" s="269">
        <v>4</v>
      </c>
    </row>
    <row r="860" spans="1:5" x14ac:dyDescent="0.3">
      <c r="A860" t="str">
        <f>A859</f>
        <v>Campaigns</v>
      </c>
      <c r="B860" s="577" t="s">
        <v>1913</v>
      </c>
      <c r="C860" s="269" t="str">
        <f>CONCATENATE(IF(ISNUMBER(INDEX(Report!$A$1:$T$57,D860,E860)),"$",""),INDEX(Report!$A$1:$T$57,D860,E860))</f>
        <v>no limit</v>
      </c>
      <c r="D860" s="575">
        <f t="shared" si="240"/>
        <v>51</v>
      </c>
      <c r="E860" s="574">
        <f>E859+1</f>
        <v>5</v>
      </c>
    </row>
    <row r="861" spans="1:5" x14ac:dyDescent="0.3">
      <c r="A861" t="str">
        <f t="shared" ref="A861:A875" si="241">A860</f>
        <v>Campaigns</v>
      </c>
      <c r="B861" s="577" t="s">
        <v>1914</v>
      </c>
      <c r="C861" s="269" t="str">
        <f>INDEX(Report!$A$1:$T$57,D861,E861)</f>
        <v>No</v>
      </c>
      <c r="D861" s="575">
        <f t="shared" si="240"/>
        <v>51</v>
      </c>
      <c r="E861" s="574">
        <f t="shared" ref="E861:E875" si="242">E860+1</f>
        <v>6</v>
      </c>
    </row>
    <row r="862" spans="1:5" x14ac:dyDescent="0.3">
      <c r="A862" t="s">
        <v>1899</v>
      </c>
      <c r="B862" s="577" t="s">
        <v>1911</v>
      </c>
      <c r="C862" s="269" t="str">
        <f>TEXT(INDEX(Report!$A$1:$T$57,D862,E862),"0%")</f>
        <v>69%</v>
      </c>
      <c r="D862" s="575">
        <f t="shared" si="240"/>
        <v>51</v>
      </c>
      <c r="E862" s="574">
        <f t="shared" si="242"/>
        <v>7</v>
      </c>
    </row>
    <row r="863" spans="1:5" x14ac:dyDescent="0.3">
      <c r="A863" t="str">
        <f t="shared" ref="A863:A877" si="243">A862</f>
        <v>Turnout</v>
      </c>
      <c r="B863" s="577" t="s">
        <v>1924</v>
      </c>
      <c r="C863" s="269" t="str">
        <f>TEXT(INDEX(Report!$A$1:$T$57,D863,E863),"0%")</f>
        <v>57%</v>
      </c>
      <c r="D863" s="575">
        <f t="shared" si="240"/>
        <v>51</v>
      </c>
      <c r="E863" s="574">
        <f t="shared" si="242"/>
        <v>8</v>
      </c>
    </row>
    <row r="864" spans="1:5" x14ac:dyDescent="0.3">
      <c r="A864" t="str">
        <f t="shared" si="243"/>
        <v>Turnout</v>
      </c>
      <c r="B864" s="577" t="s">
        <v>1925</v>
      </c>
      <c r="C864" s="269" t="str">
        <f>TEXT(INDEX(Report!$A$1:$T$57,D864,E864),"0%")</f>
        <v>62%</v>
      </c>
      <c r="D864" s="575">
        <f t="shared" si="240"/>
        <v>51</v>
      </c>
      <c r="E864" s="574">
        <f t="shared" si="242"/>
        <v>9</v>
      </c>
    </row>
    <row r="865" spans="1:5" x14ac:dyDescent="0.3">
      <c r="A865" t="s">
        <v>1930</v>
      </c>
      <c r="B865" s="577" t="s">
        <v>1915</v>
      </c>
      <c r="C865" s="269" t="str">
        <f>INDEX(Report!$A$1:$T$57,D865,E865)</f>
        <v>No rule</v>
      </c>
      <c r="D865" s="575">
        <f t="shared" si="240"/>
        <v>51</v>
      </c>
      <c r="E865" s="574">
        <f t="shared" si="242"/>
        <v>10</v>
      </c>
    </row>
    <row r="866" spans="1:5" x14ac:dyDescent="0.3">
      <c r="A866" t="str">
        <f t="shared" ref="A866:A880" si="244">A865</f>
        <v>Access</v>
      </c>
      <c r="B866" s="577" t="s">
        <v>1926</v>
      </c>
      <c r="C866" s="269" t="str">
        <f>INDEX(Report!$A$1:$T$57,D866,E866)</f>
        <v>Broad VBM: Ballot sent to all</v>
      </c>
      <c r="D866" s="575">
        <f t="shared" si="240"/>
        <v>51</v>
      </c>
      <c r="E866" s="574">
        <f t="shared" si="242"/>
        <v>11</v>
      </c>
    </row>
    <row r="867" spans="1:5" x14ac:dyDescent="0.3">
      <c r="A867" t="str">
        <f t="shared" si="244"/>
        <v>Access</v>
      </c>
      <c r="B867" s="577" t="s">
        <v>1918</v>
      </c>
      <c r="C867" s="269">
        <f>INDEX(Report!$A$1:$T$57,D867,E867)</f>
        <v>6</v>
      </c>
      <c r="D867" s="575">
        <f t="shared" si="240"/>
        <v>51</v>
      </c>
      <c r="E867" s="574">
        <f t="shared" si="242"/>
        <v>12</v>
      </c>
    </row>
    <row r="868" spans="1:5" x14ac:dyDescent="0.3">
      <c r="A868" t="str">
        <f t="shared" si="244"/>
        <v>Access</v>
      </c>
      <c r="B868" s="577" t="s">
        <v>1919</v>
      </c>
      <c r="C868" s="269" t="str">
        <f>INDEX(Report!$A$1:$T$57,D868,E868)</f>
        <v>Yes</v>
      </c>
      <c r="D868" s="575">
        <f t="shared" si="240"/>
        <v>51</v>
      </c>
      <c r="E868" s="574">
        <f t="shared" si="242"/>
        <v>13</v>
      </c>
    </row>
    <row r="869" spans="1:5" x14ac:dyDescent="0.3">
      <c r="A869" t="str">
        <f t="shared" si="244"/>
        <v>Access</v>
      </c>
      <c r="B869" s="577" t="s">
        <v>1920</v>
      </c>
      <c r="C869" s="269" t="str">
        <f>IF(ISNUMBER(INDEX(Report!$A$1:$T$57,D869,E869)),TEXT(INDEX(Report!$A$1:$T$57,D869,E869),"0.0%"),INDEX(Report!$A$1:$T$57,D869,E869))</f>
        <v>0.9%</v>
      </c>
      <c r="D869" s="575">
        <f t="shared" si="240"/>
        <v>51</v>
      </c>
      <c r="E869" s="574">
        <f t="shared" si="242"/>
        <v>14</v>
      </c>
    </row>
    <row r="870" spans="1:5" x14ac:dyDescent="0.3">
      <c r="A870" t="s">
        <v>1931</v>
      </c>
      <c r="B870" s="577" t="s">
        <v>1916</v>
      </c>
      <c r="C870" s="269" t="str">
        <f>INDEX(Report!$A$1:$T$57,D870,E870)</f>
        <v>hmpb+bmd4access</v>
      </c>
      <c r="D870" s="575">
        <f t="shared" si="240"/>
        <v>51</v>
      </c>
      <c r="E870" s="574">
        <f t="shared" si="242"/>
        <v>15</v>
      </c>
    </row>
    <row r="871" spans="1:5" x14ac:dyDescent="0.3">
      <c r="A871" t="str">
        <f t="shared" ref="A871:A885" si="245">A870</f>
        <v>Checking</v>
      </c>
      <c r="B871" s="577" t="s">
        <v>1921</v>
      </c>
      <c r="C871" s="269" t="str">
        <f>INDEX(Report!$A$1:$T$57,D871,E871)</f>
        <v>Hand count</v>
      </c>
      <c r="D871" s="575">
        <f t="shared" si="240"/>
        <v>51</v>
      </c>
      <c r="E871" s="574">
        <f t="shared" si="242"/>
        <v>16</v>
      </c>
    </row>
    <row r="872" spans="1:5" x14ac:dyDescent="0.3">
      <c r="A872" t="str">
        <f t="shared" si="245"/>
        <v>Checking</v>
      </c>
      <c r="B872" s="577" t="s">
        <v>1922</v>
      </c>
      <c r="C872" s="269" t="str">
        <f>TEXT(INDEX(Report!$A$1:$T$57,D872,E872),"0%")</f>
        <v>1%</v>
      </c>
      <c r="D872" s="575">
        <f t="shared" si="240"/>
        <v>51</v>
      </c>
      <c r="E872" s="574">
        <f t="shared" si="242"/>
        <v>17</v>
      </c>
    </row>
    <row r="873" spans="1:5" x14ac:dyDescent="0.3">
      <c r="A873" t="str">
        <f t="shared" si="245"/>
        <v>Checking</v>
      </c>
      <c r="B873" s="577" t="s">
        <v>1923</v>
      </c>
      <c r="C873" s="269" t="str">
        <f>INDEX(Report!$A$1:$T$57,D873,E873)</f>
        <v>All ex.Judge</v>
      </c>
      <c r="D873" s="575">
        <f t="shared" si="240"/>
        <v>51</v>
      </c>
      <c r="E873" s="574">
        <f t="shared" si="242"/>
        <v>18</v>
      </c>
    </row>
    <row r="874" spans="1:5" x14ac:dyDescent="0.3">
      <c r="A874" t="str">
        <f t="shared" si="245"/>
        <v>Checking</v>
      </c>
      <c r="B874" s="577" t="s">
        <v>1927</v>
      </c>
      <c r="C874" s="269" t="str">
        <f>INDEX(Report!$A$1:$T$57,D874,E874)</f>
        <v>No ballots. Availability of images unknown</v>
      </c>
      <c r="D874" s="575">
        <f t="shared" si="240"/>
        <v>51</v>
      </c>
      <c r="E874" s="574">
        <f t="shared" si="242"/>
        <v>19</v>
      </c>
    </row>
    <row r="875" spans="1:5" x14ac:dyDescent="0.3">
      <c r="A875" t="str">
        <f t="shared" si="245"/>
        <v>Checking</v>
      </c>
      <c r="B875" s="577" t="s">
        <v>1917</v>
      </c>
      <c r="C875" s="269" t="str">
        <f>TEXT(INDEX(Report!$A$1:$T$57,D875,E875),"0.0")</f>
        <v>42.8</v>
      </c>
      <c r="D875" s="575">
        <f t="shared" si="240"/>
        <v>51</v>
      </c>
      <c r="E875" s="574">
        <f t="shared" si="242"/>
        <v>20</v>
      </c>
    </row>
    <row r="876" spans="1:5" x14ac:dyDescent="0.3">
      <c r="A876" s="543" t="str">
        <f>INDEX(Report!$A$1:$T$57,D876,1)</f>
        <v>VA</v>
      </c>
      <c r="B876" s="543" t="s">
        <v>1928</v>
      </c>
      <c r="C876" s="575" t="str">
        <f>INDEX(Report!$A$1:$T$57,D876,E876)</f>
        <v>Virginia</v>
      </c>
      <c r="D876" s="575">
        <f t="shared" si="240"/>
        <v>52</v>
      </c>
      <c r="E876" s="575">
        <v>2</v>
      </c>
    </row>
    <row r="877" spans="1:5" x14ac:dyDescent="0.3">
      <c r="A877" t="s">
        <v>1932</v>
      </c>
      <c r="B877" s="576" t="s">
        <v>1929</v>
      </c>
      <c r="C877" s="269" t="str">
        <f>LEFT(INDEX(Report!$A$1:$T$57,D877,E877),1)</f>
        <v>B</v>
      </c>
      <c r="D877" s="575">
        <f t="shared" si="240"/>
        <v>52</v>
      </c>
      <c r="E877" s="269">
        <v>3</v>
      </c>
    </row>
    <row r="878" spans="1:5" x14ac:dyDescent="0.3">
      <c r="A878" t="s">
        <v>1900</v>
      </c>
      <c r="B878" s="577" t="s">
        <v>1912</v>
      </c>
      <c r="C878" s="269" t="str">
        <f>INDEX(Report!$A$1:$T$57,D878,E878)</f>
        <v>No</v>
      </c>
      <c r="D878" s="575">
        <f t="shared" si="240"/>
        <v>52</v>
      </c>
      <c r="E878" s="269">
        <v>4</v>
      </c>
    </row>
    <row r="879" spans="1:5" x14ac:dyDescent="0.3">
      <c r="A879" t="str">
        <f>A878</f>
        <v>Campaigns</v>
      </c>
      <c r="B879" s="577" t="s">
        <v>1913</v>
      </c>
      <c r="C879" s="269" t="str">
        <f>CONCATENATE(IF(ISNUMBER(INDEX(Report!$A$1:$T$57,D879,E879)),"$",""),INDEX(Report!$A$1:$T$57,D879,E879))</f>
        <v>no limit</v>
      </c>
      <c r="D879" s="575">
        <f t="shared" si="240"/>
        <v>52</v>
      </c>
      <c r="E879" s="574">
        <f>E878+1</f>
        <v>5</v>
      </c>
    </row>
    <row r="880" spans="1:5" x14ac:dyDescent="0.3">
      <c r="A880" t="str">
        <f t="shared" ref="A880:A894" si="246">A879</f>
        <v>Campaigns</v>
      </c>
      <c r="B880" s="577" t="s">
        <v>1914</v>
      </c>
      <c r="C880" s="269" t="str">
        <f>INDEX(Report!$A$1:$T$57,D880,E880)</f>
        <v>No</v>
      </c>
      <c r="D880" s="575">
        <f t="shared" si="240"/>
        <v>52</v>
      </c>
      <c r="E880" s="574">
        <f t="shared" ref="E880:E894" si="247">E879+1</f>
        <v>6</v>
      </c>
    </row>
    <row r="881" spans="1:5" x14ac:dyDescent="0.3">
      <c r="A881" t="s">
        <v>1899</v>
      </c>
      <c r="B881" s="577" t="s">
        <v>1911</v>
      </c>
      <c r="C881" s="269" t="str">
        <f>TEXT(INDEX(Report!$A$1:$T$57,D881,E881),"0%")</f>
        <v>73%</v>
      </c>
      <c r="D881" s="575">
        <f t="shared" si="240"/>
        <v>52</v>
      </c>
      <c r="E881" s="574">
        <f t="shared" si="247"/>
        <v>7</v>
      </c>
    </row>
    <row r="882" spans="1:5" x14ac:dyDescent="0.3">
      <c r="A882" t="str">
        <f t="shared" ref="A882:A894" si="248">A881</f>
        <v>Turnout</v>
      </c>
      <c r="B882" s="577" t="s">
        <v>1924</v>
      </c>
      <c r="C882" s="269" t="str">
        <f>TEXT(INDEX(Report!$A$1:$T$57,D882,E882),"0%")</f>
        <v>67%</v>
      </c>
      <c r="D882" s="575">
        <f t="shared" si="240"/>
        <v>52</v>
      </c>
      <c r="E882" s="574">
        <f t="shared" si="247"/>
        <v>8</v>
      </c>
    </row>
    <row r="883" spans="1:5" x14ac:dyDescent="0.3">
      <c r="A883" t="str">
        <f t="shared" si="248"/>
        <v>Turnout</v>
      </c>
      <c r="B883" s="577" t="s">
        <v>1925</v>
      </c>
      <c r="C883" s="269" t="str">
        <f>TEXT(INDEX(Report!$A$1:$T$57,D883,E883),"0%")</f>
        <v>84%</v>
      </c>
      <c r="D883" s="575">
        <f t="shared" si="240"/>
        <v>52</v>
      </c>
      <c r="E883" s="574">
        <f t="shared" si="247"/>
        <v>9</v>
      </c>
    </row>
    <row r="884" spans="1:5" x14ac:dyDescent="0.3">
      <c r="A884" t="s">
        <v>1930</v>
      </c>
      <c r="B884" s="577" t="s">
        <v>1915</v>
      </c>
      <c r="C884" s="269" t="str">
        <f>INDEX(Report!$A$1:$T$57,D884,E884)</f>
        <v>2Sat 8-5 last 2 Sat</v>
      </c>
      <c r="D884" s="575">
        <f t="shared" si="240"/>
        <v>52</v>
      </c>
      <c r="E884" s="574">
        <f t="shared" si="247"/>
        <v>10</v>
      </c>
    </row>
    <row r="885" spans="1:5" x14ac:dyDescent="0.3">
      <c r="A885" t="str">
        <f t="shared" ref="A885:A894" si="249">A884</f>
        <v>Access</v>
      </c>
      <c r="B885" s="577" t="s">
        <v>1926</v>
      </c>
      <c r="C885" s="269" t="str">
        <f>INDEX(Report!$A$1:$T$57,D885,E885)</f>
        <v>Broad VBM: if Voter asks</v>
      </c>
      <c r="D885" s="575">
        <f t="shared" si="240"/>
        <v>52</v>
      </c>
      <c r="E885" s="574">
        <f t="shared" si="247"/>
        <v>11</v>
      </c>
    </row>
    <row r="886" spans="1:5" x14ac:dyDescent="0.3">
      <c r="A886" t="str">
        <f t="shared" si="249"/>
        <v>Access</v>
      </c>
      <c r="B886" s="577" t="s">
        <v>1918</v>
      </c>
      <c r="C886" s="269" t="str">
        <f>INDEX(Report!$A$1:$T$57,D886,E886)</f>
        <v>No cure</v>
      </c>
      <c r="D886" s="575">
        <f t="shared" si="240"/>
        <v>52</v>
      </c>
      <c r="E886" s="574">
        <f t="shared" si="247"/>
        <v>12</v>
      </c>
    </row>
    <row r="887" spans="1:5" x14ac:dyDescent="0.3">
      <c r="A887" t="str">
        <f t="shared" si="249"/>
        <v>Access</v>
      </c>
      <c r="B887" s="577" t="s">
        <v>1919</v>
      </c>
      <c r="C887" s="269" t="str">
        <f>INDEX(Report!$A$1:$T$57,D887,E887)</f>
        <v>Yes</v>
      </c>
      <c r="D887" s="575">
        <f t="shared" si="240"/>
        <v>52</v>
      </c>
      <c r="E887" s="574">
        <f t="shared" si="247"/>
        <v>13</v>
      </c>
    </row>
    <row r="888" spans="1:5" x14ac:dyDescent="0.3">
      <c r="A888" t="str">
        <f t="shared" si="249"/>
        <v>Access</v>
      </c>
      <c r="B888" s="577" t="s">
        <v>1920</v>
      </c>
      <c r="C888" s="269" t="str">
        <f>IF(ISNUMBER(INDEX(Report!$A$1:$T$57,D888,E888)),TEXT(INDEX(Report!$A$1:$T$57,D888,E888),"0.0%"),INDEX(Report!$A$1:$T$57,D888,E888))</f>
        <v>No signature checks</v>
      </c>
      <c r="D888" s="575">
        <f t="shared" si="240"/>
        <v>52</v>
      </c>
      <c r="E888" s="574">
        <f t="shared" si="247"/>
        <v>14</v>
      </c>
    </row>
    <row r="889" spans="1:5" x14ac:dyDescent="0.3">
      <c r="A889" t="s">
        <v>1931</v>
      </c>
      <c r="B889" s="577" t="s">
        <v>1916</v>
      </c>
      <c r="C889" s="269" t="str">
        <f>INDEX(Report!$A$1:$T$57,D889,E889)</f>
        <v>hmpb+bmd4access</v>
      </c>
      <c r="D889" s="575">
        <f t="shared" si="240"/>
        <v>52</v>
      </c>
      <c r="E889" s="574">
        <f t="shared" si="247"/>
        <v>15</v>
      </c>
    </row>
    <row r="890" spans="1:5" x14ac:dyDescent="0.3">
      <c r="A890" t="str">
        <f t="shared" ref="A890:A894" si="250">A889</f>
        <v>Checking</v>
      </c>
      <c r="B890" s="577" t="s">
        <v>1921</v>
      </c>
      <c r="C890" s="269" t="str">
        <f>INDEX(Report!$A$1:$T$57,D890,E890)</f>
        <v>Hand count</v>
      </c>
      <c r="D890" s="575">
        <f t="shared" si="240"/>
        <v>52</v>
      </c>
      <c r="E890" s="574">
        <f t="shared" si="247"/>
        <v>16</v>
      </c>
    </row>
    <row r="891" spans="1:5" x14ac:dyDescent="0.3">
      <c r="A891" t="str">
        <f t="shared" si="250"/>
        <v>Checking</v>
      </c>
      <c r="B891" s="577" t="s">
        <v>1922</v>
      </c>
      <c r="C891" s="269" t="str">
        <f>TEXT(INDEX(Report!$A$1:$T$57,D891,E891),"0%")</f>
        <v>Statistical. After results are final</v>
      </c>
      <c r="D891" s="575">
        <f t="shared" si="240"/>
        <v>52</v>
      </c>
      <c r="E891" s="574">
        <f t="shared" si="247"/>
        <v>17</v>
      </c>
    </row>
    <row r="892" spans="1:5" x14ac:dyDescent="0.3">
      <c r="A892" t="str">
        <f t="shared" si="250"/>
        <v>Checking</v>
      </c>
      <c r="B892" s="577" t="s">
        <v>1923</v>
      </c>
      <c r="C892" s="269" t="str">
        <f>INDEX(Report!$A$1:$T$57,D892,E892)</f>
        <v>?</v>
      </c>
      <c r="D892" s="575">
        <f t="shared" si="240"/>
        <v>52</v>
      </c>
      <c r="E892" s="574">
        <f t="shared" si="247"/>
        <v>18</v>
      </c>
    </row>
    <row r="893" spans="1:5" x14ac:dyDescent="0.3">
      <c r="A893" t="str">
        <f t="shared" si="250"/>
        <v>Checking</v>
      </c>
      <c r="B893" s="577" t="s">
        <v>1927</v>
      </c>
      <c r="C893" s="269" t="str">
        <f>INDEX(Report!$A$1:$T$57,D893,E893)</f>
        <v>No ballots. Availability of images unknown</v>
      </c>
      <c r="D893" s="575">
        <f t="shared" si="240"/>
        <v>52</v>
      </c>
      <c r="E893" s="574">
        <f t="shared" si="247"/>
        <v>19</v>
      </c>
    </row>
    <row r="894" spans="1:5" x14ac:dyDescent="0.3">
      <c r="A894" t="str">
        <f t="shared" si="250"/>
        <v>Checking</v>
      </c>
      <c r="B894" s="577" t="s">
        <v>1917</v>
      </c>
      <c r="C894" s="269" t="str">
        <f>TEXT(INDEX(Report!$A$1:$T$57,D894,E894),"0.0")</f>
        <v>33.3</v>
      </c>
      <c r="D894" s="575">
        <f t="shared" si="240"/>
        <v>52</v>
      </c>
      <c r="E894" s="574">
        <f t="shared" si="247"/>
        <v>20</v>
      </c>
    </row>
    <row r="895" spans="1:5" x14ac:dyDescent="0.3">
      <c r="A895" s="543" t="str">
        <f>INDEX(Report!$A$1:$T$57,D895,1)</f>
        <v>VT</v>
      </c>
      <c r="B895" s="543" t="s">
        <v>1928</v>
      </c>
      <c r="C895" s="575" t="str">
        <f>INDEX(Report!$A$1:$T$57,D895,E895)</f>
        <v>Vermont</v>
      </c>
      <c r="D895" s="575">
        <f t="shared" si="240"/>
        <v>53</v>
      </c>
      <c r="E895" s="575">
        <v>2</v>
      </c>
    </row>
    <row r="896" spans="1:5" x14ac:dyDescent="0.3">
      <c r="A896" t="s">
        <v>1932</v>
      </c>
      <c r="B896" s="576" t="s">
        <v>1929</v>
      </c>
      <c r="C896" s="269" t="str">
        <f>LEFT(INDEX(Report!$A$1:$T$57,D896,E896),1)</f>
        <v>A</v>
      </c>
      <c r="D896" s="575">
        <f t="shared" si="240"/>
        <v>53</v>
      </c>
      <c r="E896" s="269">
        <v>3</v>
      </c>
    </row>
    <row r="897" spans="1:5" x14ac:dyDescent="0.3">
      <c r="A897" t="s">
        <v>1900</v>
      </c>
      <c r="B897" s="577" t="s">
        <v>1912</v>
      </c>
      <c r="C897" s="269" t="str">
        <f>INDEX(Report!$A$1:$T$57,D897,E897)</f>
        <v>No: 1CD</v>
      </c>
      <c r="D897" s="575">
        <f t="shared" si="240"/>
        <v>53</v>
      </c>
      <c r="E897" s="269">
        <v>4</v>
      </c>
    </row>
    <row r="898" spans="1:5" x14ac:dyDescent="0.3">
      <c r="A898" t="str">
        <f>A897</f>
        <v>Campaigns</v>
      </c>
      <c r="B898" s="577" t="s">
        <v>1913</v>
      </c>
      <c r="C898" s="269" t="str">
        <f>CONCATENATE(IF(ISNUMBER(INDEX(Report!$A$1:$T$57,D898,E898)),"$",""),INDEX(Report!$A$1:$T$57,D898,E898))</f>
        <v>$1820</v>
      </c>
      <c r="D898" s="575">
        <f t="shared" si="240"/>
        <v>53</v>
      </c>
      <c r="E898" s="574">
        <f>E897+1</f>
        <v>5</v>
      </c>
    </row>
    <row r="899" spans="1:5" x14ac:dyDescent="0.3">
      <c r="A899" t="str">
        <f t="shared" ref="A899:A913" si="251">A898</f>
        <v>Campaigns</v>
      </c>
      <c r="B899" s="577" t="s">
        <v>1914</v>
      </c>
      <c r="C899" s="269" t="str">
        <f>INDEX(Report!$A$1:$T$57,D899,E899)</f>
        <v>Gov+Lt.Gov</v>
      </c>
      <c r="D899" s="575">
        <f t="shared" si="240"/>
        <v>53</v>
      </c>
      <c r="E899" s="574">
        <f t="shared" ref="E899:E913" si="252">E898+1</f>
        <v>6</v>
      </c>
    </row>
    <row r="900" spans="1:5" x14ac:dyDescent="0.3">
      <c r="A900" t="s">
        <v>1899</v>
      </c>
      <c r="B900" s="577" t="s">
        <v>1911</v>
      </c>
      <c r="C900" s="269" t="str">
        <f>TEXT(INDEX(Report!$A$1:$T$57,D900,E900),"0%")</f>
        <v>74%</v>
      </c>
      <c r="D900" s="575">
        <f t="shared" si="240"/>
        <v>53</v>
      </c>
      <c r="E900" s="574">
        <f t="shared" si="252"/>
        <v>7</v>
      </c>
    </row>
    <row r="901" spans="1:5" x14ac:dyDescent="0.3">
      <c r="A901" t="str">
        <f t="shared" ref="A901:A913" si="253">A900</f>
        <v>Turnout</v>
      </c>
      <c r="B901" s="577" t="s">
        <v>1924</v>
      </c>
      <c r="C901" s="269" t="str">
        <f>TEXT(INDEX(Report!$A$1:$T$57,D901,E901),"0%")</f>
        <v>62%</v>
      </c>
      <c r="D901" s="575">
        <f t="shared" si="240"/>
        <v>53</v>
      </c>
      <c r="E901" s="574">
        <f t="shared" si="252"/>
        <v>8</v>
      </c>
    </row>
    <row r="902" spans="1:5" x14ac:dyDescent="0.3">
      <c r="A902" t="str">
        <f t="shared" si="253"/>
        <v>Turnout</v>
      </c>
      <c r="B902" s="577" t="s">
        <v>1925</v>
      </c>
      <c r="C902" s="269" t="str">
        <f>TEXT(INDEX(Report!$A$1:$T$57,D902,E902),"0%")</f>
        <v>88%</v>
      </c>
      <c r="D902" s="575">
        <f t="shared" si="240"/>
        <v>53</v>
      </c>
      <c r="E902" s="574">
        <f t="shared" si="252"/>
        <v>9</v>
      </c>
    </row>
    <row r="903" spans="1:5" x14ac:dyDescent="0.3">
      <c r="A903" t="s">
        <v>1930</v>
      </c>
      <c r="B903" s="577" t="s">
        <v>1915</v>
      </c>
      <c r="C903" s="269" t="str">
        <f>INDEX(Report!$A$1:$T$57,D903,E903)</f>
        <v>No rule</v>
      </c>
      <c r="D903" s="575">
        <f t="shared" si="240"/>
        <v>53</v>
      </c>
      <c r="E903" s="574">
        <f t="shared" si="252"/>
        <v>10</v>
      </c>
    </row>
    <row r="904" spans="1:5" x14ac:dyDescent="0.3">
      <c r="A904" t="str">
        <f t="shared" ref="A904:A913" si="254">A903</f>
        <v>Access</v>
      </c>
      <c r="B904" s="577" t="s">
        <v>1926</v>
      </c>
      <c r="C904" s="269" t="str">
        <f>INDEX(Report!$A$1:$T$57,D904,E904)</f>
        <v>Broad VBM: Ballot sent to all</v>
      </c>
      <c r="D904" s="575">
        <f t="shared" si="240"/>
        <v>53</v>
      </c>
      <c r="E904" s="574">
        <f t="shared" si="252"/>
        <v>11</v>
      </c>
    </row>
    <row r="905" spans="1:5" x14ac:dyDescent="0.3">
      <c r="A905" t="str">
        <f t="shared" si="254"/>
        <v>Access</v>
      </c>
      <c r="B905" s="577" t="s">
        <v>1918</v>
      </c>
      <c r="C905" s="269" t="str">
        <f>INDEX(Report!$A$1:$T$57,D905,E905)</f>
        <v>No cure</v>
      </c>
      <c r="D905" s="575">
        <f t="shared" si="240"/>
        <v>53</v>
      </c>
      <c r="E905" s="574">
        <f t="shared" si="252"/>
        <v>12</v>
      </c>
    </row>
    <row r="906" spans="1:5" x14ac:dyDescent="0.3">
      <c r="A906" t="str">
        <f t="shared" si="254"/>
        <v>Access</v>
      </c>
      <c r="B906" s="577" t="s">
        <v>1919</v>
      </c>
      <c r="C906" s="269" t="str">
        <f>INDEX(Report!$A$1:$T$57,D906,E906)</f>
        <v>Yes</v>
      </c>
      <c r="D906" s="575">
        <f t="shared" si="240"/>
        <v>53</v>
      </c>
      <c r="E906" s="574">
        <f t="shared" si="252"/>
        <v>13</v>
      </c>
    </row>
    <row r="907" spans="1:5" x14ac:dyDescent="0.3">
      <c r="A907" t="str">
        <f t="shared" si="254"/>
        <v>Access</v>
      </c>
      <c r="B907" s="577" t="s">
        <v>1920</v>
      </c>
      <c r="C907" s="269" t="str">
        <f>IF(ISNUMBER(INDEX(Report!$A$1:$T$57,D907,E907)),TEXT(INDEX(Report!$A$1:$T$57,D907,E907),"0.0%"),INDEX(Report!$A$1:$T$57,D907,E907))</f>
        <v>No signature checks</v>
      </c>
      <c r="D907" s="575">
        <f t="shared" si="240"/>
        <v>53</v>
      </c>
      <c r="E907" s="574">
        <f t="shared" si="252"/>
        <v>14</v>
      </c>
    </row>
    <row r="908" spans="1:5" x14ac:dyDescent="0.3">
      <c r="A908" t="s">
        <v>1931</v>
      </c>
      <c r="B908" s="577" t="s">
        <v>1916</v>
      </c>
      <c r="C908" s="269" t="str">
        <f>INDEX(Report!$A$1:$T$57,D908,E908)</f>
        <v>hmpb+bmd4access</v>
      </c>
      <c r="D908" s="575">
        <f t="shared" si="240"/>
        <v>53</v>
      </c>
      <c r="E908" s="574">
        <f t="shared" si="252"/>
        <v>15</v>
      </c>
    </row>
    <row r="909" spans="1:5" x14ac:dyDescent="0.3">
      <c r="A909" t="str">
        <f t="shared" ref="A909:A913" si="255">A908</f>
        <v>Checking</v>
      </c>
      <c r="B909" s="577" t="s">
        <v>1921</v>
      </c>
      <c r="C909" s="269" t="str">
        <f>INDEX(Report!$A$1:$T$57,D909,E909)</f>
        <v>Audit by using different machine</v>
      </c>
      <c r="D909" s="575">
        <f t="shared" si="240"/>
        <v>53</v>
      </c>
      <c r="E909" s="574">
        <f t="shared" si="252"/>
        <v>16</v>
      </c>
    </row>
    <row r="910" spans="1:5" x14ac:dyDescent="0.3">
      <c r="A910" t="str">
        <f t="shared" si="255"/>
        <v>Checking</v>
      </c>
      <c r="B910" s="577" t="s">
        <v>1922</v>
      </c>
      <c r="C910" s="269" t="str">
        <f>TEXT(INDEX(Report!$A$1:$T$57,D910,E910),"0%")</f>
        <v>6 towns. After results are final</v>
      </c>
      <c r="D910" s="575">
        <f t="shared" si="240"/>
        <v>53</v>
      </c>
      <c r="E910" s="574">
        <f t="shared" si="252"/>
        <v>17</v>
      </c>
    </row>
    <row r="911" spans="1:5" x14ac:dyDescent="0.3">
      <c r="A911" t="str">
        <f t="shared" si="255"/>
        <v>Checking</v>
      </c>
      <c r="B911" s="577" t="s">
        <v>1923</v>
      </c>
      <c r="C911" s="269" t="str">
        <f>INDEX(Report!$A$1:$T$57,D911,E911)</f>
        <v>All</v>
      </c>
      <c r="D911" s="575">
        <f t="shared" si="240"/>
        <v>53</v>
      </c>
      <c r="E911" s="574">
        <f t="shared" si="252"/>
        <v>18</v>
      </c>
    </row>
    <row r="912" spans="1:5" x14ac:dyDescent="0.3">
      <c r="A912" t="str">
        <f t="shared" si="255"/>
        <v>Checking</v>
      </c>
      <c r="B912" s="577" t="s">
        <v>1927</v>
      </c>
      <c r="C912" s="269" t="str">
        <f>INDEX(Report!$A$1:$T$57,D912,E912)</f>
        <v>Yes ballots after 3 months. Image keeping+release unknown</v>
      </c>
      <c r="D912" s="575">
        <f t="shared" si="240"/>
        <v>53</v>
      </c>
      <c r="E912" s="574">
        <f t="shared" si="252"/>
        <v>19</v>
      </c>
    </row>
    <row r="913" spans="1:5" x14ac:dyDescent="0.3">
      <c r="A913" t="str">
        <f t="shared" si="255"/>
        <v>Checking</v>
      </c>
      <c r="B913" s="577" t="s">
        <v>1917</v>
      </c>
      <c r="C913" s="269" t="str">
        <f>TEXT(INDEX(Report!$A$1:$T$57,D913,E913),"0.0")</f>
        <v>43.3</v>
      </c>
      <c r="D913" s="575">
        <f t="shared" si="240"/>
        <v>53</v>
      </c>
      <c r="E913" s="574">
        <f t="shared" si="252"/>
        <v>20</v>
      </c>
    </row>
    <row r="914" spans="1:5" x14ac:dyDescent="0.3">
      <c r="A914" s="543" t="str">
        <f>INDEX(Report!$A$1:$T$57,D914,1)</f>
        <v>WA</v>
      </c>
      <c r="B914" s="543" t="s">
        <v>1928</v>
      </c>
      <c r="C914" s="575" t="str">
        <f>INDEX(Report!$A$1:$T$57,D914,E914)</f>
        <v>Washington</v>
      </c>
      <c r="D914" s="575">
        <f t="shared" si="240"/>
        <v>54</v>
      </c>
      <c r="E914" s="575">
        <v>2</v>
      </c>
    </row>
    <row r="915" spans="1:5" x14ac:dyDescent="0.3">
      <c r="A915" t="s">
        <v>1932</v>
      </c>
      <c r="B915" s="576" t="s">
        <v>1929</v>
      </c>
      <c r="C915" s="269" t="str">
        <f>LEFT(INDEX(Report!$A$1:$T$57,D915,E915),1)</f>
        <v>A</v>
      </c>
      <c r="D915" s="575">
        <f t="shared" si="240"/>
        <v>54</v>
      </c>
      <c r="E915" s="269">
        <v>3</v>
      </c>
    </row>
    <row r="916" spans="1:5" x14ac:dyDescent="0.3">
      <c r="A916" t="s">
        <v>1900</v>
      </c>
      <c r="B916" s="577" t="s">
        <v>1912</v>
      </c>
      <c r="C916" s="269" t="str">
        <f>INDEX(Report!$A$1:$T$57,D916,E916)</f>
        <v>Yes</v>
      </c>
      <c r="D916" s="575">
        <f t="shared" si="240"/>
        <v>54</v>
      </c>
      <c r="E916" s="269">
        <v>4</v>
      </c>
    </row>
    <row r="917" spans="1:5" x14ac:dyDescent="0.3">
      <c r="A917" t="str">
        <f>A916</f>
        <v>Campaigns</v>
      </c>
      <c r="B917" s="577" t="s">
        <v>1913</v>
      </c>
      <c r="C917" s="269" t="str">
        <f>CONCATENATE(IF(ISNUMBER(INDEX(Report!$A$1:$T$57,D917,E917)),"$",""),INDEX(Report!$A$1:$T$57,D917,E917))</f>
        <v>$3000</v>
      </c>
      <c r="D917" s="575">
        <f t="shared" si="240"/>
        <v>54</v>
      </c>
      <c r="E917" s="574">
        <f>E916+1</f>
        <v>5</v>
      </c>
    </row>
    <row r="918" spans="1:5" x14ac:dyDescent="0.3">
      <c r="A918" t="str">
        <f t="shared" ref="A918:A932" si="256">A917</f>
        <v>Campaigns</v>
      </c>
      <c r="B918" s="577" t="s">
        <v>1914</v>
      </c>
      <c r="C918" s="269" t="str">
        <f>INDEX(Report!$A$1:$T$57,D918,E918)</f>
        <v>No</v>
      </c>
      <c r="D918" s="575">
        <f t="shared" si="240"/>
        <v>54</v>
      </c>
      <c r="E918" s="574">
        <f t="shared" ref="E918:E932" si="257">E917+1</f>
        <v>6</v>
      </c>
    </row>
    <row r="919" spans="1:5" x14ac:dyDescent="0.3">
      <c r="A919" t="s">
        <v>1899</v>
      </c>
      <c r="B919" s="577" t="s">
        <v>1911</v>
      </c>
      <c r="C919" s="269" t="str">
        <f>TEXT(INDEX(Report!$A$1:$T$57,D919,E919),"0%")</f>
        <v>76%</v>
      </c>
      <c r="D919" s="575">
        <f t="shared" si="240"/>
        <v>54</v>
      </c>
      <c r="E919" s="574">
        <f t="shared" si="257"/>
        <v>7</v>
      </c>
    </row>
    <row r="920" spans="1:5" x14ac:dyDescent="0.3">
      <c r="A920" t="str">
        <f t="shared" ref="A920:A932" si="258">A919</f>
        <v>Turnout</v>
      </c>
      <c r="B920" s="577" t="s">
        <v>1924</v>
      </c>
      <c r="C920" s="269" t="str">
        <f>TEXT(INDEX(Report!$A$1:$T$57,D920,E920),"0%")</f>
        <v>53%</v>
      </c>
      <c r="D920" s="575">
        <f t="shared" si="240"/>
        <v>54</v>
      </c>
      <c r="E920" s="574">
        <f t="shared" si="257"/>
        <v>8</v>
      </c>
    </row>
    <row r="921" spans="1:5" x14ac:dyDescent="0.3">
      <c r="A921" t="str">
        <f t="shared" si="258"/>
        <v>Turnout</v>
      </c>
      <c r="B921" s="577" t="s">
        <v>1925</v>
      </c>
      <c r="C921" s="269" t="str">
        <f>TEXT(INDEX(Report!$A$1:$T$57,D921,E921),"0%")</f>
        <v>78%</v>
      </c>
      <c r="D921" s="575">
        <f t="shared" si="240"/>
        <v>54</v>
      </c>
      <c r="E921" s="574">
        <f t="shared" si="257"/>
        <v>9</v>
      </c>
    </row>
    <row r="922" spans="1:5" x14ac:dyDescent="0.3">
      <c r="A922" t="s">
        <v>1930</v>
      </c>
      <c r="B922" s="577" t="s">
        <v>1915</v>
      </c>
      <c r="C922" s="269" t="str">
        <f>INDEX(Report!$A$1:$T$57,D922,E922)</f>
        <v>No rule</v>
      </c>
      <c r="D922" s="575">
        <f t="shared" ref="D922:D932" si="259">D903+1</f>
        <v>54</v>
      </c>
      <c r="E922" s="574">
        <f t="shared" si="257"/>
        <v>10</v>
      </c>
    </row>
    <row r="923" spans="1:5" x14ac:dyDescent="0.3">
      <c r="A923" t="str">
        <f t="shared" ref="A923:A932" si="260">A922</f>
        <v>Access</v>
      </c>
      <c r="B923" s="577" t="s">
        <v>1926</v>
      </c>
      <c r="C923" s="269" t="str">
        <f>INDEX(Report!$A$1:$T$57,D923,E923)</f>
        <v>Broad VBM: Ballot sent to all</v>
      </c>
      <c r="D923" s="575">
        <f t="shared" si="259"/>
        <v>54</v>
      </c>
      <c r="E923" s="574">
        <f t="shared" si="257"/>
        <v>11</v>
      </c>
    </row>
    <row r="924" spans="1:5" x14ac:dyDescent="0.3">
      <c r="A924" t="str">
        <f t="shared" si="260"/>
        <v>Access</v>
      </c>
      <c r="B924" s="577" t="s">
        <v>1918</v>
      </c>
      <c r="C924" s="269">
        <f>INDEX(Report!$A$1:$T$57,D924,E924)</f>
        <v>21</v>
      </c>
      <c r="D924" s="575">
        <f t="shared" si="259"/>
        <v>54</v>
      </c>
      <c r="E924" s="574">
        <f t="shared" si="257"/>
        <v>12</v>
      </c>
    </row>
    <row r="925" spans="1:5" x14ac:dyDescent="0.3">
      <c r="A925" t="str">
        <f t="shared" si="260"/>
        <v>Access</v>
      </c>
      <c r="B925" s="577" t="s">
        <v>1919</v>
      </c>
      <c r="C925" s="269" t="str">
        <f>INDEX(Report!$A$1:$T$57,D925,E925)</f>
        <v>Yes</v>
      </c>
      <c r="D925" s="575">
        <f t="shared" si="259"/>
        <v>54</v>
      </c>
      <c r="E925" s="574">
        <f t="shared" si="257"/>
        <v>13</v>
      </c>
    </row>
    <row r="926" spans="1:5" x14ac:dyDescent="0.3">
      <c r="A926" t="str">
        <f t="shared" si="260"/>
        <v>Access</v>
      </c>
      <c r="B926" s="577" t="s">
        <v>1920</v>
      </c>
      <c r="C926" s="269" t="str">
        <f>IF(ISNUMBER(INDEX(Report!$A$1:$T$57,D926,E926)),TEXT(INDEX(Report!$A$1:$T$57,D926,E926),"0.0%"),INDEX(Report!$A$1:$T$57,D926,E926))</f>
        <v>1.0%</v>
      </c>
      <c r="D926" s="575">
        <f t="shared" si="259"/>
        <v>54</v>
      </c>
      <c r="E926" s="574">
        <f t="shared" si="257"/>
        <v>14</v>
      </c>
    </row>
    <row r="927" spans="1:5" x14ac:dyDescent="0.3">
      <c r="A927" t="s">
        <v>1931</v>
      </c>
      <c r="B927" s="577" t="s">
        <v>1916</v>
      </c>
      <c r="C927" s="269" t="str">
        <f>INDEX(Report!$A$1:$T$57,D927,E927)</f>
        <v>hmpb+bmd4access</v>
      </c>
      <c r="D927" s="575">
        <f t="shared" si="259"/>
        <v>54</v>
      </c>
      <c r="E927" s="574">
        <f t="shared" si="257"/>
        <v>15</v>
      </c>
    </row>
    <row r="928" spans="1:5" x14ac:dyDescent="0.3">
      <c r="A928" t="str">
        <f t="shared" ref="A928:A932" si="261">A927</f>
        <v>Checking</v>
      </c>
      <c r="B928" s="577" t="s">
        <v>1921</v>
      </c>
      <c r="C928" s="269" t="str">
        <f>INDEX(Report!$A$1:$T$57,D928,E928)</f>
        <v>Hand count. Except.can audit just in-person machines</v>
      </c>
      <c r="D928" s="575">
        <f t="shared" si="259"/>
        <v>54</v>
      </c>
      <c r="E928" s="574">
        <f t="shared" si="257"/>
        <v>16</v>
      </c>
    </row>
    <row r="929" spans="1:5" x14ac:dyDescent="0.3">
      <c r="A929" t="str">
        <f t="shared" si="261"/>
        <v>Checking</v>
      </c>
      <c r="B929" s="577" t="s">
        <v>1922</v>
      </c>
      <c r="C929" s="269" t="str">
        <f>TEXT(INDEX(Report!$A$1:$T$57,D929,E929),"0%")</f>
        <v>1%-4%</v>
      </c>
      <c r="D929" s="575">
        <f t="shared" si="259"/>
        <v>54</v>
      </c>
      <c r="E929" s="574">
        <f t="shared" si="257"/>
        <v>17</v>
      </c>
    </row>
    <row r="930" spans="1:5" x14ac:dyDescent="0.3">
      <c r="A930" t="str">
        <f t="shared" si="261"/>
        <v>Checking</v>
      </c>
      <c r="B930" s="577" t="s">
        <v>1923</v>
      </c>
      <c r="C930" s="269" t="str">
        <f>INDEX(Report!$A$1:$T$57,D930,E930)</f>
        <v>1-3</v>
      </c>
      <c r="D930" s="575">
        <f t="shared" si="259"/>
        <v>54</v>
      </c>
      <c r="E930" s="574">
        <f t="shared" si="257"/>
        <v>18</v>
      </c>
    </row>
    <row r="931" spans="1:5" x14ac:dyDescent="0.3">
      <c r="A931" t="str">
        <f t="shared" si="261"/>
        <v>Checking</v>
      </c>
      <c r="B931" s="577" t="s">
        <v>1927</v>
      </c>
      <c r="C931" s="269" t="str">
        <f>INDEX(Report!$A$1:$T$57,D931,E931)</f>
        <v>No ballots or images</v>
      </c>
      <c r="D931" s="575">
        <f t="shared" si="259"/>
        <v>54</v>
      </c>
      <c r="E931" s="574">
        <f t="shared" si="257"/>
        <v>19</v>
      </c>
    </row>
    <row r="932" spans="1:5" x14ac:dyDescent="0.3">
      <c r="A932" t="str">
        <f t="shared" si="261"/>
        <v>Checking</v>
      </c>
      <c r="B932" s="577" t="s">
        <v>1917</v>
      </c>
      <c r="C932" s="269" t="str">
        <f>TEXT(INDEX(Report!$A$1:$T$57,D932,E932),"0.0")</f>
        <v>45.6</v>
      </c>
      <c r="D932" s="575">
        <f t="shared" si="259"/>
        <v>54</v>
      </c>
      <c r="E932" s="574">
        <f t="shared" si="257"/>
        <v>20</v>
      </c>
    </row>
    <row r="933" spans="1:5" x14ac:dyDescent="0.3">
      <c r="A933" s="543" t="str">
        <f>INDEX(Report!$A$1:$T$57,D933,1)</f>
        <v>WI</v>
      </c>
      <c r="B933" s="543" t="s">
        <v>1928</v>
      </c>
      <c r="C933" s="575" t="str">
        <f>INDEX(Report!$A$1:$T$57,D933,E933)</f>
        <v>Wisconsin</v>
      </c>
      <c r="D933" s="575">
        <f>D914+1</f>
        <v>55</v>
      </c>
      <c r="E933" s="575">
        <v>2</v>
      </c>
    </row>
    <row r="934" spans="1:5" x14ac:dyDescent="0.3">
      <c r="A934" t="s">
        <v>1932</v>
      </c>
      <c r="B934" s="576" t="s">
        <v>1929</v>
      </c>
      <c r="C934" s="269" t="str">
        <f>LEFT(INDEX(Report!$A$1:$T$57,D934,E934),1)</f>
        <v>B</v>
      </c>
      <c r="D934" s="575">
        <f t="shared" ref="D934:D989" si="262">D915+1</f>
        <v>55</v>
      </c>
      <c r="E934" s="269">
        <v>3</v>
      </c>
    </row>
    <row r="935" spans="1:5" x14ac:dyDescent="0.3">
      <c r="A935" t="s">
        <v>1900</v>
      </c>
      <c r="B935" s="577" t="s">
        <v>1912</v>
      </c>
      <c r="C935" s="269" t="str">
        <f>INDEX(Report!$A$1:$T$57,D935,E935)</f>
        <v>No</v>
      </c>
      <c r="D935" s="575">
        <f t="shared" si="262"/>
        <v>55</v>
      </c>
      <c r="E935" s="269">
        <v>4</v>
      </c>
    </row>
    <row r="936" spans="1:5" x14ac:dyDescent="0.3">
      <c r="A936" t="str">
        <f>A935</f>
        <v>Campaigns</v>
      </c>
      <c r="B936" s="577" t="s">
        <v>1913</v>
      </c>
      <c r="C936" s="269" t="str">
        <f>CONCATENATE(IF(ISNUMBER(INDEX(Report!$A$1:$T$57,D936,E936)),"$",""),INDEX(Report!$A$1:$T$57,D936,E936))</f>
        <v>$2000</v>
      </c>
      <c r="D936" s="575">
        <f t="shared" si="262"/>
        <v>55</v>
      </c>
      <c r="E936" s="574">
        <f>E935+1</f>
        <v>5</v>
      </c>
    </row>
    <row r="937" spans="1:5" x14ac:dyDescent="0.3">
      <c r="A937" t="str">
        <f t="shared" ref="A937:A951" si="263">A936</f>
        <v>Campaigns</v>
      </c>
      <c r="B937" s="577" t="s">
        <v>1914</v>
      </c>
      <c r="C937" s="269" t="str">
        <f>INDEX(Report!$A$1:$T$57,D937,E937)</f>
        <v>No</v>
      </c>
      <c r="D937" s="575">
        <f t="shared" si="262"/>
        <v>55</v>
      </c>
      <c r="E937" s="574">
        <f t="shared" ref="E937:E951" si="264">E936+1</f>
        <v>6</v>
      </c>
    </row>
    <row r="938" spans="1:5" x14ac:dyDescent="0.3">
      <c r="A938" t="s">
        <v>1899</v>
      </c>
      <c r="B938" s="577" t="s">
        <v>1911</v>
      </c>
      <c r="C938" s="269" t="str">
        <f>TEXT(INDEX(Report!$A$1:$T$57,D938,E938),"0%")</f>
        <v>76%</v>
      </c>
      <c r="D938" s="575">
        <f t="shared" si="262"/>
        <v>55</v>
      </c>
      <c r="E938" s="574">
        <f t="shared" si="264"/>
        <v>7</v>
      </c>
    </row>
    <row r="939" spans="1:5" x14ac:dyDescent="0.3">
      <c r="A939" t="str">
        <f t="shared" ref="A939:A953" si="265">A938</f>
        <v>Turnout</v>
      </c>
      <c r="B939" s="577" t="s">
        <v>1924</v>
      </c>
      <c r="C939" s="269" t="str">
        <f>TEXT(INDEX(Report!$A$1:$T$57,D939,E939),"0%")</f>
        <v>72%</v>
      </c>
      <c r="D939" s="575">
        <f t="shared" si="262"/>
        <v>55</v>
      </c>
      <c r="E939" s="574">
        <f t="shared" si="264"/>
        <v>8</v>
      </c>
    </row>
    <row r="940" spans="1:5" x14ac:dyDescent="0.3">
      <c r="A940" t="str">
        <f t="shared" si="265"/>
        <v>Turnout</v>
      </c>
      <c r="B940" s="577" t="s">
        <v>1925</v>
      </c>
      <c r="C940" s="269" t="str">
        <f>TEXT(INDEX(Report!$A$1:$T$57,D940,E940),"0%")</f>
        <v>72%</v>
      </c>
      <c r="D940" s="575">
        <f t="shared" si="262"/>
        <v>55</v>
      </c>
      <c r="E940" s="574">
        <f t="shared" si="264"/>
        <v>9</v>
      </c>
    </row>
    <row r="941" spans="1:5" x14ac:dyDescent="0.3">
      <c r="A941" t="s">
        <v>1930</v>
      </c>
      <c r="B941" s="577" t="s">
        <v>1915</v>
      </c>
      <c r="C941" s="269" t="str">
        <f>INDEX(Report!$A$1:$T$57,D941,E941)</f>
        <v>No rule</v>
      </c>
      <c r="D941" s="575">
        <f t="shared" si="262"/>
        <v>55</v>
      </c>
      <c r="E941" s="574">
        <f t="shared" si="264"/>
        <v>10</v>
      </c>
    </row>
    <row r="942" spans="1:5" x14ac:dyDescent="0.3">
      <c r="A942" t="str">
        <f t="shared" ref="A942:A956" si="266">A941</f>
        <v>Access</v>
      </c>
      <c r="B942" s="577" t="s">
        <v>1926</v>
      </c>
      <c r="C942" s="269" t="str">
        <f>INDEX(Report!$A$1:$T$57,D942,E942)</f>
        <v>Broad VBM: Applic.sent to all</v>
      </c>
      <c r="D942" s="575">
        <f t="shared" si="262"/>
        <v>55</v>
      </c>
      <c r="E942" s="574">
        <f t="shared" si="264"/>
        <v>11</v>
      </c>
    </row>
    <row r="943" spans="1:5" x14ac:dyDescent="0.3">
      <c r="A943" t="str">
        <f t="shared" si="266"/>
        <v>Access</v>
      </c>
      <c r="B943" s="577" t="s">
        <v>1918</v>
      </c>
      <c r="C943" s="269" t="str">
        <f>INDEX(Report!$A$1:$T$57,D943,E943)</f>
        <v>No cure</v>
      </c>
      <c r="D943" s="575">
        <f t="shared" si="262"/>
        <v>55</v>
      </c>
      <c r="E943" s="574">
        <f t="shared" si="264"/>
        <v>12</v>
      </c>
    </row>
    <row r="944" spans="1:5" x14ac:dyDescent="0.3">
      <c r="A944" t="str">
        <f t="shared" si="266"/>
        <v>Access</v>
      </c>
      <c r="B944" s="577" t="s">
        <v>1919</v>
      </c>
      <c r="C944" s="269" t="str">
        <f>INDEX(Report!$A$1:$T$57,D944,E944)</f>
        <v>Yes</v>
      </c>
      <c r="D944" s="575">
        <f t="shared" si="262"/>
        <v>55</v>
      </c>
      <c r="E944" s="574">
        <f t="shared" si="264"/>
        <v>13</v>
      </c>
    </row>
    <row r="945" spans="1:5" x14ac:dyDescent="0.3">
      <c r="A945" t="str">
        <f t="shared" si="266"/>
        <v>Access</v>
      </c>
      <c r="B945" s="577" t="s">
        <v>1920</v>
      </c>
      <c r="C945" s="269" t="str">
        <f>IF(ISNUMBER(INDEX(Report!$A$1:$T$57,D945,E945)),TEXT(INDEX(Report!$A$1:$T$57,D945,E945),"0.0%"),INDEX(Report!$A$1:$T$57,D945,E945))</f>
        <v>No signature checks</v>
      </c>
      <c r="D945" s="575">
        <f t="shared" si="262"/>
        <v>55</v>
      </c>
      <c r="E945" s="574">
        <f t="shared" si="264"/>
        <v>14</v>
      </c>
    </row>
    <row r="946" spans="1:5" x14ac:dyDescent="0.3">
      <c r="A946" t="s">
        <v>1931</v>
      </c>
      <c r="B946" s="577" t="s">
        <v>1916</v>
      </c>
      <c r="C946" s="269" t="str">
        <f>INDEX(Report!$A$1:$T$57,D946,E946)</f>
        <v>hmpb+bmd4access</v>
      </c>
      <c r="D946" s="575">
        <f t="shared" si="262"/>
        <v>55</v>
      </c>
      <c r="E946" s="574">
        <f t="shared" si="264"/>
        <v>15</v>
      </c>
    </row>
    <row r="947" spans="1:5" x14ac:dyDescent="0.3">
      <c r="A947" t="str">
        <f t="shared" ref="A947:A961" si="267">A946</f>
        <v>Checking</v>
      </c>
      <c r="B947" s="577" t="s">
        <v>1921</v>
      </c>
      <c r="C947" s="269" t="str">
        <f>INDEX(Report!$A$1:$T$57,D947,E947)</f>
        <v xml:space="preserve">Hand count. Exclude primaries+early+VBM+prov. ballots </v>
      </c>
      <c r="D947" s="575">
        <f t="shared" si="262"/>
        <v>55</v>
      </c>
      <c r="E947" s="574">
        <f t="shared" si="264"/>
        <v>16</v>
      </c>
    </row>
    <row r="948" spans="1:5" x14ac:dyDescent="0.3">
      <c r="A948" t="str">
        <f t="shared" si="267"/>
        <v>Checking</v>
      </c>
      <c r="B948" s="577" t="s">
        <v>1922</v>
      </c>
      <c r="C948" s="269" t="str">
        <f>TEXT(INDEX(Report!$A$1:$T$57,D948,E948),"0%")</f>
        <v>5%</v>
      </c>
      <c r="D948" s="575">
        <f t="shared" si="262"/>
        <v>55</v>
      </c>
      <c r="E948" s="574">
        <f t="shared" si="264"/>
        <v>17</v>
      </c>
    </row>
    <row r="949" spans="1:5" x14ac:dyDescent="0.3">
      <c r="A949" t="str">
        <f t="shared" si="267"/>
        <v>Checking</v>
      </c>
      <c r="B949" s="577" t="s">
        <v>1923</v>
      </c>
      <c r="C949" s="269">
        <f>INDEX(Report!$A$1:$T$57,D949,E949)</f>
        <v>4</v>
      </c>
      <c r="D949" s="575">
        <f t="shared" si="262"/>
        <v>55</v>
      </c>
      <c r="E949" s="574">
        <f t="shared" si="264"/>
        <v>18</v>
      </c>
    </row>
    <row r="950" spans="1:5" x14ac:dyDescent="0.3">
      <c r="A950" t="str">
        <f t="shared" si="267"/>
        <v>Checking</v>
      </c>
      <c r="B950" s="577" t="s">
        <v>1927</v>
      </c>
      <c r="C950" s="269" t="str">
        <f>INDEX(Report!$A$1:$T$57,D950,E950)</f>
        <v>Yes. Unknown if images kept</v>
      </c>
      <c r="D950" s="575">
        <f t="shared" si="262"/>
        <v>55</v>
      </c>
      <c r="E950" s="574">
        <f t="shared" si="264"/>
        <v>19</v>
      </c>
    </row>
    <row r="951" spans="1:5" x14ac:dyDescent="0.3">
      <c r="A951" t="str">
        <f t="shared" si="267"/>
        <v>Checking</v>
      </c>
      <c r="B951" s="577" t="s">
        <v>1917</v>
      </c>
      <c r="C951" s="269" t="str">
        <f>TEXT(INDEX(Report!$A$1:$T$57,D951,E951),"0.0")</f>
        <v>35.2</v>
      </c>
      <c r="D951" s="575">
        <f t="shared" si="262"/>
        <v>55</v>
      </c>
      <c r="E951" s="574">
        <f t="shared" si="264"/>
        <v>20</v>
      </c>
    </row>
    <row r="952" spans="1:5" x14ac:dyDescent="0.3">
      <c r="A952" s="543" t="str">
        <f>INDEX(Report!$A$1:$T$57,D952,1)</f>
        <v>WV</v>
      </c>
      <c r="B952" s="543" t="s">
        <v>1928</v>
      </c>
      <c r="C952" s="575" t="str">
        <f>INDEX(Report!$A$1:$T$57,D952,E952)</f>
        <v>West Virginia</v>
      </c>
      <c r="D952" s="575">
        <f t="shared" si="262"/>
        <v>56</v>
      </c>
      <c r="E952" s="575">
        <v>2</v>
      </c>
    </row>
    <row r="953" spans="1:5" x14ac:dyDescent="0.3">
      <c r="A953" t="s">
        <v>1932</v>
      </c>
      <c r="B953" s="576" t="s">
        <v>1929</v>
      </c>
      <c r="C953" s="269" t="str">
        <f>LEFT(INDEX(Report!$A$1:$T$57,D953,E953),1)</f>
        <v>B</v>
      </c>
      <c r="D953" s="575">
        <f t="shared" si="262"/>
        <v>56</v>
      </c>
      <c r="E953" s="269">
        <v>3</v>
      </c>
    </row>
    <row r="954" spans="1:5" x14ac:dyDescent="0.3">
      <c r="A954" t="s">
        <v>1900</v>
      </c>
      <c r="B954" s="577" t="s">
        <v>1912</v>
      </c>
      <c r="C954" s="269" t="str">
        <f>INDEX(Report!$A$1:$T$57,D954,E954)</f>
        <v>No</v>
      </c>
      <c r="D954" s="575">
        <f t="shared" si="262"/>
        <v>56</v>
      </c>
      <c r="E954" s="269">
        <v>4</v>
      </c>
    </row>
    <row r="955" spans="1:5" x14ac:dyDescent="0.3">
      <c r="A955" t="str">
        <f>A954</f>
        <v>Campaigns</v>
      </c>
      <c r="B955" s="577" t="s">
        <v>1913</v>
      </c>
      <c r="C955" s="269" t="str">
        <f>CONCATENATE(IF(ISNUMBER(INDEX(Report!$A$1:$T$57,D955,E955)),"$",""),INDEX(Report!$A$1:$T$57,D955,E955))</f>
        <v>$8400</v>
      </c>
      <c r="D955" s="575">
        <f t="shared" si="262"/>
        <v>56</v>
      </c>
      <c r="E955" s="574">
        <f>E954+1</f>
        <v>5</v>
      </c>
    </row>
    <row r="956" spans="1:5" x14ac:dyDescent="0.3">
      <c r="A956" t="str">
        <f t="shared" ref="A956:A970" si="268">A955</f>
        <v>Campaigns</v>
      </c>
      <c r="B956" s="577" t="s">
        <v>1914</v>
      </c>
      <c r="C956" s="269" t="str">
        <f>INDEX(Report!$A$1:$T$57,D956,E956)</f>
        <v>Justices</v>
      </c>
      <c r="D956" s="575">
        <f t="shared" si="262"/>
        <v>56</v>
      </c>
      <c r="E956" s="574">
        <f t="shared" ref="E956:E970" si="269">E955+1</f>
        <v>6</v>
      </c>
    </row>
    <row r="957" spans="1:5" x14ac:dyDescent="0.3">
      <c r="A957" t="s">
        <v>1899</v>
      </c>
      <c r="B957" s="577" t="s">
        <v>1911</v>
      </c>
      <c r="C957" s="269" t="str">
        <f>TEXT(INDEX(Report!$A$1:$T$57,D957,E957),"0%")</f>
        <v>58%</v>
      </c>
      <c r="D957" s="575">
        <f t="shared" si="262"/>
        <v>56</v>
      </c>
      <c r="E957" s="574">
        <f t="shared" si="269"/>
        <v>7</v>
      </c>
    </row>
    <row r="958" spans="1:5" x14ac:dyDescent="0.3">
      <c r="A958" t="str">
        <f t="shared" ref="A958:A970" si="270">A957</f>
        <v>Turnout</v>
      </c>
      <c r="B958" s="577" t="s">
        <v>1924</v>
      </c>
      <c r="C958" s="269" t="str">
        <f>TEXT(INDEX(Report!$A$1:$T$57,D958,E958),"0%")</f>
        <v>48%</v>
      </c>
      <c r="D958" s="575">
        <f t="shared" si="262"/>
        <v>56</v>
      </c>
      <c r="E958" s="574">
        <f t="shared" si="269"/>
        <v>8</v>
      </c>
    </row>
    <row r="959" spans="1:5" x14ac:dyDescent="0.3">
      <c r="A959" t="str">
        <f t="shared" si="270"/>
        <v>Turnout</v>
      </c>
      <c r="B959" s="577" t="s">
        <v>1925</v>
      </c>
      <c r="C959" s="269" t="str">
        <f>TEXT(INDEX(Report!$A$1:$T$57,D959,E959),"0%")</f>
        <v>66%</v>
      </c>
      <c r="D959" s="575">
        <f t="shared" si="262"/>
        <v>56</v>
      </c>
      <c r="E959" s="574">
        <f t="shared" si="269"/>
        <v>9</v>
      </c>
    </row>
    <row r="960" spans="1:5" x14ac:dyDescent="0.3">
      <c r="A960" t="s">
        <v>1930</v>
      </c>
      <c r="B960" s="577" t="s">
        <v>1915</v>
      </c>
      <c r="C960" s="269" t="str">
        <f>INDEX(Report!$A$1:$T$57,D960,E960)</f>
        <v>2Sat: 9-5 last 2 Sat</v>
      </c>
      <c r="D960" s="575">
        <f t="shared" si="262"/>
        <v>56</v>
      </c>
      <c r="E960" s="574">
        <f t="shared" si="269"/>
        <v>10</v>
      </c>
    </row>
    <row r="961" spans="1:5" x14ac:dyDescent="0.3">
      <c r="A961" t="str">
        <f t="shared" ref="A961:A970" si="271">A960</f>
        <v>Access</v>
      </c>
      <c r="B961" s="577" t="s">
        <v>1926</v>
      </c>
      <c r="C961" s="269" t="str">
        <f>INDEX(Report!$A$1:$T$57,D961,E961)</f>
        <v>Broad VBM: if Voter asks</v>
      </c>
      <c r="D961" s="575">
        <f t="shared" si="262"/>
        <v>56</v>
      </c>
      <c r="E961" s="574">
        <f t="shared" si="269"/>
        <v>11</v>
      </c>
    </row>
    <row r="962" spans="1:5" x14ac:dyDescent="0.3">
      <c r="A962" t="str">
        <f t="shared" si="271"/>
        <v>Access</v>
      </c>
      <c r="B962" s="577" t="s">
        <v>1918</v>
      </c>
      <c r="C962" s="269" t="str">
        <f>INDEX(Report!$A$1:$T$57,D962,E962)</f>
        <v>No cure</v>
      </c>
      <c r="D962" s="575">
        <f t="shared" si="262"/>
        <v>56</v>
      </c>
      <c r="E962" s="574">
        <f t="shared" si="269"/>
        <v>12</v>
      </c>
    </row>
    <row r="963" spans="1:5" x14ac:dyDescent="0.3">
      <c r="A963" t="str">
        <f t="shared" si="271"/>
        <v>Access</v>
      </c>
      <c r="B963" s="577" t="s">
        <v>1919</v>
      </c>
      <c r="C963" s="269" t="str">
        <f>INDEX(Report!$A$1:$T$57,D963,E963)</f>
        <v>Yes</v>
      </c>
      <c r="D963" s="575">
        <f t="shared" si="262"/>
        <v>56</v>
      </c>
      <c r="E963" s="574">
        <f t="shared" si="269"/>
        <v>13</v>
      </c>
    </row>
    <row r="964" spans="1:5" x14ac:dyDescent="0.3">
      <c r="A964" t="str">
        <f t="shared" si="271"/>
        <v>Access</v>
      </c>
      <c r="B964" s="577" t="s">
        <v>1920</v>
      </c>
      <c r="C964" s="269" t="str">
        <f>IF(ISNUMBER(INDEX(Report!$A$1:$T$57,D964,E964)),TEXT(INDEX(Report!$A$1:$T$57,D964,E964),"0.0%"),INDEX(Report!$A$1:$T$57,D964,E964))</f>
        <v>1.0%</v>
      </c>
      <c r="D964" s="575">
        <f t="shared" si="262"/>
        <v>56</v>
      </c>
      <c r="E964" s="574">
        <f t="shared" si="269"/>
        <v>14</v>
      </c>
    </row>
    <row r="965" spans="1:5" x14ac:dyDescent="0.3">
      <c r="A965" t="s">
        <v>1931</v>
      </c>
      <c r="B965" s="577" t="s">
        <v>1916</v>
      </c>
      <c r="C965" s="269" t="str">
        <f>INDEX(Report!$A$1:$T$57,D965,E965)</f>
        <v>bmd67% vvpat29%</v>
      </c>
      <c r="D965" s="575">
        <f t="shared" si="262"/>
        <v>56</v>
      </c>
      <c r="E965" s="574">
        <f t="shared" si="269"/>
        <v>15</v>
      </c>
    </row>
    <row r="966" spans="1:5" x14ac:dyDescent="0.3">
      <c r="A966" t="str">
        <f t="shared" ref="A966:A970" si="272">A965</f>
        <v>Checking</v>
      </c>
      <c r="B966" s="577" t="s">
        <v>1921</v>
      </c>
      <c r="C966" s="269" t="str">
        <f>INDEX(Report!$A$1:$T$57,D966,E966)</f>
        <v>Hand count</v>
      </c>
      <c r="D966" s="575">
        <f t="shared" si="262"/>
        <v>56</v>
      </c>
      <c r="E966" s="574">
        <f t="shared" si="269"/>
        <v>16</v>
      </c>
    </row>
    <row r="967" spans="1:5" x14ac:dyDescent="0.3">
      <c r="A967" t="str">
        <f t="shared" si="272"/>
        <v>Checking</v>
      </c>
      <c r="B967" s="577" t="s">
        <v>1922</v>
      </c>
      <c r="C967" s="269" t="str">
        <f>TEXT(INDEX(Report!$A$1:$T$57,D967,E967),"0%")</f>
        <v>3%</v>
      </c>
      <c r="D967" s="575">
        <f t="shared" si="262"/>
        <v>56</v>
      </c>
      <c r="E967" s="574">
        <f t="shared" si="269"/>
        <v>17</v>
      </c>
    </row>
    <row r="968" spans="1:5" x14ac:dyDescent="0.3">
      <c r="A968" t="str">
        <f t="shared" si="272"/>
        <v>Checking</v>
      </c>
      <c r="B968" s="577" t="s">
        <v>1923</v>
      </c>
      <c r="C968" s="269" t="str">
        <f>INDEX(Report!$A$1:$T$57,D968,E968)</f>
        <v>All</v>
      </c>
      <c r="D968" s="575">
        <f t="shared" si="262"/>
        <v>56</v>
      </c>
      <c r="E968" s="574">
        <f t="shared" si="269"/>
        <v>18</v>
      </c>
    </row>
    <row r="969" spans="1:5" x14ac:dyDescent="0.3">
      <c r="A969" t="str">
        <f t="shared" si="272"/>
        <v>Checking</v>
      </c>
      <c r="B969" s="577" t="s">
        <v>1927</v>
      </c>
      <c r="C969" s="269" t="str">
        <f>INDEX(Report!$A$1:$T$57,D969,E969)</f>
        <v>No ballots. Availability of images unknown</v>
      </c>
      <c r="D969" s="575">
        <f t="shared" si="262"/>
        <v>56</v>
      </c>
      <c r="E969" s="574">
        <f t="shared" si="269"/>
        <v>19</v>
      </c>
    </row>
    <row r="970" spans="1:5" x14ac:dyDescent="0.3">
      <c r="A970" t="str">
        <f t="shared" si="272"/>
        <v>Checking</v>
      </c>
      <c r="B970" s="577" t="s">
        <v>1917</v>
      </c>
      <c r="C970" s="269" t="str">
        <f>TEXT(INDEX(Report!$A$1:$T$57,D970,E970),"0.0")</f>
        <v>40.3</v>
      </c>
      <c r="D970" s="575">
        <f t="shared" si="262"/>
        <v>56</v>
      </c>
      <c r="E970" s="574">
        <f t="shared" si="269"/>
        <v>20</v>
      </c>
    </row>
    <row r="971" spans="1:5" x14ac:dyDescent="0.3">
      <c r="A971" s="543" t="str">
        <f>INDEX(Report!$A$1:$T$57,D971,1)</f>
        <v>WY</v>
      </c>
      <c r="B971" s="543" t="s">
        <v>1928</v>
      </c>
      <c r="C971" s="575" t="str">
        <f>INDEX(Report!$A$1:$T$57,D971,E971)</f>
        <v>Wyoming</v>
      </c>
      <c r="D971" s="575">
        <f t="shared" si="262"/>
        <v>57</v>
      </c>
      <c r="E971" s="575">
        <v>2</v>
      </c>
    </row>
    <row r="972" spans="1:5" x14ac:dyDescent="0.3">
      <c r="A972" t="s">
        <v>1932</v>
      </c>
      <c r="B972" s="576" t="s">
        <v>1929</v>
      </c>
      <c r="C972" s="269" t="str">
        <f>LEFT(INDEX(Report!$A$1:$T$57,D972,E972),1)</f>
        <v>C</v>
      </c>
      <c r="D972" s="575">
        <f t="shared" si="262"/>
        <v>57</v>
      </c>
      <c r="E972" s="269">
        <v>3</v>
      </c>
    </row>
    <row r="973" spans="1:5" x14ac:dyDescent="0.3">
      <c r="A973" t="s">
        <v>1900</v>
      </c>
      <c r="B973" s="577" t="s">
        <v>1912</v>
      </c>
      <c r="C973" s="269" t="str">
        <f>INDEX(Report!$A$1:$T$57,D973,E973)</f>
        <v>No: 1CD</v>
      </c>
      <c r="D973" s="575">
        <f t="shared" si="262"/>
        <v>57</v>
      </c>
      <c r="E973" s="269">
        <v>4</v>
      </c>
    </row>
    <row r="974" spans="1:5" x14ac:dyDescent="0.3">
      <c r="A974" t="str">
        <f>A973</f>
        <v>Campaigns</v>
      </c>
      <c r="B974" s="577" t="s">
        <v>1913</v>
      </c>
      <c r="C974" s="269" t="str">
        <f>CONCATENATE(IF(ISNUMBER(INDEX(Report!$A$1:$T$57,D974,E974)),"$",""),INDEX(Report!$A$1:$T$57,D974,E974))</f>
        <v>$4500</v>
      </c>
      <c r="D974" s="575">
        <f t="shared" si="262"/>
        <v>57</v>
      </c>
      <c r="E974" s="574">
        <f>E973+1</f>
        <v>5</v>
      </c>
    </row>
    <row r="975" spans="1:5" x14ac:dyDescent="0.3">
      <c r="A975" t="str">
        <f t="shared" ref="A975:A989" si="273">A974</f>
        <v>Campaigns</v>
      </c>
      <c r="B975" s="577" t="s">
        <v>1914</v>
      </c>
      <c r="C975" s="269" t="str">
        <f>INDEX(Report!$A$1:$T$57,D975,E975)</f>
        <v>No</v>
      </c>
      <c r="D975" s="575">
        <f t="shared" si="262"/>
        <v>57</v>
      </c>
      <c r="E975" s="574">
        <f t="shared" ref="E975:E989" si="274">E974+1</f>
        <v>6</v>
      </c>
    </row>
    <row r="976" spans="1:5" x14ac:dyDescent="0.3">
      <c r="A976" t="s">
        <v>1899</v>
      </c>
      <c r="B976" s="577" t="s">
        <v>1911</v>
      </c>
      <c r="C976" s="269" t="str">
        <f>TEXT(INDEX(Report!$A$1:$T$57,D976,E976),"0%")</f>
        <v>65%</v>
      </c>
      <c r="D976" s="575">
        <f t="shared" si="262"/>
        <v>57</v>
      </c>
      <c r="E976" s="574">
        <f t="shared" si="274"/>
        <v>7</v>
      </c>
    </row>
    <row r="977" spans="1:5" x14ac:dyDescent="0.3">
      <c r="A977" t="str">
        <f t="shared" ref="A977:A989" si="275">A976</f>
        <v>Turnout</v>
      </c>
      <c r="B977" s="577" t="s">
        <v>1924</v>
      </c>
      <c r="C977" s="269" t="str">
        <f>TEXT(INDEX(Report!$A$1:$T$57,D977,E977),"0%")</f>
        <v>37%</v>
      </c>
      <c r="D977" s="575">
        <f t="shared" si="262"/>
        <v>57</v>
      </c>
      <c r="E977" s="574">
        <f t="shared" si="274"/>
        <v>8</v>
      </c>
    </row>
    <row r="978" spans="1:5" x14ac:dyDescent="0.3">
      <c r="A978" t="str">
        <f t="shared" si="275"/>
        <v>Turnout</v>
      </c>
      <c r="B978" s="577" t="s">
        <v>1925</v>
      </c>
      <c r="C978" s="269" t="str">
        <f>TEXT(INDEX(Report!$A$1:$T$57,D978,E978),"0%")</f>
        <v>60%</v>
      </c>
      <c r="D978" s="575">
        <f t="shared" si="262"/>
        <v>57</v>
      </c>
      <c r="E978" s="574">
        <f t="shared" si="274"/>
        <v>9</v>
      </c>
    </row>
    <row r="979" spans="1:5" x14ac:dyDescent="0.3">
      <c r="A979" t="s">
        <v>1930</v>
      </c>
      <c r="B979" s="577" t="s">
        <v>1915</v>
      </c>
      <c r="C979" s="269" t="str">
        <f>INDEX(Report!$A$1:$T$57,D979,E979)</f>
        <v>No rule</v>
      </c>
      <c r="D979" s="575">
        <f t="shared" si="262"/>
        <v>57</v>
      </c>
      <c r="E979" s="574">
        <f t="shared" si="274"/>
        <v>10</v>
      </c>
    </row>
    <row r="980" spans="1:5" x14ac:dyDescent="0.3">
      <c r="A980" t="str">
        <f t="shared" ref="A980:A989" si="276">A979</f>
        <v>Access</v>
      </c>
      <c r="B980" s="577" t="s">
        <v>1926</v>
      </c>
      <c r="C980" s="269" t="str">
        <f>INDEX(Report!$A$1:$T$57,D980,E980)</f>
        <v>Broad VBM: if Voter asks</v>
      </c>
      <c r="D980" s="575">
        <f t="shared" si="262"/>
        <v>57</v>
      </c>
      <c r="E980" s="574">
        <f t="shared" si="274"/>
        <v>11</v>
      </c>
    </row>
    <row r="981" spans="1:5" x14ac:dyDescent="0.3">
      <c r="A981" t="str">
        <f t="shared" si="276"/>
        <v>Access</v>
      </c>
      <c r="B981" s="577" t="s">
        <v>1918</v>
      </c>
      <c r="C981" s="269" t="str">
        <f>INDEX(Report!$A$1:$T$57,D981,E981)</f>
        <v>No cure</v>
      </c>
      <c r="D981" s="575">
        <f t="shared" si="262"/>
        <v>57</v>
      </c>
      <c r="E981" s="574">
        <f t="shared" si="274"/>
        <v>12</v>
      </c>
    </row>
    <row r="982" spans="1:5" x14ac:dyDescent="0.3">
      <c r="A982" t="str">
        <f t="shared" si="276"/>
        <v>Access</v>
      </c>
      <c r="B982" s="577" t="s">
        <v>1919</v>
      </c>
      <c r="C982" s="269" t="str">
        <f>INDEX(Report!$A$1:$T$57,D982,E982)</f>
        <v>No</v>
      </c>
      <c r="D982" s="575">
        <f t="shared" si="262"/>
        <v>57</v>
      </c>
      <c r="E982" s="574">
        <f t="shared" si="274"/>
        <v>13</v>
      </c>
    </row>
    <row r="983" spans="1:5" x14ac:dyDescent="0.3">
      <c r="A983" t="str">
        <f t="shared" si="276"/>
        <v>Access</v>
      </c>
      <c r="B983" s="577" t="s">
        <v>1920</v>
      </c>
      <c r="C983" s="269" t="str">
        <f>IF(ISNUMBER(INDEX(Report!$A$1:$T$57,D983,E983)),TEXT(INDEX(Report!$A$1:$T$57,D983,E983),"0.0%"),INDEX(Report!$A$1:$T$57,D983,E983))</f>
        <v>No signature checks</v>
      </c>
      <c r="D983" s="575">
        <f t="shared" si="262"/>
        <v>57</v>
      </c>
      <c r="E983" s="574">
        <f t="shared" si="274"/>
        <v>14</v>
      </c>
    </row>
    <row r="984" spans="1:5" x14ac:dyDescent="0.3">
      <c r="A984" t="s">
        <v>1931</v>
      </c>
      <c r="B984" s="577" t="s">
        <v>1916</v>
      </c>
      <c r="C984" s="269" t="str">
        <f>INDEX(Report!$A$1:$T$57,D984,E984)</f>
        <v>bmd16% hmpb84%</v>
      </c>
      <c r="D984" s="575">
        <f t="shared" si="262"/>
        <v>57</v>
      </c>
      <c r="E984" s="574">
        <f t="shared" si="274"/>
        <v>15</v>
      </c>
    </row>
    <row r="985" spans="1:5" x14ac:dyDescent="0.3">
      <c r="A985" t="str">
        <f t="shared" ref="A985:A989" si="277">A984</f>
        <v>Checking</v>
      </c>
      <c r="B985" s="577" t="s">
        <v>1921</v>
      </c>
      <c r="C985" s="269" t="str">
        <f>INDEX(Report!$A$1:$T$57,D985,E985)</f>
        <v>No audit</v>
      </c>
      <c r="D985" s="575">
        <f t="shared" si="262"/>
        <v>57</v>
      </c>
      <c r="E985" s="574">
        <f t="shared" si="274"/>
        <v>16</v>
      </c>
    </row>
    <row r="986" spans="1:5" x14ac:dyDescent="0.3">
      <c r="A986" t="str">
        <f t="shared" si="277"/>
        <v>Checking</v>
      </c>
      <c r="B986" s="577" t="s">
        <v>1922</v>
      </c>
      <c r="C986" s="269" t="str">
        <f>TEXT(INDEX(Report!$A$1:$T$57,D986,E986),"0%")</f>
        <v>0%</v>
      </c>
      <c r="D986" s="575">
        <f t="shared" si="262"/>
        <v>57</v>
      </c>
      <c r="E986" s="574">
        <f t="shared" si="274"/>
        <v>17</v>
      </c>
    </row>
    <row r="987" spans="1:5" x14ac:dyDescent="0.3">
      <c r="A987" t="str">
        <f t="shared" si="277"/>
        <v>Checking</v>
      </c>
      <c r="B987" s="577" t="s">
        <v>1923</v>
      </c>
      <c r="C987" s="269">
        <f>INDEX(Report!$A$1:$T$57,D987,E987)</f>
        <v>0</v>
      </c>
      <c r="D987" s="575">
        <f t="shared" si="262"/>
        <v>57</v>
      </c>
      <c r="E987" s="574">
        <f t="shared" si="274"/>
        <v>18</v>
      </c>
    </row>
    <row r="988" spans="1:5" x14ac:dyDescent="0.3">
      <c r="A988" t="str">
        <f t="shared" si="277"/>
        <v>Checking</v>
      </c>
      <c r="B988" s="577" t="s">
        <v>1927</v>
      </c>
      <c r="C988" s="269" t="str">
        <f>INDEX(Report!$A$1:$T$57,D988,E988)</f>
        <v>Yes. Unknown if images kept</v>
      </c>
      <c r="D988" s="575">
        <f t="shared" si="262"/>
        <v>57</v>
      </c>
      <c r="E988" s="574">
        <f t="shared" si="274"/>
        <v>19</v>
      </c>
    </row>
    <row r="989" spans="1:5" x14ac:dyDescent="0.3">
      <c r="A989" t="str">
        <f t="shared" si="277"/>
        <v>Checking</v>
      </c>
      <c r="B989" s="577" t="s">
        <v>1917</v>
      </c>
      <c r="C989" s="269" t="str">
        <f>TEXT(INDEX(Report!$A$1:$T$57,D989,E989),"0.0")</f>
        <v>16.2</v>
      </c>
      <c r="D989" s="575">
        <f t="shared" si="262"/>
        <v>57</v>
      </c>
      <c r="E989" s="574">
        <f t="shared" si="274"/>
        <v>20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FFC6D-E7F9-4BF1-B6F5-38CC3246577E}">
  <sheetPr>
    <tabColor rgb="FF005000"/>
    <pageSetUpPr fitToPage="1"/>
  </sheetPr>
  <dimension ref="A1:BP169"/>
  <sheetViews>
    <sheetView workbookViewId="0">
      <pane xSplit="1" ySplit="1" topLeftCell="B2" activePane="bottomRight" state="frozen"/>
      <selection pane="topRight" activeCell="B1" sqref="B1"/>
      <selection pane="bottomLeft" activeCell="A2" sqref="A2"/>
      <selection pane="bottomRight" activeCell="P1" sqref="P1"/>
    </sheetView>
  </sheetViews>
  <sheetFormatPr defaultRowHeight="13.8" x14ac:dyDescent="0.3"/>
  <cols>
    <col min="4" max="4" width="17.25" style="110" customWidth="1"/>
    <col min="5" max="5" width="23.375" customWidth="1"/>
    <col min="8" max="9" width="10.625" customWidth="1"/>
    <col min="13" max="13" width="9" style="364"/>
    <col min="15" max="16" width="9" style="357"/>
    <col min="23" max="23" width="18.875" customWidth="1"/>
    <col min="25" max="25" width="9" style="350"/>
  </cols>
  <sheetData>
    <row r="1" spans="1:68" s="37" customFormat="1" ht="67.2" customHeight="1" x14ac:dyDescent="0.3">
      <c r="A1" s="32" t="s">
        <v>0</v>
      </c>
      <c r="B1" s="316" t="s">
        <v>1783</v>
      </c>
      <c r="C1" s="317" t="s">
        <v>1785</v>
      </c>
      <c r="D1" s="37" t="s">
        <v>1784</v>
      </c>
      <c r="E1" s="72" t="s">
        <v>1703</v>
      </c>
      <c r="F1" s="72" t="s">
        <v>368</v>
      </c>
      <c r="G1" s="72" t="s">
        <v>367</v>
      </c>
      <c r="H1" s="32" t="s">
        <v>1</v>
      </c>
      <c r="I1" s="32" t="s">
        <v>55</v>
      </c>
      <c r="J1" s="32" t="s">
        <v>71</v>
      </c>
      <c r="K1" s="32" t="s">
        <v>57</v>
      </c>
      <c r="L1" s="32" t="s">
        <v>72</v>
      </c>
      <c r="M1" s="358" t="s">
        <v>59</v>
      </c>
      <c r="N1" s="32" t="s">
        <v>73</v>
      </c>
      <c r="O1" s="33" t="s">
        <v>74</v>
      </c>
      <c r="P1" s="33" t="s">
        <v>1825</v>
      </c>
      <c r="Q1" s="32" t="s">
        <v>75</v>
      </c>
      <c r="R1" s="32" t="s">
        <v>74</v>
      </c>
      <c r="S1" s="32" t="s">
        <v>56</v>
      </c>
      <c r="T1" s="34" t="s">
        <v>76</v>
      </c>
      <c r="U1" s="36" t="s">
        <v>0</v>
      </c>
      <c r="V1" s="31" t="s">
        <v>1820</v>
      </c>
      <c r="W1" s="31" t="s">
        <v>1819</v>
      </c>
      <c r="X1" s="35" t="s">
        <v>216</v>
      </c>
      <c r="Y1" s="339" t="s">
        <v>1798</v>
      </c>
      <c r="Z1" s="32" t="s">
        <v>93</v>
      </c>
      <c r="AA1" s="32" t="s">
        <v>94</v>
      </c>
      <c r="AB1" s="33" t="s">
        <v>98</v>
      </c>
      <c r="AC1" s="32" t="s">
        <v>95</v>
      </c>
      <c r="AD1" s="32" t="s">
        <v>98</v>
      </c>
      <c r="AE1" s="32" t="s">
        <v>96</v>
      </c>
      <c r="AF1" s="32" t="s">
        <v>98</v>
      </c>
      <c r="AG1" s="32" t="s">
        <v>97</v>
      </c>
      <c r="AH1" s="33" t="s">
        <v>98</v>
      </c>
      <c r="AI1" s="36"/>
      <c r="AJ1" s="32" t="s">
        <v>107</v>
      </c>
      <c r="AK1" s="32" t="s">
        <v>108</v>
      </c>
      <c r="AL1" s="32" t="s">
        <v>109</v>
      </c>
      <c r="AM1" s="32" t="s">
        <v>98</v>
      </c>
      <c r="AN1" s="32" t="s">
        <v>181</v>
      </c>
      <c r="AO1" s="32" t="s">
        <v>98</v>
      </c>
      <c r="AP1" s="32" t="s">
        <v>110</v>
      </c>
      <c r="AQ1" s="32" t="s">
        <v>98</v>
      </c>
      <c r="AR1" s="32" t="s">
        <v>111</v>
      </c>
      <c r="AS1" s="32" t="s">
        <v>98</v>
      </c>
      <c r="AT1" s="32" t="s">
        <v>58</v>
      </c>
      <c r="AU1" s="32" t="s">
        <v>98</v>
      </c>
      <c r="AV1" s="32" t="s">
        <v>112</v>
      </c>
      <c r="AW1" s="32" t="s">
        <v>98</v>
      </c>
      <c r="AX1" s="36" t="s">
        <v>0</v>
      </c>
      <c r="AY1" s="32" t="s">
        <v>154</v>
      </c>
      <c r="AZ1" s="32" t="s">
        <v>155</v>
      </c>
      <c r="BA1" s="32" t="s">
        <v>156</v>
      </c>
      <c r="BB1" s="32" t="s">
        <v>98</v>
      </c>
      <c r="BC1" s="32" t="s">
        <v>157</v>
      </c>
      <c r="BD1" s="32" t="s">
        <v>98</v>
      </c>
      <c r="BE1" s="32" t="s">
        <v>158</v>
      </c>
      <c r="BF1" s="32" t="s">
        <v>98</v>
      </c>
      <c r="BG1" s="32" t="s">
        <v>159</v>
      </c>
      <c r="BH1" s="32" t="s">
        <v>98</v>
      </c>
      <c r="BI1" s="32" t="s">
        <v>160</v>
      </c>
      <c r="BJ1" s="32" t="s">
        <v>98</v>
      </c>
      <c r="BK1" s="32" t="s">
        <v>161</v>
      </c>
      <c r="BL1" s="32" t="s">
        <v>98</v>
      </c>
      <c r="BM1" s="32" t="s">
        <v>58</v>
      </c>
      <c r="BN1" s="32" t="s">
        <v>98</v>
      </c>
      <c r="BO1" s="32" t="s">
        <v>112</v>
      </c>
      <c r="BP1" s="32" t="s">
        <v>98</v>
      </c>
    </row>
    <row r="2" spans="1:68" s="46" customFormat="1" ht="153.6" customHeight="1" x14ac:dyDescent="0.3">
      <c r="A2" s="43"/>
      <c r="B2" s="40"/>
      <c r="C2" s="40"/>
      <c r="D2" s="71"/>
      <c r="E2" s="73"/>
      <c r="F2" s="73"/>
      <c r="G2" s="73"/>
      <c r="H2" s="43"/>
      <c r="I2" s="43"/>
      <c r="J2" s="43"/>
      <c r="K2" s="43"/>
      <c r="L2" s="43"/>
      <c r="M2" s="359"/>
      <c r="N2" s="43"/>
      <c r="O2" s="44"/>
      <c r="P2" s="44"/>
      <c r="Q2" s="43"/>
      <c r="R2" s="43"/>
      <c r="S2" s="43"/>
      <c r="T2" s="43"/>
      <c r="U2" s="45"/>
      <c r="V2" s="39" t="s">
        <v>226</v>
      </c>
      <c r="W2" s="39" t="s">
        <v>1812</v>
      </c>
      <c r="X2" s="45"/>
      <c r="Y2" s="340"/>
      <c r="Z2" s="43"/>
      <c r="AA2" s="43"/>
      <c r="AB2" s="44"/>
      <c r="AC2" s="43"/>
      <c r="AD2" s="43"/>
      <c r="AE2" s="43"/>
      <c r="AF2" s="43"/>
      <c r="AG2" s="43"/>
      <c r="AH2" s="44"/>
      <c r="AI2" s="45"/>
      <c r="AJ2" s="43"/>
      <c r="AK2" s="43"/>
      <c r="AL2" s="43"/>
      <c r="AM2" s="43"/>
      <c r="AN2" s="43"/>
      <c r="AO2" s="43"/>
      <c r="AP2" s="43"/>
      <c r="AQ2" s="43"/>
      <c r="AR2" s="43"/>
      <c r="AS2" s="43"/>
      <c r="AT2" s="43"/>
      <c r="AU2" s="43"/>
      <c r="AV2" s="43"/>
      <c r="AW2" s="43"/>
      <c r="AX2" s="45"/>
      <c r="AY2" s="43"/>
      <c r="AZ2" s="43"/>
      <c r="BA2" s="43"/>
      <c r="BB2" s="43"/>
      <c r="BC2" s="43"/>
      <c r="BD2" s="43"/>
      <c r="BE2" s="43"/>
      <c r="BF2" s="43"/>
      <c r="BG2" s="43"/>
      <c r="BH2" s="43"/>
      <c r="BI2" s="43"/>
      <c r="BJ2" s="43"/>
      <c r="BK2" s="43"/>
      <c r="BL2" s="43"/>
      <c r="BM2" s="43"/>
      <c r="BN2" s="43"/>
      <c r="BO2" s="43"/>
      <c r="BP2" s="43"/>
    </row>
    <row r="3" spans="1:68" s="129" customFormat="1" ht="13.95" customHeight="1" x14ac:dyDescent="0.3">
      <c r="B3" s="126"/>
      <c r="C3" s="126"/>
      <c r="D3" s="128"/>
      <c r="E3" s="126"/>
      <c r="F3" s="128"/>
      <c r="G3" s="128"/>
      <c r="M3" s="126"/>
      <c r="O3" s="130"/>
      <c r="P3" s="130"/>
      <c r="U3" s="131"/>
      <c r="V3" s="127"/>
      <c r="W3" s="126"/>
      <c r="X3" s="131"/>
      <c r="Y3" s="341"/>
      <c r="AB3" s="130"/>
      <c r="AH3" s="130"/>
      <c r="AI3" s="131"/>
      <c r="AX3" s="131"/>
    </row>
    <row r="4" spans="1:68" s="54" customFormat="1" ht="6" customHeight="1" x14ac:dyDescent="0.3">
      <c r="A4" s="51"/>
      <c r="B4" s="49"/>
      <c r="C4" s="49"/>
      <c r="D4" s="115"/>
      <c r="E4" s="49"/>
      <c r="F4" s="102"/>
      <c r="G4" s="102"/>
      <c r="H4" s="51"/>
      <c r="I4" s="51"/>
      <c r="J4" s="51"/>
      <c r="K4" s="51"/>
      <c r="L4" s="51"/>
      <c r="M4" s="360"/>
      <c r="N4" s="51"/>
      <c r="O4" s="52"/>
      <c r="P4" s="52"/>
      <c r="Q4" s="51"/>
      <c r="R4" s="51"/>
      <c r="S4" s="51"/>
      <c r="T4" s="51"/>
      <c r="U4" s="53"/>
      <c r="V4" s="48"/>
      <c r="W4" s="351"/>
      <c r="X4" s="53"/>
      <c r="Y4" s="342"/>
      <c r="Z4" s="51"/>
      <c r="AA4" s="51"/>
      <c r="AB4" s="52"/>
      <c r="AC4" s="51"/>
      <c r="AD4" s="51"/>
      <c r="AE4" s="51"/>
      <c r="AF4" s="51"/>
      <c r="AG4" s="51"/>
      <c r="AH4" s="52"/>
      <c r="AI4" s="53"/>
      <c r="AJ4" s="51"/>
      <c r="AK4" s="51"/>
      <c r="AL4" s="51"/>
      <c r="AM4" s="51"/>
      <c r="AN4" s="51"/>
      <c r="AO4" s="51"/>
      <c r="AP4" s="51"/>
      <c r="AQ4" s="51"/>
      <c r="AR4" s="51"/>
      <c r="AS4" s="51"/>
      <c r="AT4" s="51"/>
      <c r="AU4" s="51"/>
      <c r="AV4" s="51"/>
      <c r="AW4" s="51"/>
      <c r="AX4" s="53"/>
      <c r="AY4" s="51"/>
      <c r="AZ4" s="51"/>
      <c r="BA4" s="51"/>
      <c r="BB4" s="51"/>
      <c r="BC4" s="51"/>
      <c r="BD4" s="51"/>
      <c r="BE4" s="51"/>
      <c r="BF4" s="51"/>
      <c r="BG4" s="51"/>
      <c r="BH4" s="51"/>
      <c r="BI4" s="51"/>
      <c r="BJ4" s="51"/>
      <c r="BK4" s="51"/>
      <c r="BL4" s="51"/>
      <c r="BM4" s="51"/>
      <c r="BN4" s="51"/>
      <c r="BO4" s="51"/>
      <c r="BP4" s="51"/>
    </row>
    <row r="5" spans="1:68" s="26" customFormat="1" ht="15" customHeight="1" x14ac:dyDescent="0.3">
      <c r="A5" s="59" t="s">
        <v>60</v>
      </c>
      <c r="B5" s="26" t="s">
        <v>1731</v>
      </c>
      <c r="C5" s="318" t="str">
        <f t="shared" ref="C5:C36" si="0">IF(D5="No signature checks",D5,O5*0.01)</f>
        <v>No signature checks</v>
      </c>
      <c r="D5" s="77" t="s">
        <v>203</v>
      </c>
      <c r="E5" s="136" t="str">
        <f t="shared" ref="E5:E36" si="1">IF(F5="No","VBM for limited reasons",CONCATENATE("Broad VBM, ",IF(G5="Application","Applic.sent to all",IF(LEFT(G5,6)="Ballot","Ballot sent to all",IF(G5="Neither","if Voter asks",G5)))))</f>
        <v>Broad VBM, if Voter asks</v>
      </c>
      <c r="F5" s="77">
        <f>ncsl!C5</f>
        <v>2020</v>
      </c>
      <c r="G5" s="77" t="str">
        <f>ncsl!D5</f>
        <v>Neither</v>
      </c>
      <c r="H5" s="56">
        <v>1723694</v>
      </c>
      <c r="I5" s="56">
        <v>63379</v>
      </c>
      <c r="J5" s="56">
        <v>57832</v>
      </c>
      <c r="K5" s="58">
        <v>91.25</v>
      </c>
      <c r="L5" s="56">
        <v>54833</v>
      </c>
      <c r="M5" s="66">
        <v>94.81</v>
      </c>
      <c r="N5" s="58">
        <v>1368</v>
      </c>
      <c r="O5" s="57">
        <v>2.37</v>
      </c>
      <c r="P5" s="324" t="s">
        <v>203</v>
      </c>
      <c r="Q5" s="58">
        <v>1631</v>
      </c>
      <c r="R5" s="58">
        <v>2.82</v>
      </c>
      <c r="S5" s="58" t="s">
        <v>4</v>
      </c>
      <c r="T5" s="58" t="s">
        <v>4</v>
      </c>
      <c r="U5" s="61" t="s">
        <v>2</v>
      </c>
      <c r="V5" s="10" t="str">
        <f t="shared" ref="V5:V36" si="2">IF(X5&lt;&gt;"",X5,CONCATENATE(IF(AB5&gt;15,CONCATENATE(TEXT(AB5*(1-L5/H5),"0"),"%dre,"),""),TEXT(MIN(99,(AD5+AF5)*(1-L5/H5)),"00"),"%bmd"))</f>
        <v>42%bmd</v>
      </c>
      <c r="W5" s="352" t="s">
        <v>1800</v>
      </c>
      <c r="X5" s="60"/>
      <c r="Y5" s="343">
        <f t="shared" ref="Y5:Y41" si="3">AE5/AG5</f>
        <v>0.76537504443654458</v>
      </c>
      <c r="Z5" s="56">
        <v>4966</v>
      </c>
      <c r="AA5" s="58">
        <v>0</v>
      </c>
      <c r="AB5" s="57">
        <v>0</v>
      </c>
      <c r="AC5" s="58">
        <v>0</v>
      </c>
      <c r="AD5" s="58">
        <v>0</v>
      </c>
      <c r="AE5" s="56">
        <v>2153</v>
      </c>
      <c r="AF5" s="58">
        <v>43.35</v>
      </c>
      <c r="AG5" s="56">
        <v>2813</v>
      </c>
      <c r="AH5" s="57">
        <v>56.65</v>
      </c>
      <c r="AI5" s="61" t="s">
        <v>2</v>
      </c>
      <c r="AJ5" s="56">
        <v>416632</v>
      </c>
      <c r="AK5" s="58">
        <v>13.17</v>
      </c>
      <c r="AL5" s="56">
        <v>5984</v>
      </c>
      <c r="AM5" s="58">
        <v>1.44</v>
      </c>
      <c r="AN5" s="56">
        <v>42411</v>
      </c>
      <c r="AO5" s="58">
        <v>10.18</v>
      </c>
      <c r="AP5" s="63"/>
      <c r="AQ5" s="58">
        <v>55.06</v>
      </c>
      <c r="AR5" s="56">
        <v>138830</v>
      </c>
      <c r="AS5" s="58">
        <v>33.32</v>
      </c>
      <c r="AT5" s="58">
        <v>0</v>
      </c>
      <c r="AU5" s="58">
        <v>0</v>
      </c>
      <c r="AV5" s="58">
        <v>0</v>
      </c>
      <c r="AW5" s="58">
        <v>0</v>
      </c>
      <c r="AX5" s="61" t="s">
        <v>2</v>
      </c>
      <c r="AY5" s="56">
        <v>237627</v>
      </c>
      <c r="AZ5" s="58">
        <v>6.86</v>
      </c>
      <c r="BA5" s="56">
        <v>59698</v>
      </c>
      <c r="BB5" s="58">
        <v>25.12</v>
      </c>
      <c r="BC5" s="56">
        <v>76261</v>
      </c>
      <c r="BD5" s="58">
        <v>32.090000000000003</v>
      </c>
      <c r="BE5" s="56">
        <v>69545</v>
      </c>
      <c r="BF5" s="58">
        <v>29.27</v>
      </c>
      <c r="BG5" s="58">
        <v>246</v>
      </c>
      <c r="BH5" s="58">
        <v>0.1</v>
      </c>
      <c r="BI5" s="56">
        <v>9834</v>
      </c>
      <c r="BJ5" s="58">
        <v>4.1399999999999997</v>
      </c>
      <c r="BK5" s="58">
        <v>194</v>
      </c>
      <c r="BL5" s="58">
        <v>0.08</v>
      </c>
      <c r="BM5" s="56">
        <v>21467</v>
      </c>
      <c r="BN5" s="58">
        <v>9.0299999999999994</v>
      </c>
      <c r="BO5" s="58">
        <v>382</v>
      </c>
      <c r="BP5" s="58">
        <v>0.16</v>
      </c>
    </row>
    <row r="6" spans="1:68" s="26" customFormat="1" x14ac:dyDescent="0.3">
      <c r="A6" s="59" t="s">
        <v>3</v>
      </c>
      <c r="B6" s="26" t="s">
        <v>1732</v>
      </c>
      <c r="C6" s="318" t="str">
        <f t="shared" si="0"/>
        <v>No signature checks</v>
      </c>
      <c r="D6" s="77" t="s">
        <v>203</v>
      </c>
      <c r="E6" s="136" t="str">
        <f t="shared" si="1"/>
        <v>Broad VBM, if Voter asks</v>
      </c>
      <c r="F6" s="77" t="str">
        <f>ncsl!C6</f>
        <v>Yes</v>
      </c>
      <c r="G6" s="77" t="str">
        <f>ncsl!D6</f>
        <v>Neither</v>
      </c>
      <c r="H6" s="56">
        <v>287485</v>
      </c>
      <c r="I6" s="56">
        <v>29257</v>
      </c>
      <c r="J6" s="56">
        <v>24425</v>
      </c>
      <c r="K6" s="58">
        <v>83.48</v>
      </c>
      <c r="L6" s="56">
        <v>23667</v>
      </c>
      <c r="M6" s="66">
        <v>96.9</v>
      </c>
      <c r="N6" s="58">
        <v>758</v>
      </c>
      <c r="O6" s="57">
        <v>3.1</v>
      </c>
      <c r="P6" s="324" t="s">
        <v>203</v>
      </c>
      <c r="Q6" s="58">
        <v>0</v>
      </c>
      <c r="R6" s="58">
        <v>0</v>
      </c>
      <c r="S6" s="56">
        <v>56434</v>
      </c>
      <c r="T6" s="58">
        <v>19.63</v>
      </c>
      <c r="U6" s="61" t="s">
        <v>3</v>
      </c>
      <c r="V6" s="10" t="str">
        <f t="shared" si="2"/>
        <v>53%bmd</v>
      </c>
      <c r="W6" s="352" t="s">
        <v>1800</v>
      </c>
      <c r="X6" s="60"/>
      <c r="Y6" s="343">
        <f t="shared" si="3"/>
        <v>0</v>
      </c>
      <c r="Z6" s="58">
        <v>774</v>
      </c>
      <c r="AA6" s="58">
        <v>0</v>
      </c>
      <c r="AB6" s="57">
        <v>0</v>
      </c>
      <c r="AC6" s="58">
        <v>447</v>
      </c>
      <c r="AD6" s="58">
        <v>57.75</v>
      </c>
      <c r="AE6" s="58">
        <v>0</v>
      </c>
      <c r="AF6" s="58">
        <v>0</v>
      </c>
      <c r="AG6" s="58">
        <v>327</v>
      </c>
      <c r="AH6" s="57">
        <v>42.25</v>
      </c>
      <c r="AI6" s="61" t="s">
        <v>113</v>
      </c>
      <c r="AJ6" s="56">
        <v>122433</v>
      </c>
      <c r="AK6" s="58">
        <v>21.41</v>
      </c>
      <c r="AL6" s="56">
        <v>3120</v>
      </c>
      <c r="AM6" s="58">
        <v>2.5499999999999998</v>
      </c>
      <c r="AN6" s="58" t="s">
        <v>4</v>
      </c>
      <c r="AO6" s="58" t="s">
        <v>4</v>
      </c>
      <c r="AP6" s="56">
        <v>29858</v>
      </c>
      <c r="AQ6" s="58">
        <v>24.39</v>
      </c>
      <c r="AR6" s="56">
        <v>80192</v>
      </c>
      <c r="AS6" s="58">
        <v>65.5</v>
      </c>
      <c r="AT6" s="58">
        <v>0</v>
      </c>
      <c r="AU6" s="58">
        <v>0</v>
      </c>
      <c r="AV6" s="56">
        <v>9263</v>
      </c>
      <c r="AW6" s="58">
        <v>7.57</v>
      </c>
      <c r="AX6" s="61" t="s">
        <v>3</v>
      </c>
      <c r="AY6" s="56">
        <v>51737</v>
      </c>
      <c r="AZ6" s="58">
        <v>8.2799999999999994</v>
      </c>
      <c r="BA6" s="56">
        <v>4450</v>
      </c>
      <c r="BB6" s="58">
        <v>8.6</v>
      </c>
      <c r="BC6" s="56">
        <v>7997</v>
      </c>
      <c r="BD6" s="58">
        <v>15.46</v>
      </c>
      <c r="BE6" s="56">
        <v>30585</v>
      </c>
      <c r="BF6" s="58">
        <v>59.12</v>
      </c>
      <c r="BG6" s="56">
        <v>7611</v>
      </c>
      <c r="BH6" s="58">
        <v>14.71</v>
      </c>
      <c r="BI6" s="56">
        <v>1094</v>
      </c>
      <c r="BJ6" s="58">
        <v>2.11</v>
      </c>
      <c r="BK6" s="58">
        <v>0</v>
      </c>
      <c r="BL6" s="58">
        <v>0</v>
      </c>
      <c r="BM6" s="58">
        <v>0</v>
      </c>
      <c r="BN6" s="58">
        <v>0</v>
      </c>
      <c r="BO6" s="58">
        <v>0</v>
      </c>
      <c r="BP6" s="58">
        <v>0</v>
      </c>
    </row>
    <row r="7" spans="1:68" s="26" customFormat="1" x14ac:dyDescent="0.3">
      <c r="A7" s="67" t="s">
        <v>5</v>
      </c>
      <c r="B7" s="25" t="s">
        <v>1734</v>
      </c>
      <c r="C7" s="318">
        <f t="shared" si="0"/>
        <v>4.5000000000000005E-3</v>
      </c>
      <c r="D7" s="77">
        <v>98.7</v>
      </c>
      <c r="E7" s="136" t="str">
        <f t="shared" si="1"/>
        <v>Broad VBM, if Voter asks</v>
      </c>
      <c r="F7" s="77">
        <f>ncsl!C8</f>
        <v>2020</v>
      </c>
      <c r="G7" s="77" t="str">
        <f>ncsl!D8</f>
        <v>Neither</v>
      </c>
      <c r="H7" s="56">
        <v>2409906</v>
      </c>
      <c r="I7" s="56">
        <v>2672384</v>
      </c>
      <c r="J7" s="56">
        <v>1899240</v>
      </c>
      <c r="K7" s="58">
        <v>71.069999999999993</v>
      </c>
      <c r="L7" s="56">
        <v>1874577</v>
      </c>
      <c r="M7" s="66">
        <v>98.7</v>
      </c>
      <c r="N7" s="56">
        <v>8567</v>
      </c>
      <c r="O7" s="57">
        <v>0.45</v>
      </c>
      <c r="P7" s="324">
        <v>4.4999999999999997E-3</v>
      </c>
      <c r="Q7" s="56">
        <v>16096</v>
      </c>
      <c r="R7" s="58">
        <v>0.85</v>
      </c>
      <c r="S7" s="56">
        <v>44417</v>
      </c>
      <c r="T7" s="58">
        <v>1.84</v>
      </c>
      <c r="U7" s="61" t="s">
        <v>5</v>
      </c>
      <c r="V7" s="10" t="str">
        <f t="shared" si="2"/>
        <v>15%bmd</v>
      </c>
      <c r="W7" s="352" t="s">
        <v>1800</v>
      </c>
      <c r="X7" s="60"/>
      <c r="Y7" s="343">
        <f t="shared" si="3"/>
        <v>0.87922705314009664</v>
      </c>
      <c r="Z7" s="56">
        <v>1966</v>
      </c>
      <c r="AA7" s="58">
        <v>0</v>
      </c>
      <c r="AB7" s="57">
        <v>0</v>
      </c>
      <c r="AC7" s="58">
        <v>799</v>
      </c>
      <c r="AD7" s="58">
        <v>40.64</v>
      </c>
      <c r="AE7" s="58">
        <v>546</v>
      </c>
      <c r="AF7" s="58">
        <v>27.77</v>
      </c>
      <c r="AG7" s="58">
        <v>621</v>
      </c>
      <c r="AH7" s="57">
        <v>31.59</v>
      </c>
      <c r="AI7" s="61" t="s">
        <v>5</v>
      </c>
      <c r="AJ7" s="56">
        <v>2154139</v>
      </c>
      <c r="AK7" s="58">
        <v>57.98</v>
      </c>
      <c r="AL7" s="56">
        <v>87220</v>
      </c>
      <c r="AM7" s="58">
        <v>4.05</v>
      </c>
      <c r="AN7" s="56">
        <v>49763</v>
      </c>
      <c r="AO7" s="58">
        <v>2.31</v>
      </c>
      <c r="AP7" s="56">
        <v>242934</v>
      </c>
      <c r="AQ7" s="58">
        <v>11.28</v>
      </c>
      <c r="AR7" s="56">
        <v>1776074</v>
      </c>
      <c r="AS7" s="58">
        <v>82.45</v>
      </c>
      <c r="AT7" s="58">
        <v>0</v>
      </c>
      <c r="AU7" s="58">
        <v>0</v>
      </c>
      <c r="AV7" s="56">
        <v>-1852</v>
      </c>
      <c r="AW7" s="58">
        <v>-0.09</v>
      </c>
      <c r="AX7" s="61" t="s">
        <v>5</v>
      </c>
      <c r="AY7" s="56">
        <v>437701</v>
      </c>
      <c r="AZ7" s="58">
        <v>10.23</v>
      </c>
      <c r="BA7" s="56">
        <v>109420</v>
      </c>
      <c r="BB7" s="58">
        <v>25</v>
      </c>
      <c r="BC7" s="56">
        <v>92073</v>
      </c>
      <c r="BD7" s="58">
        <v>21.04</v>
      </c>
      <c r="BE7" s="56">
        <v>180355</v>
      </c>
      <c r="BF7" s="58">
        <v>41.21</v>
      </c>
      <c r="BG7" s="56">
        <v>26945</v>
      </c>
      <c r="BH7" s="58">
        <v>6.16</v>
      </c>
      <c r="BI7" s="56">
        <v>22165</v>
      </c>
      <c r="BJ7" s="58">
        <v>5.0599999999999996</v>
      </c>
      <c r="BK7" s="58">
        <v>623</v>
      </c>
      <c r="BL7" s="58">
        <v>0.14000000000000001</v>
      </c>
      <c r="BM7" s="56">
        <v>6120</v>
      </c>
      <c r="BN7" s="58">
        <v>1.4</v>
      </c>
      <c r="BO7" s="58">
        <v>0</v>
      </c>
      <c r="BP7" s="58">
        <v>0</v>
      </c>
    </row>
    <row r="8" spans="1:68" s="26" customFormat="1" x14ac:dyDescent="0.3">
      <c r="A8" s="67" t="s">
        <v>6</v>
      </c>
      <c r="B8" s="25" t="s">
        <v>1736</v>
      </c>
      <c r="C8" s="318">
        <f t="shared" si="0"/>
        <v>7.5600000000000001E-2</v>
      </c>
      <c r="D8" s="77">
        <v>76.349999999999994</v>
      </c>
      <c r="E8" s="136" t="str">
        <f t="shared" si="1"/>
        <v>Broad VBM, if Voter asks</v>
      </c>
      <c r="F8" s="77" t="str">
        <f>ncsl!C7</f>
        <v>Yes</v>
      </c>
      <c r="G8" s="77" t="str">
        <f>ncsl!D7</f>
        <v>Neither</v>
      </c>
      <c r="H8" s="56">
        <v>790656</v>
      </c>
      <c r="I8" s="56">
        <v>17120</v>
      </c>
      <c r="J8" s="56">
        <v>15208</v>
      </c>
      <c r="K8" s="58">
        <v>88.83</v>
      </c>
      <c r="L8" s="56">
        <v>11611</v>
      </c>
      <c r="M8" s="66">
        <v>76.349999999999994</v>
      </c>
      <c r="N8" s="56">
        <v>1150</v>
      </c>
      <c r="O8" s="57">
        <v>7.56</v>
      </c>
      <c r="P8" s="324">
        <v>7.5600000000000001E-2</v>
      </c>
      <c r="Q8" s="56">
        <v>2447</v>
      </c>
      <c r="R8" s="58">
        <v>16.09</v>
      </c>
      <c r="S8" s="56">
        <v>413254</v>
      </c>
      <c r="T8" s="58">
        <v>52.27</v>
      </c>
      <c r="U8" s="61" t="s">
        <v>6</v>
      </c>
      <c r="V8" s="10" t="str">
        <f t="shared" si="2"/>
        <v>80%bmd</v>
      </c>
      <c r="W8" s="352" t="s">
        <v>1799</v>
      </c>
      <c r="X8" s="60"/>
      <c r="Y8" s="343">
        <f t="shared" si="3"/>
        <v>4.1900826446280988</v>
      </c>
      <c r="Z8" s="56">
        <v>3897</v>
      </c>
      <c r="AA8" s="58">
        <v>124</v>
      </c>
      <c r="AB8" s="57">
        <v>3.18</v>
      </c>
      <c r="AC8" s="58">
        <v>633</v>
      </c>
      <c r="AD8" s="58">
        <v>16.239999999999998</v>
      </c>
      <c r="AE8" s="56">
        <v>2535</v>
      </c>
      <c r="AF8" s="58">
        <v>65.05</v>
      </c>
      <c r="AG8" s="58">
        <v>605</v>
      </c>
      <c r="AH8" s="57">
        <v>15.52</v>
      </c>
      <c r="AI8" s="61" t="s">
        <v>6</v>
      </c>
      <c r="AJ8" s="56">
        <v>239184</v>
      </c>
      <c r="AK8" s="58">
        <v>16.420000000000002</v>
      </c>
      <c r="AL8" s="56">
        <v>85260</v>
      </c>
      <c r="AM8" s="58">
        <v>35.65</v>
      </c>
      <c r="AN8" s="56">
        <v>20386</v>
      </c>
      <c r="AO8" s="58">
        <v>8.52</v>
      </c>
      <c r="AP8" s="56">
        <v>33510</v>
      </c>
      <c r="AQ8" s="58">
        <v>14.01</v>
      </c>
      <c r="AR8" s="56">
        <v>100773</v>
      </c>
      <c r="AS8" s="58">
        <v>42.13</v>
      </c>
      <c r="AT8" s="58">
        <v>0</v>
      </c>
      <c r="AU8" s="58">
        <v>0</v>
      </c>
      <c r="AV8" s="58">
        <v>-745</v>
      </c>
      <c r="AW8" s="58">
        <v>-0.31</v>
      </c>
      <c r="AX8" s="61" t="s">
        <v>6</v>
      </c>
      <c r="AY8" s="56">
        <v>136550</v>
      </c>
      <c r="AZ8" s="58">
        <v>7.64</v>
      </c>
      <c r="BA8" s="56">
        <v>12817</v>
      </c>
      <c r="BB8" s="58">
        <v>9.39</v>
      </c>
      <c r="BC8" s="56">
        <v>39111</v>
      </c>
      <c r="BD8" s="58">
        <v>28.64</v>
      </c>
      <c r="BE8" s="56">
        <v>69106</v>
      </c>
      <c r="BF8" s="58">
        <v>50.61</v>
      </c>
      <c r="BG8" s="58">
        <v>637</v>
      </c>
      <c r="BH8" s="58">
        <v>0.47</v>
      </c>
      <c r="BI8" s="56">
        <v>6823</v>
      </c>
      <c r="BJ8" s="58">
        <v>5</v>
      </c>
      <c r="BK8" s="58">
        <v>108</v>
      </c>
      <c r="BL8" s="58">
        <v>0.08</v>
      </c>
      <c r="BM8" s="56">
        <v>7948</v>
      </c>
      <c r="BN8" s="58">
        <v>5.82</v>
      </c>
      <c r="BO8" s="58">
        <v>0</v>
      </c>
      <c r="BP8" s="58">
        <v>0</v>
      </c>
    </row>
    <row r="9" spans="1:68" s="26" customFormat="1" x14ac:dyDescent="0.3">
      <c r="A9" s="59" t="s">
        <v>7</v>
      </c>
      <c r="B9" s="22" t="s">
        <v>1737</v>
      </c>
      <c r="C9" s="318">
        <f t="shared" si="0"/>
        <v>1.95E-2</v>
      </c>
      <c r="D9" s="77">
        <v>100.04</v>
      </c>
      <c r="E9" s="136" t="str">
        <f t="shared" si="1"/>
        <v>Broad VBM, Ballot sent to all</v>
      </c>
      <c r="F9" s="77" t="str">
        <f>ncsl!C9</f>
        <v>Yes</v>
      </c>
      <c r="G9" s="77" t="str">
        <f>ncsl!D9</f>
        <v>Ballot in 2020</v>
      </c>
      <c r="H9" s="56">
        <v>13828680</v>
      </c>
      <c r="I9" s="56">
        <v>13687191</v>
      </c>
      <c r="J9" s="56">
        <v>8286228</v>
      </c>
      <c r="K9" s="58">
        <v>60.54</v>
      </c>
      <c r="L9" s="56">
        <v>8289322</v>
      </c>
      <c r="M9" s="66">
        <v>100.04</v>
      </c>
      <c r="N9" s="56">
        <v>161660</v>
      </c>
      <c r="O9" s="57">
        <v>1.95</v>
      </c>
      <c r="P9" s="324">
        <v>1.95E-2</v>
      </c>
      <c r="Q9" s="56">
        <v>-164754</v>
      </c>
      <c r="R9" s="58">
        <v>-1.99</v>
      </c>
      <c r="S9" s="56">
        <v>61901</v>
      </c>
      <c r="T9" s="58">
        <v>0.45</v>
      </c>
      <c r="U9" s="61" t="s">
        <v>7</v>
      </c>
      <c r="V9" s="10" t="str">
        <f t="shared" si="2"/>
        <v>34%bmd</v>
      </c>
      <c r="W9" s="352" t="s">
        <v>1800</v>
      </c>
      <c r="X9" s="60"/>
      <c r="Y9" s="343">
        <f t="shared" si="3"/>
        <v>0.51898293277603624</v>
      </c>
      <c r="Z9" s="56">
        <v>20793</v>
      </c>
      <c r="AA9" s="58">
        <v>308</v>
      </c>
      <c r="AB9" s="57">
        <v>1.48</v>
      </c>
      <c r="AC9" s="56">
        <v>16124</v>
      </c>
      <c r="AD9" s="58">
        <v>77.55</v>
      </c>
      <c r="AE9" s="56">
        <v>1490</v>
      </c>
      <c r="AF9" s="58">
        <v>7.17</v>
      </c>
      <c r="AG9" s="56">
        <v>2871</v>
      </c>
      <c r="AH9" s="57">
        <v>13.81</v>
      </c>
      <c r="AI9" s="61" t="s">
        <v>7</v>
      </c>
      <c r="AJ9" s="56">
        <v>2586236</v>
      </c>
      <c r="AK9" s="58">
        <v>13.11</v>
      </c>
      <c r="AL9" s="56">
        <v>430577</v>
      </c>
      <c r="AM9" s="58">
        <v>16.649999999999999</v>
      </c>
      <c r="AN9" s="56">
        <v>317788</v>
      </c>
      <c r="AO9" s="58">
        <v>12.29</v>
      </c>
      <c r="AP9" s="56">
        <v>162129</v>
      </c>
      <c r="AQ9" s="58">
        <v>6.27</v>
      </c>
      <c r="AR9" s="56">
        <v>987932</v>
      </c>
      <c r="AS9" s="58">
        <v>38.200000000000003</v>
      </c>
      <c r="AT9" s="56">
        <v>347959</v>
      </c>
      <c r="AU9" s="58">
        <v>13.45</v>
      </c>
      <c r="AV9" s="56">
        <v>339851</v>
      </c>
      <c r="AW9" s="58">
        <v>13.14</v>
      </c>
      <c r="AX9" s="61" t="s">
        <v>7</v>
      </c>
      <c r="AY9" s="56">
        <v>733618</v>
      </c>
      <c r="AZ9" s="58">
        <v>2.91</v>
      </c>
      <c r="BA9" s="56">
        <v>89426</v>
      </c>
      <c r="BB9" s="58">
        <v>12.19</v>
      </c>
      <c r="BC9" s="56">
        <v>404144</v>
      </c>
      <c r="BD9" s="58">
        <v>55.09</v>
      </c>
      <c r="BE9" s="56">
        <v>9463</v>
      </c>
      <c r="BF9" s="58">
        <v>1.29</v>
      </c>
      <c r="BG9" s="56">
        <v>20521</v>
      </c>
      <c r="BH9" s="58">
        <v>2.8</v>
      </c>
      <c r="BI9" s="56">
        <v>23639</v>
      </c>
      <c r="BJ9" s="58">
        <v>3.22</v>
      </c>
      <c r="BK9" s="58">
        <v>579</v>
      </c>
      <c r="BL9" s="58">
        <v>0.08</v>
      </c>
      <c r="BM9" s="56">
        <v>179661</v>
      </c>
      <c r="BN9" s="58">
        <v>24.49</v>
      </c>
      <c r="BO9" s="56">
        <v>6185</v>
      </c>
      <c r="BP9" s="58">
        <v>0.84</v>
      </c>
    </row>
    <row r="10" spans="1:68" s="26" customFormat="1" x14ac:dyDescent="0.3">
      <c r="A10" s="59" t="s">
        <v>8</v>
      </c>
      <c r="B10" s="22" t="s">
        <v>1735</v>
      </c>
      <c r="C10" s="318">
        <f t="shared" si="0"/>
        <v>7.8000000000000005E-3</v>
      </c>
      <c r="D10" s="77">
        <v>99.22</v>
      </c>
      <c r="E10" s="136" t="str">
        <f t="shared" si="1"/>
        <v>Broad VBM, Ballot sent to all</v>
      </c>
      <c r="F10" s="77" t="str">
        <f>ncsl!C10</f>
        <v>Yes</v>
      </c>
      <c r="G10" s="77" t="str">
        <f>ncsl!D10</f>
        <v>Ballot</v>
      </c>
      <c r="H10" s="56">
        <v>2586432</v>
      </c>
      <c r="I10" s="56">
        <v>3467664</v>
      </c>
      <c r="J10" s="56">
        <v>2449409</v>
      </c>
      <c r="K10" s="58">
        <v>70.64</v>
      </c>
      <c r="L10" s="56">
        <v>2430239</v>
      </c>
      <c r="M10" s="66">
        <v>99.22</v>
      </c>
      <c r="N10" s="56">
        <v>19170</v>
      </c>
      <c r="O10" s="57">
        <v>0.78</v>
      </c>
      <c r="P10" s="324">
        <v>7.8000000000000005E-3</v>
      </c>
      <c r="Q10" s="58">
        <v>0</v>
      </c>
      <c r="R10" s="58">
        <v>0</v>
      </c>
      <c r="S10" s="56">
        <v>89355</v>
      </c>
      <c r="T10" s="58">
        <v>3.45</v>
      </c>
      <c r="U10" s="61" t="s">
        <v>8</v>
      </c>
      <c r="V10" s="10" t="str">
        <f t="shared" si="2"/>
        <v>05%bmd</v>
      </c>
      <c r="W10" s="352" t="s">
        <v>1800</v>
      </c>
      <c r="X10" s="60"/>
      <c r="Y10" s="343">
        <f t="shared" si="3"/>
        <v>6.911458333333333</v>
      </c>
      <c r="Z10" s="56">
        <v>1555</v>
      </c>
      <c r="AA10" s="58">
        <v>0</v>
      </c>
      <c r="AB10" s="57">
        <v>0</v>
      </c>
      <c r="AC10" s="58">
        <v>36</v>
      </c>
      <c r="AD10" s="58">
        <v>2.3199999999999998</v>
      </c>
      <c r="AE10" s="56">
        <v>1327</v>
      </c>
      <c r="AF10" s="58">
        <v>85.34</v>
      </c>
      <c r="AG10" s="58">
        <v>192</v>
      </c>
      <c r="AH10" s="57">
        <v>12.35</v>
      </c>
      <c r="AI10" s="61" t="s">
        <v>8</v>
      </c>
      <c r="AJ10" s="56">
        <v>323475</v>
      </c>
      <c r="AK10" s="58">
        <v>9.44</v>
      </c>
      <c r="AL10" s="56">
        <v>6595</v>
      </c>
      <c r="AM10" s="58">
        <v>2.04</v>
      </c>
      <c r="AN10" s="56">
        <v>4447</v>
      </c>
      <c r="AO10" s="58">
        <v>1.37</v>
      </c>
      <c r="AP10" s="58" t="s">
        <v>4</v>
      </c>
      <c r="AQ10" s="58" t="s">
        <v>4</v>
      </c>
      <c r="AR10" s="56">
        <v>312433</v>
      </c>
      <c r="AS10" s="58">
        <v>96.59</v>
      </c>
      <c r="AT10" s="58">
        <v>0</v>
      </c>
      <c r="AU10" s="58">
        <v>0</v>
      </c>
      <c r="AV10" s="58">
        <v>0</v>
      </c>
      <c r="AW10" s="58">
        <v>0</v>
      </c>
      <c r="AX10" s="61" t="s">
        <v>162</v>
      </c>
      <c r="AY10" s="56">
        <v>289247</v>
      </c>
      <c r="AZ10" s="58">
        <v>7.32</v>
      </c>
      <c r="BA10" s="56">
        <v>31257</v>
      </c>
      <c r="BB10" s="58">
        <v>10.81</v>
      </c>
      <c r="BC10" s="56">
        <v>55825</v>
      </c>
      <c r="BD10" s="58">
        <v>19.3</v>
      </c>
      <c r="BE10" s="56">
        <v>172379</v>
      </c>
      <c r="BF10" s="58">
        <v>59.6</v>
      </c>
      <c r="BG10" s="56">
        <v>22745</v>
      </c>
      <c r="BH10" s="58">
        <v>7.86</v>
      </c>
      <c r="BI10" s="56">
        <v>6506</v>
      </c>
      <c r="BJ10" s="58">
        <v>2.25</v>
      </c>
      <c r="BK10" s="58" t="s">
        <v>4</v>
      </c>
      <c r="BL10" s="58" t="s">
        <v>4</v>
      </c>
      <c r="BM10" s="58">
        <v>535</v>
      </c>
      <c r="BN10" s="58">
        <v>0.18</v>
      </c>
      <c r="BO10" s="58">
        <v>0</v>
      </c>
      <c r="BP10" s="58">
        <v>0</v>
      </c>
    </row>
    <row r="11" spans="1:68" s="26" customFormat="1" x14ac:dyDescent="0.3">
      <c r="A11" s="59" t="s">
        <v>61</v>
      </c>
      <c r="B11" s="22" t="s">
        <v>1739</v>
      </c>
      <c r="C11" s="318" t="str">
        <f t="shared" si="0"/>
        <v>No signature checks</v>
      </c>
      <c r="D11" s="77" t="s">
        <v>203</v>
      </c>
      <c r="E11" s="136" t="str">
        <f t="shared" si="1"/>
        <v>Broad VBM, Applic.sent to all</v>
      </c>
      <c r="F11" s="77">
        <f>ncsl!C11</f>
        <v>2020</v>
      </c>
      <c r="G11" s="77" t="str">
        <f>ncsl!D11</f>
        <v>Application</v>
      </c>
      <c r="H11" s="56">
        <v>1421650</v>
      </c>
      <c r="I11" s="56">
        <v>96559</v>
      </c>
      <c r="J11" s="56">
        <v>91602</v>
      </c>
      <c r="K11" s="58">
        <v>94.87</v>
      </c>
      <c r="L11" s="56">
        <v>89877</v>
      </c>
      <c r="M11" s="66">
        <v>98.12</v>
      </c>
      <c r="N11" s="56">
        <v>1725</v>
      </c>
      <c r="O11" s="57">
        <v>1.88</v>
      </c>
      <c r="P11" s="324" t="s">
        <v>203</v>
      </c>
      <c r="Q11" s="58">
        <v>0</v>
      </c>
      <c r="R11" s="58">
        <v>0</v>
      </c>
      <c r="S11" s="58" t="s">
        <v>4</v>
      </c>
      <c r="T11" s="58" t="s">
        <v>4</v>
      </c>
      <c r="U11" s="61" t="s">
        <v>9</v>
      </c>
      <c r="V11" s="10" t="str">
        <f t="shared" si="2"/>
        <v>47%bmd</v>
      </c>
      <c r="W11" s="352" t="s">
        <v>1800</v>
      </c>
      <c r="X11" s="60"/>
      <c r="Y11" s="343">
        <f t="shared" si="3"/>
        <v>1</v>
      </c>
      <c r="Z11" s="56">
        <v>1488</v>
      </c>
      <c r="AA11" s="58">
        <v>0</v>
      </c>
      <c r="AB11" s="57">
        <v>0</v>
      </c>
      <c r="AC11" s="58">
        <v>0</v>
      </c>
      <c r="AD11" s="58">
        <v>0</v>
      </c>
      <c r="AE11" s="58">
        <v>744</v>
      </c>
      <c r="AF11" s="58">
        <v>50</v>
      </c>
      <c r="AG11" s="58">
        <v>744</v>
      </c>
      <c r="AH11" s="57">
        <v>50</v>
      </c>
      <c r="AI11" s="61" t="s">
        <v>9</v>
      </c>
      <c r="AJ11" s="56">
        <v>284361</v>
      </c>
      <c r="AK11" s="58">
        <v>12.96</v>
      </c>
      <c r="AL11" s="56">
        <v>111798</v>
      </c>
      <c r="AM11" s="58">
        <v>39.32</v>
      </c>
      <c r="AN11" s="58" t="s">
        <v>4</v>
      </c>
      <c r="AO11" s="58" t="s">
        <v>4</v>
      </c>
      <c r="AP11" s="58" t="s">
        <v>4</v>
      </c>
      <c r="AQ11" s="58" t="s">
        <v>4</v>
      </c>
      <c r="AR11" s="56">
        <v>172831</v>
      </c>
      <c r="AS11" s="58">
        <v>60.78</v>
      </c>
      <c r="AT11" s="58">
        <v>0</v>
      </c>
      <c r="AU11" s="58">
        <v>0</v>
      </c>
      <c r="AV11" s="58">
        <v>-268</v>
      </c>
      <c r="AW11" s="58">
        <v>-0.09</v>
      </c>
      <c r="AX11" s="61" t="s">
        <v>9</v>
      </c>
      <c r="AY11" s="56">
        <v>100936</v>
      </c>
      <c r="AZ11" s="58">
        <v>4.26</v>
      </c>
      <c r="BA11" s="56">
        <v>35054</v>
      </c>
      <c r="BB11" s="58">
        <v>34.729999999999997</v>
      </c>
      <c r="BC11" s="56">
        <v>17107</v>
      </c>
      <c r="BD11" s="58">
        <v>16.95</v>
      </c>
      <c r="BE11" s="56">
        <v>10405</v>
      </c>
      <c r="BF11" s="58">
        <v>10.31</v>
      </c>
      <c r="BG11" s="56">
        <v>28916</v>
      </c>
      <c r="BH11" s="58">
        <v>28.65</v>
      </c>
      <c r="BI11" s="56">
        <v>1706</v>
      </c>
      <c r="BJ11" s="58">
        <v>1.69</v>
      </c>
      <c r="BK11" s="58" t="s">
        <v>4</v>
      </c>
      <c r="BL11" s="58" t="s">
        <v>4</v>
      </c>
      <c r="BM11" s="56">
        <v>7748</v>
      </c>
      <c r="BN11" s="58">
        <v>7.68</v>
      </c>
      <c r="BO11" s="58">
        <v>0</v>
      </c>
      <c r="BP11" s="58">
        <v>0</v>
      </c>
    </row>
    <row r="12" spans="1:68" s="26" customFormat="1" x14ac:dyDescent="0.3">
      <c r="A12" s="59" t="s">
        <v>10</v>
      </c>
      <c r="B12" s="22" t="s">
        <v>1740</v>
      </c>
      <c r="C12" s="318" t="str">
        <f t="shared" si="0"/>
        <v>No signature checks</v>
      </c>
      <c r="D12" s="77" t="s">
        <v>203</v>
      </c>
      <c r="E12" s="136" t="str">
        <f t="shared" si="1"/>
        <v>Broad VBM, Applic.sent to all</v>
      </c>
      <c r="F12" s="77">
        <f>ncsl!C12</f>
        <v>2020</v>
      </c>
      <c r="G12" s="77" t="str">
        <f>ncsl!D12</f>
        <v>Application</v>
      </c>
      <c r="H12" s="56">
        <v>366550</v>
      </c>
      <c r="I12" s="56">
        <v>17392</v>
      </c>
      <c r="J12" s="56">
        <v>14142</v>
      </c>
      <c r="K12" s="58">
        <v>81.31</v>
      </c>
      <c r="L12" s="56">
        <v>13436</v>
      </c>
      <c r="M12" s="66">
        <v>95.01</v>
      </c>
      <c r="N12" s="58">
        <v>706</v>
      </c>
      <c r="O12" s="57">
        <v>4.99</v>
      </c>
      <c r="P12" s="324" t="s">
        <v>203</v>
      </c>
      <c r="Q12" s="58">
        <v>0</v>
      </c>
      <c r="R12" s="58">
        <v>0</v>
      </c>
      <c r="S12" s="56">
        <v>5525</v>
      </c>
      <c r="T12" s="58">
        <v>1.51</v>
      </c>
      <c r="U12" s="61" t="s">
        <v>10</v>
      </c>
      <c r="V12" s="10" t="str">
        <f t="shared" si="2"/>
        <v>67%bmd</v>
      </c>
      <c r="W12" s="352" t="s">
        <v>1799</v>
      </c>
      <c r="X12" s="60" t="s">
        <v>1794</v>
      </c>
      <c r="Y12" s="343">
        <f t="shared" si="3"/>
        <v>0</v>
      </c>
      <c r="Z12" s="56">
        <v>1382</v>
      </c>
      <c r="AA12" s="56">
        <v>1378</v>
      </c>
      <c r="AB12" s="57">
        <v>99.71</v>
      </c>
      <c r="AC12" s="58">
        <v>0</v>
      </c>
      <c r="AD12" s="58">
        <v>0</v>
      </c>
      <c r="AE12" s="58">
        <v>0</v>
      </c>
      <c r="AF12" s="58">
        <v>0</v>
      </c>
      <c r="AG12" s="58">
        <v>4</v>
      </c>
      <c r="AH12" s="57">
        <v>0.28999999999999998</v>
      </c>
      <c r="AI12" s="61" t="s">
        <v>10</v>
      </c>
      <c r="AJ12" s="56">
        <v>36804</v>
      </c>
      <c r="AK12" s="58">
        <v>5.47</v>
      </c>
      <c r="AL12" s="56">
        <v>23205</v>
      </c>
      <c r="AM12" s="58">
        <v>63.05</v>
      </c>
      <c r="AN12" s="58">
        <v>653</v>
      </c>
      <c r="AO12" s="58">
        <v>1.77</v>
      </c>
      <c r="AP12" s="56">
        <v>10489</v>
      </c>
      <c r="AQ12" s="58">
        <v>28.5</v>
      </c>
      <c r="AR12" s="56">
        <v>2457</v>
      </c>
      <c r="AS12" s="58">
        <v>6.68</v>
      </c>
      <c r="AT12" s="58">
        <v>0</v>
      </c>
      <c r="AU12" s="58">
        <v>0</v>
      </c>
      <c r="AV12" s="58">
        <v>0</v>
      </c>
      <c r="AW12" s="58">
        <v>0</v>
      </c>
      <c r="AX12" s="61" t="s">
        <v>10</v>
      </c>
      <c r="AY12" s="56">
        <v>52454</v>
      </c>
      <c r="AZ12" s="58">
        <v>7.55</v>
      </c>
      <c r="BA12" s="56">
        <v>20204</v>
      </c>
      <c r="BB12" s="58">
        <v>38.520000000000003</v>
      </c>
      <c r="BC12" s="56">
        <v>13637</v>
      </c>
      <c r="BD12" s="58">
        <v>26</v>
      </c>
      <c r="BE12" s="56">
        <v>16410</v>
      </c>
      <c r="BF12" s="58">
        <v>31.28</v>
      </c>
      <c r="BG12" s="58">
        <v>392</v>
      </c>
      <c r="BH12" s="58">
        <v>0.75</v>
      </c>
      <c r="BI12" s="56">
        <v>1804</v>
      </c>
      <c r="BJ12" s="58">
        <v>3.44</v>
      </c>
      <c r="BK12" s="58">
        <v>0</v>
      </c>
      <c r="BL12" s="58">
        <v>0</v>
      </c>
      <c r="BM12" s="58">
        <v>7</v>
      </c>
      <c r="BN12" s="58">
        <v>0.01</v>
      </c>
      <c r="BO12" s="58">
        <v>0</v>
      </c>
      <c r="BP12" s="58">
        <v>0</v>
      </c>
    </row>
    <row r="13" spans="1:68" s="26" customFormat="1" x14ac:dyDescent="0.3">
      <c r="A13" s="59" t="s">
        <v>11</v>
      </c>
      <c r="B13" s="22" t="s">
        <v>1741</v>
      </c>
      <c r="C13" s="318">
        <f t="shared" si="0"/>
        <v>3.5499999999999997E-2</v>
      </c>
      <c r="D13" s="77">
        <v>96.45</v>
      </c>
      <c r="E13" s="136" t="str">
        <f t="shared" si="1"/>
        <v>Broad VBM, Ballot sent to all</v>
      </c>
      <c r="F13" s="77" t="str">
        <f>ncsl!C13</f>
        <v>Yes</v>
      </c>
      <c r="G13" s="77" t="str">
        <f>ncsl!D13</f>
        <v>Ballot</v>
      </c>
      <c r="H13" s="56">
        <v>231700</v>
      </c>
      <c r="I13" s="56">
        <v>12400</v>
      </c>
      <c r="J13" s="56">
        <v>9351</v>
      </c>
      <c r="K13" s="58">
        <v>75.41</v>
      </c>
      <c r="L13" s="56">
        <v>9019</v>
      </c>
      <c r="M13" s="66">
        <v>96.45</v>
      </c>
      <c r="N13" s="58">
        <v>332</v>
      </c>
      <c r="O13" s="57">
        <v>3.55</v>
      </c>
      <c r="P13" s="324">
        <v>3.5499999999999997E-2</v>
      </c>
      <c r="Q13" s="58">
        <v>0</v>
      </c>
      <c r="R13" s="58">
        <v>0</v>
      </c>
      <c r="S13" s="56">
        <v>52512</v>
      </c>
      <c r="T13" s="58">
        <v>22.66</v>
      </c>
      <c r="U13" s="61" t="s">
        <v>11</v>
      </c>
      <c r="V13" s="10" t="str">
        <f t="shared" si="2"/>
        <v>68%bmd</v>
      </c>
      <c r="W13" s="352" t="s">
        <v>1800</v>
      </c>
      <c r="X13" s="60"/>
      <c r="Y13" s="343">
        <f t="shared" si="3"/>
        <v>2.4457142857142857</v>
      </c>
      <c r="Z13" s="58">
        <v>603</v>
      </c>
      <c r="AA13" s="58">
        <v>0</v>
      </c>
      <c r="AB13" s="57">
        <v>0</v>
      </c>
      <c r="AC13" s="58">
        <v>0</v>
      </c>
      <c r="AD13" s="58">
        <v>0</v>
      </c>
      <c r="AE13" s="58">
        <v>428</v>
      </c>
      <c r="AF13" s="58">
        <v>70.98</v>
      </c>
      <c r="AG13" s="58">
        <v>175</v>
      </c>
      <c r="AH13" s="57">
        <v>29.02</v>
      </c>
      <c r="AI13" s="61" t="s">
        <v>11</v>
      </c>
      <c r="AJ13" s="56">
        <v>187116</v>
      </c>
      <c r="AK13" s="58">
        <v>36.57</v>
      </c>
      <c r="AL13" s="56">
        <v>10259</v>
      </c>
      <c r="AM13" s="58">
        <v>5.48</v>
      </c>
      <c r="AN13" s="56">
        <v>10835</v>
      </c>
      <c r="AO13" s="58">
        <v>5.79</v>
      </c>
      <c r="AP13" s="56">
        <v>21223</v>
      </c>
      <c r="AQ13" s="58">
        <v>11.34</v>
      </c>
      <c r="AR13" s="56">
        <v>112621</v>
      </c>
      <c r="AS13" s="58">
        <v>60.19</v>
      </c>
      <c r="AT13" s="56">
        <v>32178</v>
      </c>
      <c r="AU13" s="58">
        <v>17.2</v>
      </c>
      <c r="AV13" s="58">
        <v>0</v>
      </c>
      <c r="AW13" s="58">
        <v>0</v>
      </c>
      <c r="AX13" s="61" t="s">
        <v>11</v>
      </c>
      <c r="AY13" s="56">
        <v>27683</v>
      </c>
      <c r="AZ13" s="58">
        <v>4.49</v>
      </c>
      <c r="BA13" s="56">
        <v>4085</v>
      </c>
      <c r="BB13" s="58">
        <v>14.76</v>
      </c>
      <c r="BC13" s="56">
        <v>6582</v>
      </c>
      <c r="BD13" s="58">
        <v>23.78</v>
      </c>
      <c r="BE13" s="56">
        <v>10823</v>
      </c>
      <c r="BF13" s="58">
        <v>39.1</v>
      </c>
      <c r="BG13" s="58" t="s">
        <v>4</v>
      </c>
      <c r="BH13" s="58" t="s">
        <v>4</v>
      </c>
      <c r="BI13" s="58">
        <v>164</v>
      </c>
      <c r="BJ13" s="58">
        <v>0.59</v>
      </c>
      <c r="BK13" s="58" t="s">
        <v>4</v>
      </c>
      <c r="BL13" s="58" t="s">
        <v>4</v>
      </c>
      <c r="BM13" s="56">
        <v>6029</v>
      </c>
      <c r="BN13" s="58">
        <v>21.78</v>
      </c>
      <c r="BO13" s="58">
        <v>0</v>
      </c>
      <c r="BP13" s="58">
        <v>0</v>
      </c>
    </row>
    <row r="14" spans="1:68" s="26" customFormat="1" x14ac:dyDescent="0.3">
      <c r="A14" s="59" t="s">
        <v>12</v>
      </c>
      <c r="B14" s="22" t="s">
        <v>1738</v>
      </c>
      <c r="C14" s="318">
        <f t="shared" si="0"/>
        <v>1.17E-2</v>
      </c>
      <c r="D14" s="77">
        <v>99.26</v>
      </c>
      <c r="E14" s="136" t="str">
        <f t="shared" si="1"/>
        <v>Broad VBM, if Voter asks</v>
      </c>
      <c r="F14" s="77" t="str">
        <f>ncsl!C14</f>
        <v>Yes</v>
      </c>
      <c r="G14" s="77" t="str">
        <f>ncsl!D14</f>
        <v>Neither</v>
      </c>
      <c r="H14" s="56">
        <v>8355817</v>
      </c>
      <c r="I14" s="56">
        <v>3499591</v>
      </c>
      <c r="J14" s="56">
        <v>2604544</v>
      </c>
      <c r="K14" s="58">
        <v>74.42</v>
      </c>
      <c r="L14" s="56">
        <v>2585374</v>
      </c>
      <c r="M14" s="66">
        <v>99.26</v>
      </c>
      <c r="N14" s="56">
        <v>30540</v>
      </c>
      <c r="O14" s="57">
        <v>1.17</v>
      </c>
      <c r="P14" s="324">
        <v>1.17E-2</v>
      </c>
      <c r="Q14" s="56">
        <v>-11370</v>
      </c>
      <c r="R14" s="58">
        <v>-0.44</v>
      </c>
      <c r="S14" s="56">
        <v>2681708</v>
      </c>
      <c r="T14" s="58">
        <v>32.090000000000003</v>
      </c>
      <c r="U14" s="61" t="s">
        <v>12</v>
      </c>
      <c r="V14" s="10" t="str">
        <f t="shared" si="2"/>
        <v>19%bmd</v>
      </c>
      <c r="W14" s="352" t="s">
        <v>1800</v>
      </c>
      <c r="X14" s="60"/>
      <c r="Y14" s="343">
        <f t="shared" si="3"/>
        <v>0.43221582571396322</v>
      </c>
      <c r="Z14" s="56">
        <v>13851</v>
      </c>
      <c r="AA14" s="56">
        <v>1101</v>
      </c>
      <c r="AB14" s="57">
        <v>7.95</v>
      </c>
      <c r="AC14" s="58">
        <v>62</v>
      </c>
      <c r="AD14" s="58">
        <v>0.45</v>
      </c>
      <c r="AE14" s="56">
        <v>3829</v>
      </c>
      <c r="AF14" s="58">
        <v>27.64</v>
      </c>
      <c r="AG14" s="56">
        <v>8859</v>
      </c>
      <c r="AH14" s="57">
        <v>63.96</v>
      </c>
      <c r="AI14" s="61" t="s">
        <v>12</v>
      </c>
      <c r="AJ14" s="56">
        <v>1135237</v>
      </c>
      <c r="AK14" s="58">
        <v>8.5500000000000007</v>
      </c>
      <c r="AL14" s="56">
        <v>90332</v>
      </c>
      <c r="AM14" s="58">
        <v>7.96</v>
      </c>
      <c r="AN14" s="56">
        <v>131311</v>
      </c>
      <c r="AO14" s="58">
        <v>11.57</v>
      </c>
      <c r="AP14" s="56">
        <v>340116</v>
      </c>
      <c r="AQ14" s="58">
        <v>29.96</v>
      </c>
      <c r="AR14" s="56">
        <v>572291</v>
      </c>
      <c r="AS14" s="58">
        <v>50.41</v>
      </c>
      <c r="AT14" s="58">
        <v>714</v>
      </c>
      <c r="AU14" s="58">
        <v>0.06</v>
      </c>
      <c r="AV14" s="58">
        <v>473</v>
      </c>
      <c r="AW14" s="58">
        <v>0.04</v>
      </c>
      <c r="AX14" s="61" t="s">
        <v>12</v>
      </c>
      <c r="AY14" s="56">
        <v>1046514</v>
      </c>
      <c r="AZ14" s="58">
        <v>7.41</v>
      </c>
      <c r="BA14" s="56">
        <v>68895</v>
      </c>
      <c r="BB14" s="58">
        <v>6.58</v>
      </c>
      <c r="BC14" s="56">
        <v>304281</v>
      </c>
      <c r="BD14" s="58">
        <v>29.08</v>
      </c>
      <c r="BE14" s="56">
        <v>590780</v>
      </c>
      <c r="BF14" s="58">
        <v>56.45</v>
      </c>
      <c r="BG14" s="56">
        <v>31901</v>
      </c>
      <c r="BH14" s="58">
        <v>3.05</v>
      </c>
      <c r="BI14" s="56">
        <v>47197</v>
      </c>
      <c r="BJ14" s="58">
        <v>4.51</v>
      </c>
      <c r="BK14" s="56">
        <v>2033</v>
      </c>
      <c r="BL14" s="58">
        <v>0.19</v>
      </c>
      <c r="BM14" s="56">
        <v>1427</v>
      </c>
      <c r="BN14" s="58">
        <v>0.14000000000000001</v>
      </c>
      <c r="BO14" s="58">
        <v>0</v>
      </c>
      <c r="BP14" s="58">
        <v>0</v>
      </c>
    </row>
    <row r="15" spans="1:68" s="26" customFormat="1" x14ac:dyDescent="0.3">
      <c r="A15" s="59" t="s">
        <v>13</v>
      </c>
      <c r="B15" s="22" t="s">
        <v>1742</v>
      </c>
      <c r="C15" s="318">
        <f t="shared" si="0"/>
        <v>3.1000000000000003E-2</v>
      </c>
      <c r="D15" s="77">
        <v>90.19</v>
      </c>
      <c r="E15" s="136" t="str">
        <f t="shared" si="1"/>
        <v>Broad VBM, if Voter asks</v>
      </c>
      <c r="F15" s="77" t="str">
        <f>ncsl!C15</f>
        <v>Yes</v>
      </c>
      <c r="G15" s="77" t="str">
        <f>ncsl!D15</f>
        <v>Neither</v>
      </c>
      <c r="H15" s="56">
        <v>3951876</v>
      </c>
      <c r="I15" s="56">
        <v>281490</v>
      </c>
      <c r="J15" s="56">
        <v>242661</v>
      </c>
      <c r="K15" s="58">
        <v>86.21</v>
      </c>
      <c r="L15" s="56">
        <v>218858</v>
      </c>
      <c r="M15" s="66">
        <v>90.19</v>
      </c>
      <c r="N15" s="56">
        <v>7512</v>
      </c>
      <c r="O15" s="57">
        <v>3.1</v>
      </c>
      <c r="P15" s="324">
        <v>3.1000000000000003E-2</v>
      </c>
      <c r="Q15" s="56">
        <v>16291</v>
      </c>
      <c r="R15" s="58">
        <v>6.71</v>
      </c>
      <c r="S15" s="56">
        <v>1893368</v>
      </c>
      <c r="T15" s="58">
        <v>47.91</v>
      </c>
      <c r="U15" s="61" t="s">
        <v>13</v>
      </c>
      <c r="V15" s="10" t="str">
        <f t="shared" si="2"/>
        <v>81%bmd</v>
      </c>
      <c r="W15" s="352" t="s">
        <v>1799</v>
      </c>
      <c r="X15" s="60" t="s">
        <v>1791</v>
      </c>
      <c r="Y15" s="343">
        <f t="shared" si="3"/>
        <v>0</v>
      </c>
      <c r="Z15" s="56">
        <v>28028</v>
      </c>
      <c r="AA15" s="56">
        <v>27324</v>
      </c>
      <c r="AB15" s="57">
        <v>97.49</v>
      </c>
      <c r="AC15" s="58">
        <v>0</v>
      </c>
      <c r="AD15" s="58">
        <v>0</v>
      </c>
      <c r="AE15" s="58">
        <v>0</v>
      </c>
      <c r="AF15" s="58">
        <v>0</v>
      </c>
      <c r="AG15" s="58">
        <v>704</v>
      </c>
      <c r="AH15" s="57">
        <v>2.5099999999999998</v>
      </c>
      <c r="AI15" s="61" t="s">
        <v>13</v>
      </c>
      <c r="AJ15" s="56">
        <v>478295</v>
      </c>
      <c r="AK15" s="58">
        <v>7.43</v>
      </c>
      <c r="AL15" s="56">
        <v>36452</v>
      </c>
      <c r="AM15" s="58">
        <v>7.62</v>
      </c>
      <c r="AN15" s="56">
        <v>3401</v>
      </c>
      <c r="AO15" s="58">
        <v>0.71</v>
      </c>
      <c r="AP15" s="56">
        <v>73292</v>
      </c>
      <c r="AQ15" s="58">
        <v>15.32</v>
      </c>
      <c r="AR15" s="56">
        <v>365150</v>
      </c>
      <c r="AS15" s="58">
        <v>76.34</v>
      </c>
      <c r="AT15" s="58">
        <v>0</v>
      </c>
      <c r="AU15" s="58">
        <v>0</v>
      </c>
      <c r="AV15" s="58">
        <v>0</v>
      </c>
      <c r="AW15" s="58">
        <v>0</v>
      </c>
      <c r="AX15" s="61" t="s">
        <v>163</v>
      </c>
      <c r="AY15" s="56">
        <v>797124</v>
      </c>
      <c r="AZ15" s="58">
        <v>11.48</v>
      </c>
      <c r="BA15" s="56">
        <v>11865</v>
      </c>
      <c r="BB15" s="58">
        <v>1.49</v>
      </c>
      <c r="BC15" s="56">
        <v>126036</v>
      </c>
      <c r="BD15" s="58">
        <v>15.81</v>
      </c>
      <c r="BE15" s="56">
        <v>524654</v>
      </c>
      <c r="BF15" s="58">
        <v>65.819999999999993</v>
      </c>
      <c r="BG15" s="56">
        <v>3048</v>
      </c>
      <c r="BH15" s="58">
        <v>0.38</v>
      </c>
      <c r="BI15" s="56">
        <v>68249</v>
      </c>
      <c r="BJ15" s="58">
        <v>8.56</v>
      </c>
      <c r="BK15" s="58">
        <v>47</v>
      </c>
      <c r="BL15" s="58">
        <v>0.01</v>
      </c>
      <c r="BM15" s="56">
        <v>63225</v>
      </c>
      <c r="BN15" s="58">
        <v>7.93</v>
      </c>
      <c r="BO15" s="58">
        <v>0</v>
      </c>
      <c r="BP15" s="58">
        <v>0</v>
      </c>
    </row>
    <row r="16" spans="1:68" s="26" customFormat="1" x14ac:dyDescent="0.3">
      <c r="A16" s="59" t="s">
        <v>14</v>
      </c>
      <c r="B16" s="22" t="s">
        <v>1733</v>
      </c>
      <c r="C16" s="318">
        <f t="shared" si="0"/>
        <v>7.3000000000000001E-3</v>
      </c>
      <c r="D16" s="77">
        <v>5.62</v>
      </c>
      <c r="E16" s="136" t="str">
        <f t="shared" si="1"/>
        <v>Broad VBM, Ballot sent to all</v>
      </c>
      <c r="F16" s="77" t="str">
        <f>ncsl!C16</f>
        <v>Yes</v>
      </c>
      <c r="G16" s="77" t="str">
        <f>ncsl!D16</f>
        <v>Ballot</v>
      </c>
      <c r="H16" s="56">
        <v>398657</v>
      </c>
      <c r="I16" s="56">
        <v>286317</v>
      </c>
      <c r="J16" s="56">
        <v>224492</v>
      </c>
      <c r="K16" s="58">
        <v>78.41</v>
      </c>
      <c r="L16" s="56">
        <v>12616</v>
      </c>
      <c r="M16" s="66">
        <v>5.62</v>
      </c>
      <c r="N16" s="56">
        <v>1638</v>
      </c>
      <c r="O16" s="57">
        <v>0.73</v>
      </c>
      <c r="P16" s="324">
        <v>7.3000000000000001E-3</v>
      </c>
      <c r="Q16" s="56">
        <v>210238</v>
      </c>
      <c r="R16" s="58">
        <v>93.65</v>
      </c>
      <c r="S16" s="56">
        <v>28300</v>
      </c>
      <c r="T16" s="58">
        <v>7.1</v>
      </c>
      <c r="U16" s="61" t="s">
        <v>14</v>
      </c>
      <c r="V16" s="10" t="str">
        <f t="shared" si="2"/>
        <v>51%bmd</v>
      </c>
      <c r="W16" s="352" t="s">
        <v>1813</v>
      </c>
      <c r="X16" s="60"/>
      <c r="Y16" s="343">
        <f t="shared" si="3"/>
        <v>0</v>
      </c>
      <c r="Z16" s="58">
        <v>674</v>
      </c>
      <c r="AA16" s="58">
        <v>0</v>
      </c>
      <c r="AB16" s="57">
        <v>0</v>
      </c>
      <c r="AC16" s="58">
        <v>353</v>
      </c>
      <c r="AD16" s="58">
        <v>52.37</v>
      </c>
      <c r="AE16" s="58">
        <v>0</v>
      </c>
      <c r="AF16" s="58">
        <v>0</v>
      </c>
      <c r="AG16" s="58">
        <v>321</v>
      </c>
      <c r="AH16" s="57">
        <v>47.63</v>
      </c>
      <c r="AI16" s="61" t="s">
        <v>14</v>
      </c>
      <c r="AJ16" s="56">
        <v>795026</v>
      </c>
      <c r="AK16" s="58">
        <v>111.54</v>
      </c>
      <c r="AL16" s="58">
        <v>0</v>
      </c>
      <c r="AM16" s="58">
        <v>0</v>
      </c>
      <c r="AN16" s="58">
        <v>0</v>
      </c>
      <c r="AO16" s="58">
        <v>0</v>
      </c>
      <c r="AP16" s="58">
        <v>340</v>
      </c>
      <c r="AQ16" s="58">
        <v>0.04</v>
      </c>
      <c r="AR16" s="56">
        <v>794686</v>
      </c>
      <c r="AS16" s="58">
        <v>99.96</v>
      </c>
      <c r="AT16" s="58">
        <v>0</v>
      </c>
      <c r="AU16" s="58">
        <v>0</v>
      </c>
      <c r="AV16" s="58">
        <v>0</v>
      </c>
      <c r="AW16" s="58">
        <v>0</v>
      </c>
      <c r="AX16" s="61" t="s">
        <v>14</v>
      </c>
      <c r="AY16" s="56">
        <v>30976</v>
      </c>
      <c r="AZ16" s="58">
        <v>4.09</v>
      </c>
      <c r="BA16" s="56">
        <v>3651</v>
      </c>
      <c r="BB16" s="58">
        <v>11.79</v>
      </c>
      <c r="BC16" s="56">
        <v>25690</v>
      </c>
      <c r="BD16" s="58">
        <v>82.94</v>
      </c>
      <c r="BE16" s="58">
        <v>0</v>
      </c>
      <c r="BF16" s="58">
        <v>0</v>
      </c>
      <c r="BG16" s="56">
        <v>1523</v>
      </c>
      <c r="BH16" s="58">
        <v>4.92</v>
      </c>
      <c r="BI16" s="58">
        <v>72</v>
      </c>
      <c r="BJ16" s="58">
        <v>0.23</v>
      </c>
      <c r="BK16" s="58">
        <v>0</v>
      </c>
      <c r="BL16" s="58">
        <v>0</v>
      </c>
      <c r="BM16" s="58">
        <v>40</v>
      </c>
      <c r="BN16" s="58">
        <v>0.13</v>
      </c>
      <c r="BO16" s="58">
        <v>0</v>
      </c>
      <c r="BP16" s="58">
        <v>0</v>
      </c>
    </row>
    <row r="17" spans="1:68" s="26" customFormat="1" ht="12.6" customHeight="1" x14ac:dyDescent="0.3">
      <c r="A17" s="67" t="s">
        <v>15</v>
      </c>
      <c r="B17" s="25" t="s">
        <v>1743</v>
      </c>
      <c r="C17" s="318">
        <f t="shared" si="0"/>
        <v>1.5600000000000001E-2</v>
      </c>
      <c r="D17" s="77">
        <v>95.64</v>
      </c>
      <c r="E17" s="136" t="str">
        <f t="shared" si="1"/>
        <v>Broad VBM, if Voter asks</v>
      </c>
      <c r="F17" s="77" t="str">
        <f>ncsl!C17</f>
        <v>Yes</v>
      </c>
      <c r="G17" s="77" t="str">
        <f>ncsl!D17</f>
        <v>Neither</v>
      </c>
      <c r="H17" s="56">
        <v>612582</v>
      </c>
      <c r="I17" s="56">
        <v>81172</v>
      </c>
      <c r="J17" s="56">
        <v>76197</v>
      </c>
      <c r="K17" s="58">
        <v>93.87</v>
      </c>
      <c r="L17" s="56">
        <v>72872</v>
      </c>
      <c r="M17" s="66">
        <v>95.64</v>
      </c>
      <c r="N17" s="56">
        <v>1188</v>
      </c>
      <c r="O17" s="57">
        <v>1.56</v>
      </c>
      <c r="P17" s="324">
        <v>1.5600000000000001E-2</v>
      </c>
      <c r="Q17" s="56">
        <v>2137</v>
      </c>
      <c r="R17" s="58">
        <v>2.8</v>
      </c>
      <c r="S17" s="56">
        <v>166195</v>
      </c>
      <c r="T17" s="58">
        <v>27.13</v>
      </c>
      <c r="U17" s="61" t="s">
        <v>15</v>
      </c>
      <c r="V17" s="10" t="str">
        <f t="shared" si="2"/>
        <v>48%bmd</v>
      </c>
      <c r="W17" s="352" t="s">
        <v>1800</v>
      </c>
      <c r="X17" s="60"/>
      <c r="Y17" s="343">
        <f t="shared" si="3"/>
        <v>1.1045197740112995</v>
      </c>
      <c r="Z17" s="56">
        <v>1564</v>
      </c>
      <c r="AA17" s="58">
        <v>0</v>
      </c>
      <c r="AB17" s="57">
        <v>0</v>
      </c>
      <c r="AC17" s="58">
        <v>74</v>
      </c>
      <c r="AD17" s="58">
        <v>4.7300000000000004</v>
      </c>
      <c r="AE17" s="58">
        <v>782</v>
      </c>
      <c r="AF17" s="58">
        <v>50</v>
      </c>
      <c r="AG17" s="58">
        <v>708</v>
      </c>
      <c r="AH17" s="57">
        <v>45.27</v>
      </c>
      <c r="AI17" s="61" t="s">
        <v>114</v>
      </c>
      <c r="AJ17" s="56">
        <v>106420</v>
      </c>
      <c r="AK17" s="58">
        <v>11.6</v>
      </c>
      <c r="AL17" s="58" t="s">
        <v>4</v>
      </c>
      <c r="AM17" s="58" t="s">
        <v>4</v>
      </c>
      <c r="AN17" s="58" t="s">
        <v>4</v>
      </c>
      <c r="AO17" s="58" t="s">
        <v>4</v>
      </c>
      <c r="AP17" s="58" t="s">
        <v>4</v>
      </c>
      <c r="AQ17" s="58" t="s">
        <v>4</v>
      </c>
      <c r="AR17" s="58" t="s">
        <v>4</v>
      </c>
      <c r="AS17" s="58" t="s">
        <v>4</v>
      </c>
      <c r="AT17" s="58">
        <v>0</v>
      </c>
      <c r="AU17" s="58">
        <v>0</v>
      </c>
      <c r="AV17" s="56">
        <v>106420</v>
      </c>
      <c r="AW17" s="58">
        <v>100</v>
      </c>
      <c r="AX17" s="61" t="s">
        <v>15</v>
      </c>
      <c r="AY17" s="56">
        <v>106420</v>
      </c>
      <c r="AZ17" s="58">
        <v>11.6</v>
      </c>
      <c r="BA17" s="56">
        <v>3955</v>
      </c>
      <c r="BB17" s="58">
        <v>3.72</v>
      </c>
      <c r="BC17" s="56">
        <v>13662</v>
      </c>
      <c r="BD17" s="58">
        <v>12.84</v>
      </c>
      <c r="BE17" s="56">
        <v>86223</v>
      </c>
      <c r="BF17" s="58">
        <v>81.02</v>
      </c>
      <c r="BG17" s="58">
        <v>300</v>
      </c>
      <c r="BH17" s="58">
        <v>0.28000000000000003</v>
      </c>
      <c r="BI17" s="58">
        <v>973</v>
      </c>
      <c r="BJ17" s="58">
        <v>0.91</v>
      </c>
      <c r="BK17" s="58" t="s">
        <v>4</v>
      </c>
      <c r="BL17" s="58" t="s">
        <v>4</v>
      </c>
      <c r="BM17" s="56">
        <v>1307</v>
      </c>
      <c r="BN17" s="58">
        <v>1.23</v>
      </c>
      <c r="BO17" s="58">
        <v>0</v>
      </c>
      <c r="BP17" s="58">
        <v>0</v>
      </c>
    </row>
    <row r="18" spans="1:68" s="26" customFormat="1" x14ac:dyDescent="0.3">
      <c r="A18" s="67" t="s">
        <v>16</v>
      </c>
      <c r="B18" s="25" t="s">
        <v>1762</v>
      </c>
      <c r="C18" s="318">
        <f t="shared" si="0"/>
        <v>2.1700000000000001E-2</v>
      </c>
      <c r="D18" s="77">
        <v>103.06</v>
      </c>
      <c r="E18" s="136" t="str">
        <f t="shared" si="1"/>
        <v>Broad VBM, Applic.sent to all</v>
      </c>
      <c r="F18" s="77" t="str">
        <f>ncsl!C18</f>
        <v>Yes</v>
      </c>
      <c r="G18" s="77" t="str">
        <f>ncsl!D18</f>
        <v>Application</v>
      </c>
      <c r="H18" s="56">
        <v>4751180</v>
      </c>
      <c r="I18" s="56">
        <v>496345</v>
      </c>
      <c r="J18" s="56">
        <v>417092</v>
      </c>
      <c r="K18" s="58">
        <v>84.03</v>
      </c>
      <c r="L18" s="56">
        <v>429874</v>
      </c>
      <c r="M18" s="66">
        <v>103.06</v>
      </c>
      <c r="N18" s="56">
        <v>9056</v>
      </c>
      <c r="O18" s="57">
        <v>2.17</v>
      </c>
      <c r="P18" s="324">
        <v>2.1700000000000001E-2</v>
      </c>
      <c r="Q18" s="56">
        <v>-21838</v>
      </c>
      <c r="R18" s="58">
        <v>-5.24</v>
      </c>
      <c r="S18" s="56">
        <v>1078372</v>
      </c>
      <c r="T18" s="58">
        <v>22.7</v>
      </c>
      <c r="U18" s="61" t="s">
        <v>16</v>
      </c>
      <c r="V18" s="10" t="str">
        <f t="shared" si="2"/>
        <v>57%bmd</v>
      </c>
      <c r="W18" s="352" t="s">
        <v>1800</v>
      </c>
      <c r="X18" s="60"/>
      <c r="Y18" s="343">
        <f t="shared" si="3"/>
        <v>0.32950819672131149</v>
      </c>
      <c r="Z18" s="56">
        <v>21386</v>
      </c>
      <c r="AA18" s="58">
        <v>0</v>
      </c>
      <c r="AB18" s="57">
        <v>0</v>
      </c>
      <c r="AC18" s="56">
        <v>10843</v>
      </c>
      <c r="AD18" s="58">
        <v>50.7</v>
      </c>
      <c r="AE18" s="56">
        <v>2613</v>
      </c>
      <c r="AF18" s="58">
        <v>12.22</v>
      </c>
      <c r="AG18" s="56">
        <v>7930</v>
      </c>
      <c r="AH18" s="57">
        <v>37.08</v>
      </c>
      <c r="AI18" s="61" t="s">
        <v>16</v>
      </c>
      <c r="AJ18" s="56">
        <v>585296</v>
      </c>
      <c r="AK18" s="58">
        <v>7.23</v>
      </c>
      <c r="AL18" s="56">
        <v>92643</v>
      </c>
      <c r="AM18" s="58">
        <v>15.83</v>
      </c>
      <c r="AN18" s="56">
        <v>205078</v>
      </c>
      <c r="AO18" s="58">
        <v>35.04</v>
      </c>
      <c r="AP18" s="56">
        <v>83927</v>
      </c>
      <c r="AQ18" s="58">
        <v>14.34</v>
      </c>
      <c r="AR18" s="56">
        <v>203648</v>
      </c>
      <c r="AS18" s="58">
        <v>34.79</v>
      </c>
      <c r="AT18" s="58">
        <v>0</v>
      </c>
      <c r="AU18" s="58">
        <v>0</v>
      </c>
      <c r="AV18" s="58">
        <v>0</v>
      </c>
      <c r="AW18" s="58">
        <v>0</v>
      </c>
      <c r="AX18" s="61" t="s">
        <v>16</v>
      </c>
      <c r="AY18" s="56">
        <v>866679</v>
      </c>
      <c r="AZ18" s="58">
        <v>9.9</v>
      </c>
      <c r="BA18" s="56">
        <v>307842</v>
      </c>
      <c r="BB18" s="58">
        <v>35.520000000000003</v>
      </c>
      <c r="BC18" s="56">
        <v>122941</v>
      </c>
      <c r="BD18" s="58">
        <v>14.19</v>
      </c>
      <c r="BE18" s="56">
        <v>352867</v>
      </c>
      <c r="BF18" s="58">
        <v>40.71</v>
      </c>
      <c r="BG18" s="56">
        <v>2279</v>
      </c>
      <c r="BH18" s="58">
        <v>0.26</v>
      </c>
      <c r="BI18" s="58" t="s">
        <v>4</v>
      </c>
      <c r="BJ18" s="58" t="s">
        <v>4</v>
      </c>
      <c r="BK18" s="58" t="s">
        <v>4</v>
      </c>
      <c r="BL18" s="58" t="s">
        <v>4</v>
      </c>
      <c r="BM18" s="56">
        <v>80750</v>
      </c>
      <c r="BN18" s="58">
        <v>9.32</v>
      </c>
      <c r="BO18" s="58">
        <v>0</v>
      </c>
      <c r="BP18" s="58">
        <v>0</v>
      </c>
    </row>
    <row r="19" spans="1:68" s="26" customFormat="1" x14ac:dyDescent="0.3">
      <c r="A19" s="67" t="s">
        <v>17</v>
      </c>
      <c r="B19" s="25" t="s">
        <v>1761</v>
      </c>
      <c r="C19" s="318">
        <f t="shared" si="0"/>
        <v>4.5000000000000005E-3</v>
      </c>
      <c r="D19" s="77">
        <v>98.4</v>
      </c>
      <c r="E19" s="136" t="str">
        <f t="shared" si="1"/>
        <v>VBM for limited reasons</v>
      </c>
      <c r="F19" s="77" t="str">
        <f>ncsl!C19</f>
        <v>No</v>
      </c>
      <c r="G19" s="77" t="str">
        <f>ncsl!D19</f>
        <v>Neither</v>
      </c>
      <c r="H19" s="56">
        <v>2933234</v>
      </c>
      <c r="I19" s="56">
        <v>766722</v>
      </c>
      <c r="J19" s="56">
        <v>762511</v>
      </c>
      <c r="K19" s="58">
        <v>99.45</v>
      </c>
      <c r="L19" s="56">
        <v>750339</v>
      </c>
      <c r="M19" s="66">
        <v>98.4</v>
      </c>
      <c r="N19" s="56">
        <v>3413</v>
      </c>
      <c r="O19" s="57">
        <v>0.45</v>
      </c>
      <c r="P19" s="324">
        <v>4.5000000000000005E-3</v>
      </c>
      <c r="Q19" s="56">
        <v>8759</v>
      </c>
      <c r="R19" s="58">
        <v>1.1499999999999999</v>
      </c>
      <c r="S19" s="56">
        <v>616016</v>
      </c>
      <c r="T19" s="58">
        <v>21</v>
      </c>
      <c r="U19" s="61" t="s">
        <v>17</v>
      </c>
      <c r="V19" s="10" t="str">
        <f t="shared" si="2"/>
        <v>53%dre,10%bmd</v>
      </c>
      <c r="W19" s="352" t="s">
        <v>1807</v>
      </c>
      <c r="X19" s="60"/>
      <c r="Y19" s="343">
        <f t="shared" si="3"/>
        <v>0.81183611532625188</v>
      </c>
      <c r="Z19" s="56">
        <v>8252</v>
      </c>
      <c r="AA19" s="56">
        <v>5864</v>
      </c>
      <c r="AB19" s="57">
        <v>71.06</v>
      </c>
      <c r="AC19" s="58">
        <v>0</v>
      </c>
      <c r="AD19" s="58">
        <v>0</v>
      </c>
      <c r="AE19" s="56">
        <v>1070</v>
      </c>
      <c r="AF19" s="58">
        <v>12.97</v>
      </c>
      <c r="AG19" s="56">
        <v>1318</v>
      </c>
      <c r="AH19" s="57">
        <v>15.97</v>
      </c>
      <c r="AI19" s="61" t="s">
        <v>115</v>
      </c>
      <c r="AJ19" s="58" t="s">
        <v>4</v>
      </c>
      <c r="AK19" s="58" t="s">
        <v>4</v>
      </c>
      <c r="AL19" s="58" t="s">
        <v>4</v>
      </c>
      <c r="AM19" s="58" t="s">
        <v>4</v>
      </c>
      <c r="AN19" s="58" t="s">
        <v>4</v>
      </c>
      <c r="AO19" s="58" t="s">
        <v>4</v>
      </c>
      <c r="AP19" s="58" t="s">
        <v>4</v>
      </c>
      <c r="AQ19" s="58" t="s">
        <v>4</v>
      </c>
      <c r="AR19" s="58" t="s">
        <v>4</v>
      </c>
      <c r="AS19" s="58" t="s">
        <v>4</v>
      </c>
      <c r="AT19" s="58">
        <v>0</v>
      </c>
      <c r="AU19" s="58" t="s">
        <v>4</v>
      </c>
      <c r="AV19" s="58" t="s">
        <v>4</v>
      </c>
      <c r="AW19" s="58" t="s">
        <v>4</v>
      </c>
      <c r="AX19" s="61" t="s">
        <v>115</v>
      </c>
      <c r="AY19" s="56">
        <v>1292252</v>
      </c>
      <c r="AZ19" s="58">
        <v>28.72</v>
      </c>
      <c r="BA19" s="56">
        <v>11832</v>
      </c>
      <c r="BB19" s="58">
        <v>0.92</v>
      </c>
      <c r="BC19" s="56">
        <v>73814</v>
      </c>
      <c r="BD19" s="58">
        <v>5.71</v>
      </c>
      <c r="BE19" s="56">
        <v>452238</v>
      </c>
      <c r="BF19" s="58">
        <v>35</v>
      </c>
      <c r="BG19" s="58" t="s">
        <v>4</v>
      </c>
      <c r="BH19" s="58" t="s">
        <v>4</v>
      </c>
      <c r="BI19" s="56">
        <v>5468</v>
      </c>
      <c r="BJ19" s="58">
        <v>0.42</v>
      </c>
      <c r="BK19" s="58" t="s">
        <v>4</v>
      </c>
      <c r="BL19" s="58" t="s">
        <v>4</v>
      </c>
      <c r="BM19" s="56">
        <v>5996</v>
      </c>
      <c r="BN19" s="58">
        <v>0.46</v>
      </c>
      <c r="BO19" s="56">
        <v>742904</v>
      </c>
      <c r="BP19" s="58">
        <v>57.49</v>
      </c>
    </row>
    <row r="20" spans="1:68" s="26" customFormat="1" x14ac:dyDescent="0.3">
      <c r="A20" s="67" t="s">
        <v>62</v>
      </c>
      <c r="B20" s="25" t="s">
        <v>1760</v>
      </c>
      <c r="C20" s="318" t="str">
        <f t="shared" si="0"/>
        <v>No signature checks</v>
      </c>
      <c r="D20" s="77" t="s">
        <v>203</v>
      </c>
      <c r="E20" s="136" t="str">
        <f t="shared" si="1"/>
        <v>Broad VBM, Applic.sent to all</v>
      </c>
      <c r="F20" s="77" t="str">
        <f>ncsl!C20</f>
        <v>Yes</v>
      </c>
      <c r="G20" s="77" t="str">
        <f>ncsl!D20</f>
        <v>Application</v>
      </c>
      <c r="H20" s="56">
        <v>1334279</v>
      </c>
      <c r="I20" s="56">
        <v>358659</v>
      </c>
      <c r="J20" s="56">
        <v>325098</v>
      </c>
      <c r="K20" s="58">
        <v>90.64</v>
      </c>
      <c r="L20" s="56">
        <v>310563</v>
      </c>
      <c r="M20" s="66">
        <v>95.53</v>
      </c>
      <c r="N20" s="56">
        <v>5098</v>
      </c>
      <c r="O20" s="57">
        <v>1.57</v>
      </c>
      <c r="P20" s="324" t="s">
        <v>203</v>
      </c>
      <c r="Q20" s="56">
        <v>9437</v>
      </c>
      <c r="R20" s="58">
        <v>2.9</v>
      </c>
      <c r="S20" s="58" t="s">
        <v>4</v>
      </c>
      <c r="T20" s="58" t="s">
        <v>4</v>
      </c>
      <c r="U20" s="61" t="s">
        <v>18</v>
      </c>
      <c r="V20" s="10" t="str">
        <f t="shared" si="2"/>
        <v>38%bmd</v>
      </c>
      <c r="W20" s="352" t="s">
        <v>1800</v>
      </c>
      <c r="X20" s="60"/>
      <c r="Y20" s="343">
        <f t="shared" si="3"/>
        <v>0.99290780141843971</v>
      </c>
      <c r="Z20" s="56">
        <v>3372</v>
      </c>
      <c r="AA20" s="58">
        <v>0</v>
      </c>
      <c r="AB20" s="57">
        <v>0</v>
      </c>
      <c r="AC20" s="58">
        <v>0</v>
      </c>
      <c r="AD20" s="58">
        <v>0</v>
      </c>
      <c r="AE20" s="56">
        <v>1680</v>
      </c>
      <c r="AF20" s="58">
        <v>49.82</v>
      </c>
      <c r="AG20" s="56">
        <v>1692</v>
      </c>
      <c r="AH20" s="57">
        <v>50.18</v>
      </c>
      <c r="AI20" s="61" t="s">
        <v>116</v>
      </c>
      <c r="AJ20" s="56">
        <v>204815</v>
      </c>
      <c r="AK20" s="58">
        <v>10.050000000000001</v>
      </c>
      <c r="AL20" s="58" t="s">
        <v>4</v>
      </c>
      <c r="AM20" s="58" t="s">
        <v>4</v>
      </c>
      <c r="AN20" s="58" t="s">
        <v>4</v>
      </c>
      <c r="AO20" s="58" t="s">
        <v>4</v>
      </c>
      <c r="AP20" s="58" t="s">
        <v>4</v>
      </c>
      <c r="AQ20" s="58" t="s">
        <v>4</v>
      </c>
      <c r="AR20" s="56">
        <v>137011</v>
      </c>
      <c r="AS20" s="58">
        <v>66.900000000000006</v>
      </c>
      <c r="AT20" s="58">
        <v>0</v>
      </c>
      <c r="AU20" s="58">
        <v>0</v>
      </c>
      <c r="AV20" s="56">
        <v>67804</v>
      </c>
      <c r="AW20" s="58">
        <v>33.1</v>
      </c>
      <c r="AX20" s="61" t="s">
        <v>18</v>
      </c>
      <c r="AY20" s="56">
        <v>87562</v>
      </c>
      <c r="AZ20" s="58">
        <v>3.99</v>
      </c>
      <c r="BA20" s="56">
        <v>34623</v>
      </c>
      <c r="BB20" s="58">
        <v>39.54</v>
      </c>
      <c r="BC20" s="56">
        <v>46327</v>
      </c>
      <c r="BD20" s="58">
        <v>52.91</v>
      </c>
      <c r="BE20" s="58">
        <v>929</v>
      </c>
      <c r="BF20" s="58">
        <v>1.06</v>
      </c>
      <c r="BG20" s="58">
        <v>743</v>
      </c>
      <c r="BH20" s="58">
        <v>0.85</v>
      </c>
      <c r="BI20" s="56">
        <v>4885</v>
      </c>
      <c r="BJ20" s="58">
        <v>5.58</v>
      </c>
      <c r="BK20" s="58">
        <v>55</v>
      </c>
      <c r="BL20" s="58">
        <v>0.06</v>
      </c>
      <c r="BM20" s="58">
        <v>0</v>
      </c>
      <c r="BN20" s="58">
        <v>0</v>
      </c>
      <c r="BO20" s="58">
        <v>0</v>
      </c>
      <c r="BP20" s="58">
        <v>0</v>
      </c>
    </row>
    <row r="21" spans="1:68" s="26" customFormat="1" x14ac:dyDescent="0.3">
      <c r="A21" s="59" t="s">
        <v>19</v>
      </c>
      <c r="B21" s="26" t="s">
        <v>1759</v>
      </c>
      <c r="C21" s="318">
        <f t="shared" si="0"/>
        <v>1.0900000000000002E-2</v>
      </c>
      <c r="D21" s="77">
        <v>98.78</v>
      </c>
      <c r="E21" s="136" t="str">
        <f t="shared" si="1"/>
        <v>Broad VBM, if Voter asks</v>
      </c>
      <c r="F21" s="77" t="str">
        <f>ncsl!C21</f>
        <v>Yes</v>
      </c>
      <c r="G21" s="77" t="str">
        <f>ncsl!D21</f>
        <v>Neither</v>
      </c>
      <c r="H21" s="56">
        <v>1070221</v>
      </c>
      <c r="I21" s="56">
        <v>191602</v>
      </c>
      <c r="J21" s="56">
        <v>172743</v>
      </c>
      <c r="K21" s="58">
        <v>90.16</v>
      </c>
      <c r="L21" s="56">
        <v>170641</v>
      </c>
      <c r="M21" s="66">
        <v>98.78</v>
      </c>
      <c r="N21" s="56">
        <v>1879</v>
      </c>
      <c r="O21" s="57">
        <v>1.0900000000000001</v>
      </c>
      <c r="P21" s="324">
        <v>1.0900000000000002E-2</v>
      </c>
      <c r="Q21" s="58">
        <v>223</v>
      </c>
      <c r="R21" s="58">
        <v>0.13</v>
      </c>
      <c r="S21" s="56">
        <v>250114</v>
      </c>
      <c r="T21" s="58">
        <v>23.37</v>
      </c>
      <c r="U21" s="61" t="s">
        <v>19</v>
      </c>
      <c r="V21" s="10" t="str">
        <f t="shared" si="2"/>
        <v>60%bmd</v>
      </c>
      <c r="W21" s="352" t="s">
        <v>1808</v>
      </c>
      <c r="X21" s="60"/>
      <c r="Y21" s="343">
        <f t="shared" si="3"/>
        <v>4.6810073452256038</v>
      </c>
      <c r="Z21" s="56">
        <v>6365</v>
      </c>
      <c r="AA21" s="58">
        <v>894</v>
      </c>
      <c r="AB21" s="57">
        <v>14.05</v>
      </c>
      <c r="AC21" s="58">
        <v>57</v>
      </c>
      <c r="AD21" s="58">
        <v>0.9</v>
      </c>
      <c r="AE21" s="56">
        <v>4461</v>
      </c>
      <c r="AF21" s="58">
        <v>70.09</v>
      </c>
      <c r="AG21" s="58">
        <v>953</v>
      </c>
      <c r="AH21" s="57">
        <v>14.97</v>
      </c>
      <c r="AI21" s="61" t="s">
        <v>117</v>
      </c>
      <c r="AJ21" s="56">
        <v>228732</v>
      </c>
      <c r="AK21" s="58">
        <v>13.69</v>
      </c>
      <c r="AL21" s="56">
        <v>14750</v>
      </c>
      <c r="AM21" s="58">
        <v>6.45</v>
      </c>
      <c r="AN21" s="56">
        <v>32535</v>
      </c>
      <c r="AO21" s="58">
        <v>14.22</v>
      </c>
      <c r="AP21" s="56">
        <v>13888</v>
      </c>
      <c r="AQ21" s="58">
        <v>6.07</v>
      </c>
      <c r="AR21" s="56">
        <v>169596</v>
      </c>
      <c r="AS21" s="58">
        <v>74.150000000000006</v>
      </c>
      <c r="AT21" s="58">
        <v>0</v>
      </c>
      <c r="AU21" s="58">
        <v>0</v>
      </c>
      <c r="AV21" s="56">
        <v>-2037</v>
      </c>
      <c r="AW21" s="58">
        <v>-0.89</v>
      </c>
      <c r="AX21" s="61" t="s">
        <v>19</v>
      </c>
      <c r="AY21" s="56">
        <v>148064</v>
      </c>
      <c r="AZ21" s="58">
        <v>8.07</v>
      </c>
      <c r="BA21" s="56">
        <v>29396</v>
      </c>
      <c r="BB21" s="58">
        <v>19.850000000000001</v>
      </c>
      <c r="BC21" s="56">
        <v>39529</v>
      </c>
      <c r="BD21" s="58">
        <v>26.7</v>
      </c>
      <c r="BE21" s="56">
        <v>69200</v>
      </c>
      <c r="BF21" s="58">
        <v>46.74</v>
      </c>
      <c r="BG21" s="58">
        <v>518</v>
      </c>
      <c r="BH21" s="58">
        <v>0.35</v>
      </c>
      <c r="BI21" s="56">
        <v>3889</v>
      </c>
      <c r="BJ21" s="58">
        <v>2.63</v>
      </c>
      <c r="BK21" s="58">
        <v>45</v>
      </c>
      <c r="BL21" s="58">
        <v>0.03</v>
      </c>
      <c r="BM21" s="56">
        <v>5398</v>
      </c>
      <c r="BN21" s="58">
        <v>3.65</v>
      </c>
      <c r="BO21" s="58">
        <v>89</v>
      </c>
      <c r="BP21" s="58">
        <v>0.06</v>
      </c>
    </row>
    <row r="22" spans="1:68" s="26" customFormat="1" x14ac:dyDescent="0.3">
      <c r="A22" s="59" t="s">
        <v>20</v>
      </c>
      <c r="B22" s="26" t="s">
        <v>1758</v>
      </c>
      <c r="C22" s="318">
        <f t="shared" si="0"/>
        <v>6.8000000000000005E-2</v>
      </c>
      <c r="D22" s="77">
        <v>92.78</v>
      </c>
      <c r="E22" s="136" t="str">
        <f t="shared" si="1"/>
        <v>Broad VBM, if Voter asks</v>
      </c>
      <c r="F22" s="77">
        <f>ncsl!C22</f>
        <v>2020</v>
      </c>
      <c r="G22" s="77" t="str">
        <f>ncsl!D22</f>
        <v>Neither</v>
      </c>
      <c r="H22" s="56">
        <v>1619587</v>
      </c>
      <c r="I22" s="56">
        <v>29244</v>
      </c>
      <c r="J22" s="56">
        <v>25837</v>
      </c>
      <c r="K22" s="58">
        <v>88.35</v>
      </c>
      <c r="L22" s="56">
        <v>23971</v>
      </c>
      <c r="M22" s="66">
        <v>92.78</v>
      </c>
      <c r="N22" s="56">
        <v>1756</v>
      </c>
      <c r="O22" s="57">
        <v>6.8</v>
      </c>
      <c r="P22" s="324">
        <v>6.8000000000000005E-2</v>
      </c>
      <c r="Q22" s="58">
        <v>110</v>
      </c>
      <c r="R22" s="58">
        <v>0.43</v>
      </c>
      <c r="S22" s="56">
        <v>64407</v>
      </c>
      <c r="T22" s="58">
        <v>3.98</v>
      </c>
      <c r="U22" s="61" t="s">
        <v>20</v>
      </c>
      <c r="V22" s="10" t="str">
        <f t="shared" si="2"/>
        <v>57%dre,05%bmd</v>
      </c>
      <c r="W22" s="352" t="s">
        <v>1801</v>
      </c>
      <c r="X22" s="60"/>
      <c r="Y22" s="343">
        <f t="shared" si="3"/>
        <v>0.13252122554448137</v>
      </c>
      <c r="Z22" s="56">
        <v>7314</v>
      </c>
      <c r="AA22" s="56">
        <v>4246</v>
      </c>
      <c r="AB22" s="57">
        <v>58.05</v>
      </c>
      <c r="AC22" s="58">
        <v>0</v>
      </c>
      <c r="AD22" s="58">
        <v>0</v>
      </c>
      <c r="AE22" s="58">
        <v>359</v>
      </c>
      <c r="AF22" s="58">
        <v>4.91</v>
      </c>
      <c r="AG22" s="56">
        <v>2709</v>
      </c>
      <c r="AH22" s="57">
        <v>37.04</v>
      </c>
      <c r="AI22" s="61" t="s">
        <v>118</v>
      </c>
      <c r="AJ22" s="56">
        <v>614210</v>
      </c>
      <c r="AK22" s="58">
        <v>18.05</v>
      </c>
      <c r="AL22" s="58" t="s">
        <v>4</v>
      </c>
      <c r="AM22" s="58" t="s">
        <v>4</v>
      </c>
      <c r="AN22" s="58" t="s">
        <v>4</v>
      </c>
      <c r="AO22" s="58" t="s">
        <v>4</v>
      </c>
      <c r="AP22" s="56">
        <v>264472</v>
      </c>
      <c r="AQ22" s="58">
        <v>43.06</v>
      </c>
      <c r="AR22" s="56">
        <v>350535</v>
      </c>
      <c r="AS22" s="58">
        <v>57.07</v>
      </c>
      <c r="AT22" s="58">
        <v>0</v>
      </c>
      <c r="AU22" s="58">
        <v>0</v>
      </c>
      <c r="AV22" s="58">
        <v>-797</v>
      </c>
      <c r="AW22" s="58">
        <v>-0.13</v>
      </c>
      <c r="AX22" s="61" t="s">
        <v>20</v>
      </c>
      <c r="AY22" s="56">
        <v>92710</v>
      </c>
      <c r="AZ22" s="58">
        <v>2.72</v>
      </c>
      <c r="BA22" s="56">
        <v>6875</v>
      </c>
      <c r="BB22" s="58">
        <v>7.42</v>
      </c>
      <c r="BC22" s="56">
        <v>71854</v>
      </c>
      <c r="BD22" s="58">
        <v>77.5</v>
      </c>
      <c r="BE22" s="58">
        <v>0</v>
      </c>
      <c r="BF22" s="58">
        <v>0</v>
      </c>
      <c r="BG22" s="58">
        <v>857</v>
      </c>
      <c r="BH22" s="58">
        <v>0.92</v>
      </c>
      <c r="BI22" s="56">
        <v>11955</v>
      </c>
      <c r="BJ22" s="58">
        <v>12.9</v>
      </c>
      <c r="BK22" s="56">
        <v>1169</v>
      </c>
      <c r="BL22" s="58">
        <v>1.26</v>
      </c>
      <c r="BM22" s="58">
        <v>0</v>
      </c>
      <c r="BN22" s="58">
        <v>0</v>
      </c>
      <c r="BO22" s="58">
        <v>0</v>
      </c>
      <c r="BP22" s="58">
        <v>0</v>
      </c>
    </row>
    <row r="23" spans="1:68" s="26" customFormat="1" x14ac:dyDescent="0.3">
      <c r="A23" s="59" t="s">
        <v>21</v>
      </c>
      <c r="B23" s="26" t="s">
        <v>1757</v>
      </c>
      <c r="C23" s="318">
        <f t="shared" si="0"/>
        <v>5.91E-2</v>
      </c>
      <c r="D23" s="77">
        <v>94.09</v>
      </c>
      <c r="E23" s="136" t="str">
        <f t="shared" si="1"/>
        <v>VBM for limited reasons</v>
      </c>
      <c r="F23" s="77" t="str">
        <f>ncsl!C23</f>
        <v>No</v>
      </c>
      <c r="G23" s="77" t="str">
        <f>ncsl!D23</f>
        <v>Neither</v>
      </c>
      <c r="H23" s="56">
        <v>1519552</v>
      </c>
      <c r="I23" s="56">
        <v>65442</v>
      </c>
      <c r="J23" s="56">
        <v>43959</v>
      </c>
      <c r="K23" s="58">
        <v>67.17</v>
      </c>
      <c r="L23" s="56">
        <v>41363</v>
      </c>
      <c r="M23" s="66">
        <v>94.09</v>
      </c>
      <c r="N23" s="56">
        <v>2596</v>
      </c>
      <c r="O23" s="57">
        <v>5.91</v>
      </c>
      <c r="P23" s="324">
        <v>5.91E-2</v>
      </c>
      <c r="Q23" s="58">
        <v>0</v>
      </c>
      <c r="R23" s="58">
        <v>0</v>
      </c>
      <c r="S23" s="56">
        <v>271191</v>
      </c>
      <c r="T23" s="58">
        <v>17.850000000000001</v>
      </c>
      <c r="U23" s="61" t="s">
        <v>21</v>
      </c>
      <c r="V23" s="10" t="str">
        <f t="shared" si="2"/>
        <v>96%dre,00%bmd</v>
      </c>
      <c r="W23" s="352" t="s">
        <v>1815</v>
      </c>
      <c r="X23" s="60"/>
      <c r="Y23" s="343">
        <f t="shared" si="3"/>
        <v>0</v>
      </c>
      <c r="Z23" s="56">
        <v>9475</v>
      </c>
      <c r="AA23" s="56">
        <v>9396</v>
      </c>
      <c r="AB23" s="57">
        <v>99.17</v>
      </c>
      <c r="AC23" s="58">
        <v>0</v>
      </c>
      <c r="AD23" s="58">
        <v>0</v>
      </c>
      <c r="AE23" s="58">
        <v>0</v>
      </c>
      <c r="AF23" s="58">
        <v>0</v>
      </c>
      <c r="AG23" s="58">
        <v>79</v>
      </c>
      <c r="AH23" s="57">
        <v>0.83</v>
      </c>
      <c r="AI23" s="61" t="s">
        <v>119</v>
      </c>
      <c r="AJ23" s="56">
        <v>364221</v>
      </c>
      <c r="AK23" s="58">
        <v>12.75</v>
      </c>
      <c r="AL23" s="58" t="s">
        <v>4</v>
      </c>
      <c r="AM23" s="58" t="s">
        <v>4</v>
      </c>
      <c r="AN23" s="58" t="s">
        <v>4</v>
      </c>
      <c r="AO23" s="58" t="s">
        <v>4</v>
      </c>
      <c r="AP23" s="58" t="s">
        <v>4</v>
      </c>
      <c r="AQ23" s="58" t="s">
        <v>4</v>
      </c>
      <c r="AR23" s="58" t="s">
        <v>4</v>
      </c>
      <c r="AS23" s="58" t="s">
        <v>4</v>
      </c>
      <c r="AT23" s="58">
        <v>0</v>
      </c>
      <c r="AU23" s="58">
        <v>0</v>
      </c>
      <c r="AV23" s="56">
        <v>364221</v>
      </c>
      <c r="AW23" s="58">
        <v>100</v>
      </c>
      <c r="AX23" s="61" t="s">
        <v>21</v>
      </c>
      <c r="AY23" s="56">
        <v>284735</v>
      </c>
      <c r="AZ23" s="58">
        <v>9.52</v>
      </c>
      <c r="BA23" s="56">
        <v>90809</v>
      </c>
      <c r="BB23" s="58">
        <v>31.89</v>
      </c>
      <c r="BC23" s="56">
        <v>71909</v>
      </c>
      <c r="BD23" s="58">
        <v>25.25</v>
      </c>
      <c r="BE23" s="56">
        <v>56636</v>
      </c>
      <c r="BF23" s="58">
        <v>19.89</v>
      </c>
      <c r="BG23" s="56">
        <v>19229</v>
      </c>
      <c r="BH23" s="58">
        <v>6.75</v>
      </c>
      <c r="BI23" s="56">
        <v>13165</v>
      </c>
      <c r="BJ23" s="58">
        <v>4.62</v>
      </c>
      <c r="BK23" s="58">
        <v>113</v>
      </c>
      <c r="BL23" s="58">
        <v>0.04</v>
      </c>
      <c r="BM23" s="56">
        <v>32874</v>
      </c>
      <c r="BN23" s="58">
        <v>11.55</v>
      </c>
      <c r="BO23" s="58">
        <v>0</v>
      </c>
      <c r="BP23" s="58">
        <v>0</v>
      </c>
    </row>
    <row r="24" spans="1:68" s="26" customFormat="1" x14ac:dyDescent="0.3">
      <c r="A24" s="67" t="s">
        <v>63</v>
      </c>
      <c r="B24" s="25" t="s">
        <v>1756</v>
      </c>
      <c r="C24" s="318">
        <f t="shared" si="0"/>
        <v>1.1399999999999999E-2</v>
      </c>
      <c r="D24" s="77">
        <v>98.86</v>
      </c>
      <c r="E24" s="136" t="str">
        <f t="shared" si="1"/>
        <v>Broad VBM, if Voter asks</v>
      </c>
      <c r="F24" s="77" t="str">
        <f>ncsl!C24</f>
        <v>Yes</v>
      </c>
      <c r="G24" s="77" t="str">
        <f>ncsl!D24</f>
        <v>Neither</v>
      </c>
      <c r="H24" s="56">
        <v>646083</v>
      </c>
      <c r="I24" s="56">
        <v>193558</v>
      </c>
      <c r="J24" s="56">
        <v>185763</v>
      </c>
      <c r="K24" s="58">
        <v>95.97</v>
      </c>
      <c r="L24" s="56">
        <v>183644</v>
      </c>
      <c r="M24" s="66">
        <v>98.86</v>
      </c>
      <c r="N24" s="56">
        <v>2119</v>
      </c>
      <c r="O24" s="57">
        <v>1.1399999999999999</v>
      </c>
      <c r="P24" s="324">
        <v>1.1399999999999999E-2</v>
      </c>
      <c r="Q24" s="58">
        <v>0</v>
      </c>
      <c r="R24" s="58">
        <v>0</v>
      </c>
      <c r="S24" s="58" t="s">
        <v>4</v>
      </c>
      <c r="T24" s="58" t="s">
        <v>4</v>
      </c>
      <c r="U24" s="61" t="s">
        <v>22</v>
      </c>
      <c r="V24" s="10" t="str">
        <f t="shared" si="2"/>
        <v>34%bmd</v>
      </c>
      <c r="W24" s="352" t="s">
        <v>1800</v>
      </c>
      <c r="X24" s="60"/>
      <c r="Y24" s="343">
        <f t="shared" si="3"/>
        <v>0.92578849721706868</v>
      </c>
      <c r="Z24" s="56">
        <v>1038</v>
      </c>
      <c r="AA24" s="58">
        <v>0</v>
      </c>
      <c r="AB24" s="57">
        <v>0</v>
      </c>
      <c r="AC24" s="58">
        <v>0</v>
      </c>
      <c r="AD24" s="58">
        <v>0</v>
      </c>
      <c r="AE24" s="58">
        <v>499</v>
      </c>
      <c r="AF24" s="58">
        <v>48.07</v>
      </c>
      <c r="AG24" s="58">
        <v>539</v>
      </c>
      <c r="AH24" s="57">
        <v>51.93</v>
      </c>
      <c r="AI24" s="61" t="s">
        <v>22</v>
      </c>
      <c r="AJ24" s="58">
        <v>125</v>
      </c>
      <c r="AK24" s="58">
        <v>0.01</v>
      </c>
      <c r="AL24" s="58">
        <v>0</v>
      </c>
      <c r="AM24" s="58">
        <v>0</v>
      </c>
      <c r="AN24" s="58">
        <v>27</v>
      </c>
      <c r="AO24" s="58">
        <v>21.6</v>
      </c>
      <c r="AP24" s="58">
        <v>0</v>
      </c>
      <c r="AQ24" s="58">
        <v>0</v>
      </c>
      <c r="AR24" s="58">
        <v>66</v>
      </c>
      <c r="AS24" s="58">
        <v>52.8</v>
      </c>
      <c r="AT24" s="58">
        <v>32</v>
      </c>
      <c r="AU24" s="58">
        <v>25.6</v>
      </c>
      <c r="AV24" s="58">
        <v>0</v>
      </c>
      <c r="AW24" s="58">
        <v>0</v>
      </c>
      <c r="AX24" s="61" t="s">
        <v>164</v>
      </c>
      <c r="AY24" s="56">
        <v>133887</v>
      </c>
      <c r="AZ24" s="58">
        <v>12.66</v>
      </c>
      <c r="BA24" s="56">
        <v>105601</v>
      </c>
      <c r="BB24" s="58">
        <v>78.87</v>
      </c>
      <c r="BC24" s="56">
        <v>20909</v>
      </c>
      <c r="BD24" s="58">
        <v>15.62</v>
      </c>
      <c r="BE24" s="56">
        <v>2983</v>
      </c>
      <c r="BF24" s="58">
        <v>2.23</v>
      </c>
      <c r="BG24" s="56">
        <v>1040</v>
      </c>
      <c r="BH24" s="58">
        <v>0.78</v>
      </c>
      <c r="BI24" s="58" t="s">
        <v>4</v>
      </c>
      <c r="BJ24" s="58" t="s">
        <v>4</v>
      </c>
      <c r="BK24" s="58" t="s">
        <v>4</v>
      </c>
      <c r="BL24" s="58" t="s">
        <v>4</v>
      </c>
      <c r="BM24" s="56">
        <v>3354</v>
      </c>
      <c r="BN24" s="58">
        <v>2.5099999999999998</v>
      </c>
      <c r="BO24" s="58">
        <v>0</v>
      </c>
      <c r="BP24" s="58">
        <v>0</v>
      </c>
    </row>
    <row r="25" spans="1:68" s="26" customFormat="1" x14ac:dyDescent="0.3">
      <c r="A25" s="59" t="s">
        <v>23</v>
      </c>
      <c r="B25" s="26" t="s">
        <v>1755</v>
      </c>
      <c r="C25" s="318" t="str">
        <f t="shared" si="0"/>
        <v>No signature checks</v>
      </c>
      <c r="D25" s="77" t="s">
        <v>203</v>
      </c>
      <c r="E25" s="136" t="str">
        <f t="shared" si="1"/>
        <v>Broad VBM, Applic.sent to all</v>
      </c>
      <c r="F25" s="77" t="str">
        <f>ncsl!C25</f>
        <v>Yes</v>
      </c>
      <c r="G25" s="77" t="str">
        <f>ncsl!D25</f>
        <v>Application</v>
      </c>
      <c r="H25" s="56">
        <v>2335128</v>
      </c>
      <c r="I25" s="56">
        <v>146208</v>
      </c>
      <c r="J25" s="56">
        <v>113702</v>
      </c>
      <c r="K25" s="58">
        <v>77.77</v>
      </c>
      <c r="L25" s="56">
        <v>111696</v>
      </c>
      <c r="M25" s="66">
        <v>98.24</v>
      </c>
      <c r="N25" s="56">
        <v>1997</v>
      </c>
      <c r="O25" s="57">
        <v>1.76</v>
      </c>
      <c r="P25" s="324" t="s">
        <v>203</v>
      </c>
      <c r="Q25" s="58">
        <v>9</v>
      </c>
      <c r="R25" s="58">
        <v>0.01</v>
      </c>
      <c r="S25" s="56">
        <v>663188</v>
      </c>
      <c r="T25" s="58">
        <v>28.4</v>
      </c>
      <c r="U25" s="61" t="s">
        <v>23</v>
      </c>
      <c r="V25" s="10" t="str">
        <f t="shared" si="2"/>
        <v>41%bmd</v>
      </c>
      <c r="W25" s="352" t="s">
        <v>1800</v>
      </c>
      <c r="X25" s="60"/>
      <c r="Y25" s="343">
        <f t="shared" si="3"/>
        <v>0.74387527839643652</v>
      </c>
      <c r="Z25" s="56">
        <v>4698</v>
      </c>
      <c r="AA25" s="58">
        <v>0</v>
      </c>
      <c r="AB25" s="57">
        <v>0</v>
      </c>
      <c r="AC25" s="58">
        <v>0</v>
      </c>
      <c r="AD25" s="58">
        <v>0</v>
      </c>
      <c r="AE25" s="56">
        <v>2004</v>
      </c>
      <c r="AF25" s="58">
        <v>42.66</v>
      </c>
      <c r="AG25" s="56">
        <v>2694</v>
      </c>
      <c r="AH25" s="57">
        <v>57.34</v>
      </c>
      <c r="AI25" s="61" t="s">
        <v>120</v>
      </c>
      <c r="AJ25" s="56">
        <v>872626</v>
      </c>
      <c r="AK25" s="58">
        <v>22.07</v>
      </c>
      <c r="AL25" s="56">
        <v>10743</v>
      </c>
      <c r="AM25" s="58">
        <v>1.23</v>
      </c>
      <c r="AN25" s="56">
        <v>38160</v>
      </c>
      <c r="AO25" s="58">
        <v>4.37</v>
      </c>
      <c r="AP25" s="58" t="s">
        <v>4</v>
      </c>
      <c r="AQ25" s="58" t="s">
        <v>4</v>
      </c>
      <c r="AR25" s="56">
        <v>823723</v>
      </c>
      <c r="AS25" s="58">
        <v>94.4</v>
      </c>
      <c r="AT25" s="58">
        <v>0</v>
      </c>
      <c r="AU25" s="58">
        <v>0</v>
      </c>
      <c r="AV25" s="58">
        <v>0</v>
      </c>
      <c r="AW25" s="58">
        <v>0</v>
      </c>
      <c r="AX25" s="61" t="s">
        <v>23</v>
      </c>
      <c r="AY25" s="56">
        <v>275973</v>
      </c>
      <c r="AZ25" s="58">
        <v>6.98</v>
      </c>
      <c r="BA25" s="56">
        <v>66376</v>
      </c>
      <c r="BB25" s="58">
        <v>24.05</v>
      </c>
      <c r="BC25" s="56">
        <v>76826</v>
      </c>
      <c r="BD25" s="58">
        <v>27.84</v>
      </c>
      <c r="BE25" s="56">
        <v>126996</v>
      </c>
      <c r="BF25" s="58">
        <v>46.02</v>
      </c>
      <c r="BG25" s="58">
        <v>717</v>
      </c>
      <c r="BH25" s="58">
        <v>0.26</v>
      </c>
      <c r="BI25" s="56">
        <v>3592</v>
      </c>
      <c r="BJ25" s="58">
        <v>1.3</v>
      </c>
      <c r="BK25" s="58">
        <v>10</v>
      </c>
      <c r="BL25" s="58">
        <v>0</v>
      </c>
      <c r="BM25" s="56">
        <v>1984</v>
      </c>
      <c r="BN25" s="58">
        <v>0.72</v>
      </c>
      <c r="BO25" s="58">
        <v>-528</v>
      </c>
      <c r="BP25" s="58">
        <v>-0.19</v>
      </c>
    </row>
    <row r="26" spans="1:68" s="26" customFormat="1" x14ac:dyDescent="0.3">
      <c r="A26" s="67" t="s">
        <v>24</v>
      </c>
      <c r="B26" s="25" t="s">
        <v>1754</v>
      </c>
      <c r="C26" s="318">
        <f t="shared" si="0"/>
        <v>5.7699999999999994E-2</v>
      </c>
      <c r="D26" s="77">
        <v>94.23</v>
      </c>
      <c r="E26" s="136" t="str">
        <f t="shared" si="1"/>
        <v>Broad VBM, Applic.sent to all</v>
      </c>
      <c r="F26" s="77">
        <f>ncsl!C26</f>
        <v>2020</v>
      </c>
      <c r="G26" s="77" t="str">
        <f>ncsl!D26</f>
        <v>Application</v>
      </c>
      <c r="H26" s="56">
        <v>2753623</v>
      </c>
      <c r="I26" s="56">
        <v>105454</v>
      </c>
      <c r="J26" s="56">
        <v>89437</v>
      </c>
      <c r="K26" s="58">
        <v>84.81</v>
      </c>
      <c r="L26" s="56">
        <v>84280</v>
      </c>
      <c r="M26" s="66">
        <v>94.23</v>
      </c>
      <c r="N26" s="56">
        <v>5157</v>
      </c>
      <c r="O26" s="57">
        <v>5.77</v>
      </c>
      <c r="P26" s="324">
        <v>5.7699999999999994E-2</v>
      </c>
      <c r="Q26" s="58">
        <v>0</v>
      </c>
      <c r="R26" s="58">
        <v>0</v>
      </c>
      <c r="S26" s="56">
        <v>580091</v>
      </c>
      <c r="T26" s="58">
        <v>21.07</v>
      </c>
      <c r="U26" s="61" t="s">
        <v>24</v>
      </c>
      <c r="V26" s="10" t="str">
        <f t="shared" si="2"/>
        <v>39%bmd</v>
      </c>
      <c r="W26" s="352" t="s">
        <v>1800</v>
      </c>
      <c r="X26" s="60"/>
      <c r="Y26" s="343">
        <f t="shared" si="3"/>
        <v>0.66238706609605325</v>
      </c>
      <c r="Z26" s="56">
        <v>3496</v>
      </c>
      <c r="AA26" s="58">
        <v>0</v>
      </c>
      <c r="AB26" s="57">
        <v>0</v>
      </c>
      <c r="AC26" s="58">
        <v>0</v>
      </c>
      <c r="AD26" s="58">
        <v>0</v>
      </c>
      <c r="AE26" s="56">
        <v>1393</v>
      </c>
      <c r="AF26" s="58">
        <v>39.85</v>
      </c>
      <c r="AG26" s="56">
        <v>2103</v>
      </c>
      <c r="AH26" s="57">
        <v>60.15</v>
      </c>
      <c r="AI26" s="61" t="s">
        <v>121</v>
      </c>
      <c r="AJ26" s="56">
        <v>543177</v>
      </c>
      <c r="AK26" s="58">
        <v>13.76</v>
      </c>
      <c r="AL26" s="58" t="s">
        <v>4</v>
      </c>
      <c r="AM26" s="58" t="s">
        <v>4</v>
      </c>
      <c r="AN26" s="58" t="s">
        <v>4</v>
      </c>
      <c r="AO26" s="58" t="s">
        <v>4</v>
      </c>
      <c r="AP26" s="58" t="s">
        <v>4</v>
      </c>
      <c r="AQ26" s="58" t="s">
        <v>4</v>
      </c>
      <c r="AR26" s="58" t="s">
        <v>4</v>
      </c>
      <c r="AS26" s="58" t="s">
        <v>4</v>
      </c>
      <c r="AT26" s="56">
        <v>543177</v>
      </c>
      <c r="AU26" s="58">
        <v>100</v>
      </c>
      <c r="AV26" s="58">
        <v>0</v>
      </c>
      <c r="AW26" s="58">
        <v>0</v>
      </c>
      <c r="AX26" s="61" t="s">
        <v>165</v>
      </c>
      <c r="AY26" s="56">
        <v>629710</v>
      </c>
      <c r="AZ26" s="58">
        <v>13.76</v>
      </c>
      <c r="BA26" s="56">
        <v>341962</v>
      </c>
      <c r="BB26" s="58">
        <v>54.3</v>
      </c>
      <c r="BC26" s="56">
        <v>87199</v>
      </c>
      <c r="BD26" s="58">
        <v>13.85</v>
      </c>
      <c r="BE26" s="56">
        <v>130215</v>
      </c>
      <c r="BF26" s="58">
        <v>20.68</v>
      </c>
      <c r="BG26" s="56">
        <v>9485</v>
      </c>
      <c r="BH26" s="58">
        <v>1.51</v>
      </c>
      <c r="BI26" s="56">
        <v>1008</v>
      </c>
      <c r="BJ26" s="58">
        <v>0.16</v>
      </c>
      <c r="BK26" s="58" t="s">
        <v>4</v>
      </c>
      <c r="BL26" s="58" t="s">
        <v>4</v>
      </c>
      <c r="BM26" s="56">
        <v>59841</v>
      </c>
      <c r="BN26" s="58">
        <v>9.5</v>
      </c>
      <c r="BO26" s="58">
        <v>0</v>
      </c>
      <c r="BP26" s="58">
        <v>0</v>
      </c>
    </row>
    <row r="27" spans="1:68" s="26" customFormat="1" x14ac:dyDescent="0.3">
      <c r="A27" s="59" t="s">
        <v>25</v>
      </c>
      <c r="B27" s="26" t="s">
        <v>1751</v>
      </c>
      <c r="C27" s="318">
        <f t="shared" si="0"/>
        <v>5.6999999999999993E-3</v>
      </c>
      <c r="D27" s="77">
        <v>99.43</v>
      </c>
      <c r="E27" s="136" t="str">
        <f t="shared" si="1"/>
        <v>Broad VBM, Applic.sent to all</v>
      </c>
      <c r="F27" s="77" t="str">
        <f>ncsl!C27</f>
        <v>Yes</v>
      </c>
      <c r="G27" s="77" t="str">
        <f>ncsl!D27</f>
        <v>Application</v>
      </c>
      <c r="H27" s="56">
        <v>4341340</v>
      </c>
      <c r="I27" s="56">
        <v>1123415</v>
      </c>
      <c r="J27" s="56">
        <v>1061835</v>
      </c>
      <c r="K27" s="58">
        <v>94.52</v>
      </c>
      <c r="L27" s="56">
        <v>1055822</v>
      </c>
      <c r="M27" s="66">
        <v>99.43</v>
      </c>
      <c r="N27" s="56">
        <v>6013</v>
      </c>
      <c r="O27" s="57">
        <v>0.56999999999999995</v>
      </c>
      <c r="P27" s="324">
        <v>5.6999999999999993E-3</v>
      </c>
      <c r="Q27" s="58">
        <v>0</v>
      </c>
      <c r="R27" s="58">
        <v>0</v>
      </c>
      <c r="S27" s="56">
        <v>98136</v>
      </c>
      <c r="T27" s="58">
        <v>2.2599999999999998</v>
      </c>
      <c r="U27" s="61" t="s">
        <v>25</v>
      </c>
      <c r="V27" s="10" t="str">
        <f t="shared" si="2"/>
        <v>32%bmd</v>
      </c>
      <c r="W27" s="352" t="s">
        <v>1800</v>
      </c>
      <c r="X27" s="60"/>
      <c r="Y27" s="343">
        <f t="shared" si="3"/>
        <v>0.71669793621013134</v>
      </c>
      <c r="Z27" s="56">
        <v>8235</v>
      </c>
      <c r="AA27" s="58">
        <v>0</v>
      </c>
      <c r="AB27" s="57">
        <v>0</v>
      </c>
      <c r="AC27" s="58">
        <v>0</v>
      </c>
      <c r="AD27" s="58">
        <v>0</v>
      </c>
      <c r="AE27" s="56">
        <v>3438</v>
      </c>
      <c r="AF27" s="58">
        <v>41.75</v>
      </c>
      <c r="AG27" s="56">
        <v>4797</v>
      </c>
      <c r="AH27" s="57">
        <v>58.25</v>
      </c>
      <c r="AI27" s="61" t="s">
        <v>25</v>
      </c>
      <c r="AJ27" s="56">
        <v>170881</v>
      </c>
      <c r="AK27" s="58">
        <v>2.63</v>
      </c>
      <c r="AL27" s="58">
        <v>119</v>
      </c>
      <c r="AM27" s="58">
        <v>7.0000000000000007E-2</v>
      </c>
      <c r="AN27" s="56">
        <v>17050</v>
      </c>
      <c r="AO27" s="58">
        <v>9.98</v>
      </c>
      <c r="AP27" s="56">
        <v>27247</v>
      </c>
      <c r="AQ27" s="58">
        <v>15.95</v>
      </c>
      <c r="AR27" s="56">
        <v>126465</v>
      </c>
      <c r="AS27" s="58">
        <v>74.010000000000005</v>
      </c>
      <c r="AT27" s="58">
        <v>0</v>
      </c>
      <c r="AU27" s="58">
        <v>0</v>
      </c>
      <c r="AV27" s="58">
        <v>0</v>
      </c>
      <c r="AW27" s="58">
        <v>0</v>
      </c>
      <c r="AX27" s="61" t="s">
        <v>166</v>
      </c>
      <c r="AY27" s="56">
        <v>404901</v>
      </c>
      <c r="AZ27" s="58">
        <v>5.42</v>
      </c>
      <c r="BA27" s="56">
        <v>54051</v>
      </c>
      <c r="BB27" s="58">
        <v>13.35</v>
      </c>
      <c r="BC27" s="56">
        <v>175810</v>
      </c>
      <c r="BD27" s="58">
        <v>43.42</v>
      </c>
      <c r="BE27" s="56">
        <v>163024</v>
      </c>
      <c r="BF27" s="58">
        <v>40.26</v>
      </c>
      <c r="BG27" s="56">
        <v>12016</v>
      </c>
      <c r="BH27" s="58">
        <v>2.97</v>
      </c>
      <c r="BI27" s="58" t="s">
        <v>4</v>
      </c>
      <c r="BJ27" s="58" t="s">
        <v>4</v>
      </c>
      <c r="BK27" s="58" t="s">
        <v>4</v>
      </c>
      <c r="BL27" s="58" t="s">
        <v>4</v>
      </c>
      <c r="BM27" s="58">
        <v>0</v>
      </c>
      <c r="BN27" s="58">
        <v>0</v>
      </c>
      <c r="BO27" s="58">
        <v>0</v>
      </c>
      <c r="BP27" s="58">
        <v>0</v>
      </c>
    </row>
    <row r="28" spans="1:68" s="26" customFormat="1" x14ac:dyDescent="0.3">
      <c r="A28" s="59" t="s">
        <v>26</v>
      </c>
      <c r="B28" s="26" t="s">
        <v>1750</v>
      </c>
      <c r="C28" s="318" t="str">
        <f t="shared" si="0"/>
        <v>No signature checks</v>
      </c>
      <c r="D28" s="77" t="s">
        <v>203</v>
      </c>
      <c r="E28" s="136" t="str">
        <f t="shared" si="1"/>
        <v>Broad VBM, if Voter asks</v>
      </c>
      <c r="F28" s="77" t="str">
        <f>ncsl!C28</f>
        <v>Yes</v>
      </c>
      <c r="G28" s="77" t="str">
        <f>ncsl!D28</f>
        <v>Neither</v>
      </c>
      <c r="H28" s="56">
        <v>2618245</v>
      </c>
      <c r="I28" s="56">
        <v>722326</v>
      </c>
      <c r="J28" s="56">
        <v>640707</v>
      </c>
      <c r="K28" s="58">
        <v>88.7</v>
      </c>
      <c r="L28" s="56">
        <v>632868</v>
      </c>
      <c r="M28" s="66">
        <v>98.78</v>
      </c>
      <c r="N28" s="56">
        <v>7479</v>
      </c>
      <c r="O28" s="57">
        <v>1.17</v>
      </c>
      <c r="P28" s="324" t="s">
        <v>203</v>
      </c>
      <c r="Q28" s="58">
        <v>360</v>
      </c>
      <c r="R28" s="58">
        <v>0.06</v>
      </c>
      <c r="S28" s="56">
        <v>340004</v>
      </c>
      <c r="T28" s="58">
        <v>12.99</v>
      </c>
      <c r="U28" s="61" t="s">
        <v>26</v>
      </c>
      <c r="V28" s="10" t="str">
        <f t="shared" si="2"/>
        <v>37%bmd</v>
      </c>
      <c r="W28" s="352" t="s">
        <v>1800</v>
      </c>
      <c r="X28" s="60"/>
      <c r="Y28" s="343">
        <f t="shared" si="3"/>
        <v>0.96292618338298575</v>
      </c>
      <c r="Z28" s="56">
        <v>5930</v>
      </c>
      <c r="AA28" s="58">
        <v>0</v>
      </c>
      <c r="AB28" s="57">
        <v>0</v>
      </c>
      <c r="AC28" s="58">
        <v>0</v>
      </c>
      <c r="AD28" s="58">
        <v>0</v>
      </c>
      <c r="AE28" s="56">
        <v>2909</v>
      </c>
      <c r="AF28" s="58">
        <v>49.06</v>
      </c>
      <c r="AG28" s="56">
        <v>3021</v>
      </c>
      <c r="AH28" s="57">
        <v>50.94</v>
      </c>
      <c r="AI28" s="61" t="s">
        <v>122</v>
      </c>
      <c r="AJ28" s="56">
        <v>75474</v>
      </c>
      <c r="AK28" s="58">
        <v>2.21</v>
      </c>
      <c r="AL28" s="58" t="s">
        <v>4</v>
      </c>
      <c r="AM28" s="58" t="s">
        <v>4</v>
      </c>
      <c r="AN28" s="58" t="s">
        <v>4</v>
      </c>
      <c r="AO28" s="58" t="s">
        <v>4</v>
      </c>
      <c r="AP28" s="58" t="s">
        <v>4</v>
      </c>
      <c r="AQ28" s="58" t="s">
        <v>4</v>
      </c>
      <c r="AR28" s="58" t="s">
        <v>4</v>
      </c>
      <c r="AS28" s="58" t="s">
        <v>4</v>
      </c>
      <c r="AT28" s="56">
        <v>75474</v>
      </c>
      <c r="AU28" s="58">
        <v>100</v>
      </c>
      <c r="AV28" s="58">
        <v>0</v>
      </c>
      <c r="AW28" s="58">
        <v>0</v>
      </c>
      <c r="AX28" s="61" t="s">
        <v>167</v>
      </c>
      <c r="AY28" s="56">
        <v>299362</v>
      </c>
      <c r="AZ28" s="58">
        <v>8.75</v>
      </c>
      <c r="BA28" s="56">
        <v>78685</v>
      </c>
      <c r="BB28" s="58">
        <v>26.28</v>
      </c>
      <c r="BC28" s="56">
        <v>59609</v>
      </c>
      <c r="BD28" s="58">
        <v>19.91</v>
      </c>
      <c r="BE28" s="56">
        <v>160437</v>
      </c>
      <c r="BF28" s="58">
        <v>53.59</v>
      </c>
      <c r="BG28" s="58" t="s">
        <v>4</v>
      </c>
      <c r="BH28" s="58" t="s">
        <v>4</v>
      </c>
      <c r="BI28" s="58">
        <v>0</v>
      </c>
      <c r="BJ28" s="58">
        <v>0</v>
      </c>
      <c r="BK28" s="58">
        <v>0</v>
      </c>
      <c r="BL28" s="58">
        <v>0</v>
      </c>
      <c r="BM28" s="58">
        <v>631</v>
      </c>
      <c r="BN28" s="58">
        <v>0.21</v>
      </c>
      <c r="BO28" s="58">
        <v>0</v>
      </c>
      <c r="BP28" s="58">
        <v>0</v>
      </c>
    </row>
    <row r="29" spans="1:68" s="26" customFormat="1" x14ac:dyDescent="0.3">
      <c r="A29" s="67" t="s">
        <v>27</v>
      </c>
      <c r="B29" s="25" t="s">
        <v>1749</v>
      </c>
      <c r="C29" s="318">
        <f t="shared" si="0"/>
        <v>7.4999999999999997E-3</v>
      </c>
      <c r="D29" s="77">
        <v>28.07</v>
      </c>
      <c r="E29" s="136" t="str">
        <f t="shared" si="1"/>
        <v>Broad VBM, if Voter asks</v>
      </c>
      <c r="F29" s="77">
        <f>ncsl!C29</f>
        <v>2020</v>
      </c>
      <c r="G29" s="77" t="str">
        <f>ncsl!D29</f>
        <v>Neither</v>
      </c>
      <c r="H29" s="56">
        <v>961025</v>
      </c>
      <c r="I29" s="56">
        <v>69904</v>
      </c>
      <c r="J29" s="56">
        <v>64060</v>
      </c>
      <c r="K29" s="58">
        <v>91.64</v>
      </c>
      <c r="L29" s="56">
        <v>17979</v>
      </c>
      <c r="M29" s="66">
        <v>28.07</v>
      </c>
      <c r="N29" s="58">
        <v>482</v>
      </c>
      <c r="O29" s="57">
        <v>0.75</v>
      </c>
      <c r="P29" s="324">
        <v>7.4999999999999997E-3</v>
      </c>
      <c r="Q29" s="56">
        <v>45599</v>
      </c>
      <c r="R29" s="58">
        <v>71.180000000000007</v>
      </c>
      <c r="S29" s="56">
        <v>50727</v>
      </c>
      <c r="T29" s="58">
        <v>5.28</v>
      </c>
      <c r="U29" s="61" t="s">
        <v>27</v>
      </c>
      <c r="V29" s="10" t="str">
        <f t="shared" si="2"/>
        <v>85%dre,06%bmd</v>
      </c>
      <c r="W29" s="352" t="s">
        <v>1809</v>
      </c>
      <c r="X29" s="60"/>
      <c r="Y29" s="343">
        <f t="shared" si="3"/>
        <v>0.6759581881533101</v>
      </c>
      <c r="Z29" s="56">
        <v>7530</v>
      </c>
      <c r="AA29" s="56">
        <v>6533</v>
      </c>
      <c r="AB29" s="57">
        <v>86.76</v>
      </c>
      <c r="AC29" s="58">
        <v>35</v>
      </c>
      <c r="AD29" s="58">
        <v>0.46</v>
      </c>
      <c r="AE29" s="58">
        <v>388</v>
      </c>
      <c r="AF29" s="58">
        <v>5.15</v>
      </c>
      <c r="AG29" s="58">
        <v>574</v>
      </c>
      <c r="AH29" s="57">
        <v>7.62</v>
      </c>
      <c r="AI29" s="61" t="s">
        <v>27</v>
      </c>
      <c r="AJ29" s="56">
        <v>103627</v>
      </c>
      <c r="AK29" s="58">
        <v>5.51</v>
      </c>
      <c r="AL29" s="58" t="s">
        <v>4</v>
      </c>
      <c r="AM29" s="58" t="s">
        <v>4</v>
      </c>
      <c r="AN29" s="58">
        <v>0</v>
      </c>
      <c r="AO29" s="58">
        <v>0</v>
      </c>
      <c r="AP29" s="58" t="s">
        <v>4</v>
      </c>
      <c r="AQ29" s="58" t="s">
        <v>4</v>
      </c>
      <c r="AR29" s="56">
        <v>103627</v>
      </c>
      <c r="AS29" s="58">
        <v>100</v>
      </c>
      <c r="AT29" s="58">
        <v>0</v>
      </c>
      <c r="AU29" s="58">
        <v>0</v>
      </c>
      <c r="AV29" s="58">
        <v>0</v>
      </c>
      <c r="AW29" s="58">
        <v>0</v>
      </c>
      <c r="AX29" s="61" t="s">
        <v>27</v>
      </c>
      <c r="AY29" s="56">
        <v>172747</v>
      </c>
      <c r="AZ29" s="58">
        <v>8.31</v>
      </c>
      <c r="BA29" s="56">
        <v>35979</v>
      </c>
      <c r="BB29" s="58">
        <v>20.83</v>
      </c>
      <c r="BC29" s="56">
        <v>53369</v>
      </c>
      <c r="BD29" s="58">
        <v>30.89</v>
      </c>
      <c r="BE29" s="56">
        <v>73407</v>
      </c>
      <c r="BF29" s="58">
        <v>42.49</v>
      </c>
      <c r="BG29" s="56">
        <v>1652</v>
      </c>
      <c r="BH29" s="58">
        <v>0.96</v>
      </c>
      <c r="BI29" s="56">
        <v>5871</v>
      </c>
      <c r="BJ29" s="58">
        <v>3.4</v>
      </c>
      <c r="BK29" s="58">
        <v>33</v>
      </c>
      <c r="BL29" s="58">
        <v>0.02</v>
      </c>
      <c r="BM29" s="56">
        <v>2436</v>
      </c>
      <c r="BN29" s="58">
        <v>1.41</v>
      </c>
      <c r="BO29" s="58">
        <v>0</v>
      </c>
      <c r="BP29" s="58">
        <v>0</v>
      </c>
    </row>
    <row r="30" spans="1:68" s="26" customFormat="1" x14ac:dyDescent="0.3">
      <c r="A30" s="67" t="s">
        <v>64</v>
      </c>
      <c r="B30" s="25" t="s">
        <v>1746</v>
      </c>
      <c r="C30" s="318" t="str">
        <f t="shared" si="0"/>
        <v>No signature checks</v>
      </c>
      <c r="D30" s="77" t="s">
        <v>203</v>
      </c>
      <c r="E30" s="136" t="str">
        <f t="shared" si="1"/>
        <v>Broad VBM, if Voter asks</v>
      </c>
      <c r="F30" s="77">
        <f>ncsl!C30</f>
        <v>2020</v>
      </c>
      <c r="G30" s="77" t="str">
        <f>ncsl!D30</f>
        <v>Neither</v>
      </c>
      <c r="H30" s="56">
        <v>2553274</v>
      </c>
      <c r="I30" s="56">
        <v>227927</v>
      </c>
      <c r="J30" s="56">
        <v>215879</v>
      </c>
      <c r="K30" s="58">
        <v>94.71</v>
      </c>
      <c r="L30" s="56">
        <v>211178</v>
      </c>
      <c r="M30" s="66">
        <v>97.82</v>
      </c>
      <c r="N30" s="56">
        <v>4700</v>
      </c>
      <c r="O30" s="57">
        <v>2.1800000000000002</v>
      </c>
      <c r="P30" s="324" t="s">
        <v>203</v>
      </c>
      <c r="Q30" s="58">
        <v>1</v>
      </c>
      <c r="R30" s="58">
        <v>0</v>
      </c>
      <c r="S30" s="58" t="s">
        <v>4</v>
      </c>
      <c r="T30" s="58" t="s">
        <v>4</v>
      </c>
      <c r="U30" s="61" t="s">
        <v>64</v>
      </c>
      <c r="V30" s="10" t="str">
        <f t="shared" si="2"/>
        <v>05%bmd</v>
      </c>
      <c r="W30" s="352" t="s">
        <v>1800</v>
      </c>
      <c r="X30" s="60" t="s">
        <v>217</v>
      </c>
      <c r="Y30" s="343" t="e">
        <f t="shared" si="3"/>
        <v>#DIV/0!</v>
      </c>
      <c r="Z30" s="58">
        <v>0</v>
      </c>
      <c r="AA30" s="58">
        <v>0</v>
      </c>
      <c r="AB30" s="57" t="s">
        <v>4</v>
      </c>
      <c r="AC30" s="58">
        <v>0</v>
      </c>
      <c r="AD30" s="58" t="s">
        <v>4</v>
      </c>
      <c r="AE30" s="58">
        <v>0</v>
      </c>
      <c r="AF30" s="58" t="s">
        <v>4</v>
      </c>
      <c r="AG30" s="58">
        <v>0</v>
      </c>
      <c r="AH30" s="57" t="s">
        <v>4</v>
      </c>
      <c r="AI30" s="61" t="s">
        <v>28</v>
      </c>
      <c r="AJ30" s="56">
        <v>472431</v>
      </c>
      <c r="AK30" s="58">
        <v>12.42</v>
      </c>
      <c r="AL30" s="56">
        <v>8228</v>
      </c>
      <c r="AM30" s="58">
        <v>1.74</v>
      </c>
      <c r="AN30" s="58" t="s">
        <v>4</v>
      </c>
      <c r="AO30" s="58" t="s">
        <v>4</v>
      </c>
      <c r="AP30" s="56">
        <v>96344</v>
      </c>
      <c r="AQ30" s="58">
        <v>20.39</v>
      </c>
      <c r="AR30" s="58" t="s">
        <v>4</v>
      </c>
      <c r="AS30" s="58" t="s">
        <v>4</v>
      </c>
      <c r="AT30" s="56">
        <v>124745</v>
      </c>
      <c r="AU30" s="58">
        <v>26.4</v>
      </c>
      <c r="AV30" s="56">
        <v>243114</v>
      </c>
      <c r="AW30" s="58">
        <v>51.46</v>
      </c>
      <c r="AX30" s="61" t="s">
        <v>28</v>
      </c>
      <c r="AY30" s="56">
        <v>431006</v>
      </c>
      <c r="AZ30" s="58">
        <v>10.44</v>
      </c>
      <c r="BA30" s="56">
        <v>73638</v>
      </c>
      <c r="BB30" s="58">
        <v>17.09</v>
      </c>
      <c r="BC30" s="56">
        <v>101423</v>
      </c>
      <c r="BD30" s="58">
        <v>23.53</v>
      </c>
      <c r="BE30" s="56">
        <v>150411</v>
      </c>
      <c r="BF30" s="58">
        <v>34.9</v>
      </c>
      <c r="BG30" s="56">
        <v>1703</v>
      </c>
      <c r="BH30" s="58">
        <v>0.4</v>
      </c>
      <c r="BI30" s="56">
        <v>14210</v>
      </c>
      <c r="BJ30" s="58">
        <v>3.3</v>
      </c>
      <c r="BK30" s="56">
        <v>1989</v>
      </c>
      <c r="BL30" s="58">
        <v>0.46</v>
      </c>
      <c r="BM30" s="58">
        <v>0</v>
      </c>
      <c r="BN30" s="58">
        <v>0</v>
      </c>
      <c r="BO30" s="56">
        <v>87632</v>
      </c>
      <c r="BP30" s="58">
        <v>20.329999999999998</v>
      </c>
    </row>
    <row r="31" spans="1:68" s="26" customFormat="1" ht="20.399999999999999" x14ac:dyDescent="0.3">
      <c r="A31" s="59" t="s">
        <v>65</v>
      </c>
      <c r="B31" s="26" t="s">
        <v>1781</v>
      </c>
      <c r="C31" s="318">
        <f t="shared" si="0"/>
        <v>3.7000000000000002E-3</v>
      </c>
      <c r="D31" s="77">
        <v>99.63</v>
      </c>
      <c r="E31" s="136" t="str">
        <f t="shared" si="1"/>
        <v>Broad VBM, County option to send ballot</v>
      </c>
      <c r="F31" s="77" t="str">
        <f>ncsl!C31</f>
        <v>Yes</v>
      </c>
      <c r="G31" s="118" t="str">
        <f>ncsl!D31</f>
        <v>County option to send ballot</v>
      </c>
      <c r="H31" s="56">
        <v>508652</v>
      </c>
      <c r="I31" s="56">
        <v>442425</v>
      </c>
      <c r="J31" s="56">
        <v>367561</v>
      </c>
      <c r="K31" s="58">
        <v>83.08</v>
      </c>
      <c r="L31" s="56">
        <v>366188</v>
      </c>
      <c r="M31" s="66">
        <v>99.63</v>
      </c>
      <c r="N31" s="56">
        <v>1373</v>
      </c>
      <c r="O31" s="57">
        <v>0.37</v>
      </c>
      <c r="P31" s="324">
        <v>3.7000000000000002E-3</v>
      </c>
      <c r="Q31" s="58">
        <v>0</v>
      </c>
      <c r="R31" s="58">
        <v>0</v>
      </c>
      <c r="S31" s="58" t="s">
        <v>4</v>
      </c>
      <c r="T31" s="58" t="s">
        <v>4</v>
      </c>
      <c r="U31" s="61" t="s">
        <v>29</v>
      </c>
      <c r="V31" s="10" t="str">
        <f t="shared" si="2"/>
        <v>21%bmd</v>
      </c>
      <c r="W31" s="352" t="s">
        <v>1800</v>
      </c>
      <c r="X31" s="60"/>
      <c r="Y31" s="343">
        <f t="shared" si="3"/>
        <v>2.8125</v>
      </c>
      <c r="Z31" s="58">
        <v>549</v>
      </c>
      <c r="AA31" s="58">
        <v>0</v>
      </c>
      <c r="AB31" s="57">
        <v>0</v>
      </c>
      <c r="AC31" s="58">
        <v>0</v>
      </c>
      <c r="AD31" s="58">
        <v>0</v>
      </c>
      <c r="AE31" s="58">
        <v>405</v>
      </c>
      <c r="AF31" s="58">
        <v>73.77</v>
      </c>
      <c r="AG31" s="58">
        <v>144</v>
      </c>
      <c r="AH31" s="57">
        <v>26.23</v>
      </c>
      <c r="AI31" s="61" t="s">
        <v>29</v>
      </c>
      <c r="AJ31" s="56">
        <v>84153</v>
      </c>
      <c r="AK31" s="58">
        <v>13.65</v>
      </c>
      <c r="AL31" s="56">
        <v>6543</v>
      </c>
      <c r="AM31" s="58">
        <v>7.78</v>
      </c>
      <c r="AN31" s="56">
        <v>1491</v>
      </c>
      <c r="AO31" s="58">
        <v>1.77</v>
      </c>
      <c r="AP31" s="56">
        <v>20992</v>
      </c>
      <c r="AQ31" s="58">
        <v>24.95</v>
      </c>
      <c r="AR31" s="56">
        <v>54914</v>
      </c>
      <c r="AS31" s="58">
        <v>65.25</v>
      </c>
      <c r="AT31" s="58">
        <v>213</v>
      </c>
      <c r="AU31" s="58">
        <v>0.25</v>
      </c>
      <c r="AV31" s="58">
        <v>0</v>
      </c>
      <c r="AW31" s="58">
        <v>0</v>
      </c>
      <c r="AX31" s="61" t="s">
        <v>29</v>
      </c>
      <c r="AY31" s="56">
        <v>65343</v>
      </c>
      <c r="AZ31" s="58">
        <v>9.25</v>
      </c>
      <c r="BA31" s="56">
        <v>6350</v>
      </c>
      <c r="BB31" s="58">
        <v>9.7200000000000006</v>
      </c>
      <c r="BC31" s="56">
        <v>14124</v>
      </c>
      <c r="BD31" s="58">
        <v>21.62</v>
      </c>
      <c r="BE31" s="56">
        <v>36216</v>
      </c>
      <c r="BF31" s="58">
        <v>55.42</v>
      </c>
      <c r="BG31" s="56">
        <v>2571</v>
      </c>
      <c r="BH31" s="58">
        <v>3.93</v>
      </c>
      <c r="BI31" s="58">
        <v>286</v>
      </c>
      <c r="BJ31" s="58">
        <v>0.44</v>
      </c>
      <c r="BK31" s="58">
        <v>3</v>
      </c>
      <c r="BL31" s="58">
        <v>0</v>
      </c>
      <c r="BM31" s="56">
        <v>5793</v>
      </c>
      <c r="BN31" s="58">
        <v>8.8699999999999992</v>
      </c>
      <c r="BO31" s="58">
        <v>0</v>
      </c>
      <c r="BP31" s="58">
        <v>0</v>
      </c>
    </row>
    <row r="32" spans="1:68" s="26" customFormat="1" x14ac:dyDescent="0.3">
      <c r="A32" s="67" t="s">
        <v>30</v>
      </c>
      <c r="B32" s="25" t="s">
        <v>1745</v>
      </c>
      <c r="C32" s="318">
        <f t="shared" si="0"/>
        <v>9.0000000000000011E-3</v>
      </c>
      <c r="D32" s="77">
        <v>99.1</v>
      </c>
      <c r="E32" s="136" t="str">
        <f t="shared" si="1"/>
        <v>Broad VBM, Applic.sent to all</v>
      </c>
      <c r="F32" s="77" t="str">
        <f>ncsl!C32</f>
        <v>Yes</v>
      </c>
      <c r="G32" s="77" t="str">
        <f>ncsl!D32</f>
        <v>Application</v>
      </c>
      <c r="H32" s="56">
        <v>708924</v>
      </c>
      <c r="I32" s="56">
        <v>186204</v>
      </c>
      <c r="J32" s="56">
        <v>168844</v>
      </c>
      <c r="K32" s="58">
        <v>90.68</v>
      </c>
      <c r="L32" s="56">
        <v>167332</v>
      </c>
      <c r="M32" s="66">
        <v>99.1</v>
      </c>
      <c r="N32" s="56">
        <v>1512</v>
      </c>
      <c r="O32" s="57">
        <v>0.9</v>
      </c>
      <c r="P32" s="324">
        <v>9.0000000000000011E-3</v>
      </c>
      <c r="Q32" s="58">
        <v>0</v>
      </c>
      <c r="R32" s="58">
        <v>0</v>
      </c>
      <c r="S32" s="56">
        <v>40786</v>
      </c>
      <c r="T32" s="58">
        <v>5.75</v>
      </c>
      <c r="U32" s="61" t="s">
        <v>30</v>
      </c>
      <c r="V32" s="10" t="str">
        <f t="shared" si="2"/>
        <v>64%bmd</v>
      </c>
      <c r="W32" s="352" t="s">
        <v>1800</v>
      </c>
      <c r="X32" s="60"/>
      <c r="Y32" s="343">
        <f t="shared" si="3"/>
        <v>5.3216080402010046</v>
      </c>
      <c r="Z32" s="56">
        <v>1258</v>
      </c>
      <c r="AA32" s="58">
        <v>0</v>
      </c>
      <c r="AB32" s="57">
        <v>0</v>
      </c>
      <c r="AC32" s="58">
        <v>0</v>
      </c>
      <c r="AD32" s="58">
        <v>0</v>
      </c>
      <c r="AE32" s="56">
        <v>1059</v>
      </c>
      <c r="AF32" s="58">
        <v>84.18</v>
      </c>
      <c r="AG32" s="58">
        <v>199</v>
      </c>
      <c r="AH32" s="57">
        <v>15.82</v>
      </c>
      <c r="AI32" s="61" t="s">
        <v>30</v>
      </c>
      <c r="AJ32" s="56">
        <v>168746</v>
      </c>
      <c r="AK32" s="58">
        <v>15.38</v>
      </c>
      <c r="AL32" s="56">
        <v>25082</v>
      </c>
      <c r="AM32" s="58">
        <v>14.86</v>
      </c>
      <c r="AN32" s="56">
        <v>24737</v>
      </c>
      <c r="AO32" s="58">
        <v>14.66</v>
      </c>
      <c r="AP32" s="56">
        <v>17114</v>
      </c>
      <c r="AQ32" s="58">
        <v>10.14</v>
      </c>
      <c r="AR32" s="56">
        <v>101813</v>
      </c>
      <c r="AS32" s="58">
        <v>60.34</v>
      </c>
      <c r="AT32" s="58">
        <v>0</v>
      </c>
      <c r="AU32" s="58">
        <v>0</v>
      </c>
      <c r="AV32" s="58">
        <v>0</v>
      </c>
      <c r="AW32" s="58">
        <v>0</v>
      </c>
      <c r="AX32" s="61" t="s">
        <v>30</v>
      </c>
      <c r="AY32" s="56">
        <v>86796</v>
      </c>
      <c r="AZ32" s="58">
        <v>7.12</v>
      </c>
      <c r="BA32" s="56">
        <v>25745</v>
      </c>
      <c r="BB32" s="58">
        <v>29.66</v>
      </c>
      <c r="BC32" s="56">
        <v>25872</v>
      </c>
      <c r="BD32" s="58">
        <v>29.81</v>
      </c>
      <c r="BE32" s="56">
        <v>29043</v>
      </c>
      <c r="BF32" s="58">
        <v>33.46</v>
      </c>
      <c r="BG32" s="56">
        <v>1179</v>
      </c>
      <c r="BH32" s="58">
        <v>1.36</v>
      </c>
      <c r="BI32" s="56">
        <v>3490</v>
      </c>
      <c r="BJ32" s="58">
        <v>4.0199999999999996</v>
      </c>
      <c r="BK32" s="58">
        <v>3</v>
      </c>
      <c r="BL32" s="58">
        <v>0</v>
      </c>
      <c r="BM32" s="56">
        <v>1464</v>
      </c>
      <c r="BN32" s="58">
        <v>1.69</v>
      </c>
      <c r="BO32" s="58">
        <v>0</v>
      </c>
      <c r="BP32" s="58">
        <v>0</v>
      </c>
    </row>
    <row r="33" spans="1:68" s="26" customFormat="1" x14ac:dyDescent="0.3">
      <c r="A33" s="67" t="s">
        <v>31</v>
      </c>
      <c r="B33" s="25" t="s">
        <v>1744</v>
      </c>
      <c r="C33" s="318">
        <f t="shared" si="0"/>
        <v>2.0499999999999997E-2</v>
      </c>
      <c r="D33" s="77">
        <v>97.42</v>
      </c>
      <c r="E33" s="136" t="str">
        <f t="shared" si="1"/>
        <v>Broad VBM, Ballot sent to all</v>
      </c>
      <c r="F33" s="77" t="str">
        <f>ncsl!C33</f>
        <v>Yes</v>
      </c>
      <c r="G33" s="77" t="str">
        <f>ncsl!D33</f>
        <v>Ballot in 2020</v>
      </c>
      <c r="H33" s="56">
        <v>976587</v>
      </c>
      <c r="I33" s="56">
        <v>103810</v>
      </c>
      <c r="J33" s="56">
        <v>86633</v>
      </c>
      <c r="K33" s="58">
        <v>83.45</v>
      </c>
      <c r="L33" s="56">
        <v>84396</v>
      </c>
      <c r="M33" s="66">
        <v>97.42</v>
      </c>
      <c r="N33" s="56">
        <v>1772</v>
      </c>
      <c r="O33" s="57">
        <v>2.0499999999999998</v>
      </c>
      <c r="P33" s="324">
        <v>2.0499999999999997E-2</v>
      </c>
      <c r="Q33" s="58">
        <v>465</v>
      </c>
      <c r="R33" s="58">
        <v>0.54</v>
      </c>
      <c r="S33" s="56">
        <v>554591</v>
      </c>
      <c r="T33" s="58">
        <v>56.79</v>
      </c>
      <c r="U33" s="61" t="s">
        <v>31</v>
      </c>
      <c r="V33" s="10" t="str">
        <f t="shared" si="2"/>
        <v>91%bmd</v>
      </c>
      <c r="W33" s="352" t="s">
        <v>1816</v>
      </c>
      <c r="X33" s="60"/>
      <c r="Y33" s="343">
        <f t="shared" si="3"/>
        <v>2.7317073170731709</v>
      </c>
      <c r="Z33" s="56">
        <v>5615</v>
      </c>
      <c r="AA33" s="58">
        <v>0</v>
      </c>
      <c r="AB33" s="57">
        <v>0</v>
      </c>
      <c r="AC33" s="56">
        <v>5462</v>
      </c>
      <c r="AD33" s="58">
        <v>97.28</v>
      </c>
      <c r="AE33" s="58">
        <v>112</v>
      </c>
      <c r="AF33" s="58">
        <v>1.99</v>
      </c>
      <c r="AG33" s="58">
        <v>41</v>
      </c>
      <c r="AH33" s="57">
        <v>0.73</v>
      </c>
      <c r="AI33" s="61" t="s">
        <v>31</v>
      </c>
      <c r="AJ33" s="56">
        <v>259573</v>
      </c>
      <c r="AK33" s="58">
        <v>16.600000000000001</v>
      </c>
      <c r="AL33" s="56">
        <v>83533</v>
      </c>
      <c r="AM33" s="58">
        <v>32.18</v>
      </c>
      <c r="AN33" s="56">
        <v>14823</v>
      </c>
      <c r="AO33" s="58">
        <v>5.71</v>
      </c>
      <c r="AP33" s="56">
        <v>115888</v>
      </c>
      <c r="AQ33" s="58">
        <v>44.65</v>
      </c>
      <c r="AR33" s="56">
        <v>45329</v>
      </c>
      <c r="AS33" s="58">
        <v>17.46</v>
      </c>
      <c r="AT33" s="58">
        <v>0</v>
      </c>
      <c r="AU33" s="58">
        <v>0</v>
      </c>
      <c r="AV33" s="58">
        <v>0</v>
      </c>
      <c r="AW33" s="58">
        <v>0</v>
      </c>
      <c r="AX33" s="61" t="s">
        <v>31</v>
      </c>
      <c r="AY33" s="56">
        <v>196800</v>
      </c>
      <c r="AZ33" s="58">
        <v>11.1</v>
      </c>
      <c r="BA33" s="56">
        <v>16641</v>
      </c>
      <c r="BB33" s="58">
        <v>8.4600000000000009</v>
      </c>
      <c r="BC33" s="56">
        <v>20330</v>
      </c>
      <c r="BD33" s="58">
        <v>10.33</v>
      </c>
      <c r="BE33" s="56">
        <v>112051</v>
      </c>
      <c r="BF33" s="58">
        <v>56.94</v>
      </c>
      <c r="BG33" s="56">
        <v>17420</v>
      </c>
      <c r="BH33" s="58">
        <v>8.85</v>
      </c>
      <c r="BI33" s="56">
        <v>2260</v>
      </c>
      <c r="BJ33" s="58">
        <v>1.1499999999999999</v>
      </c>
      <c r="BK33" s="58">
        <v>37</v>
      </c>
      <c r="BL33" s="58">
        <v>0.02</v>
      </c>
      <c r="BM33" s="56">
        <v>28061</v>
      </c>
      <c r="BN33" s="58">
        <v>14.26</v>
      </c>
      <c r="BO33" s="58">
        <v>0</v>
      </c>
      <c r="BP33" s="58">
        <v>0</v>
      </c>
    </row>
    <row r="34" spans="1:68" s="26" customFormat="1" x14ac:dyDescent="0.3">
      <c r="A34" s="67" t="s">
        <v>66</v>
      </c>
      <c r="B34" s="25" t="s">
        <v>1780</v>
      </c>
      <c r="C34" s="318" t="str">
        <f t="shared" si="0"/>
        <v>No signature checks</v>
      </c>
      <c r="D34" s="77" t="s">
        <v>203</v>
      </c>
      <c r="E34" s="136" t="str">
        <f t="shared" si="1"/>
        <v>Broad VBM, if Voter asks</v>
      </c>
      <c r="F34" s="77">
        <f>ncsl!C34</f>
        <v>2020</v>
      </c>
      <c r="G34" s="77" t="str">
        <f>ncsl!D34</f>
        <v>Neither</v>
      </c>
      <c r="H34" s="56">
        <v>581551</v>
      </c>
      <c r="I34" s="56">
        <v>46831</v>
      </c>
      <c r="J34" s="56">
        <v>44615</v>
      </c>
      <c r="K34" s="58">
        <v>95.27</v>
      </c>
      <c r="L34" s="56">
        <v>43416</v>
      </c>
      <c r="M34" s="66">
        <v>97.31</v>
      </c>
      <c r="N34" s="56">
        <v>1199</v>
      </c>
      <c r="O34" s="57">
        <v>2.69</v>
      </c>
      <c r="P34" s="324" t="s">
        <v>203</v>
      </c>
      <c r="Q34" s="58">
        <v>0</v>
      </c>
      <c r="R34" s="58">
        <v>0</v>
      </c>
      <c r="S34" s="58" t="s">
        <v>4</v>
      </c>
      <c r="T34" s="58" t="s">
        <v>4</v>
      </c>
      <c r="U34" s="61" t="s">
        <v>32</v>
      </c>
      <c r="V34" s="10" t="str">
        <f t="shared" si="2"/>
        <v>50%bmd</v>
      </c>
      <c r="W34" s="352" t="s">
        <v>1800</v>
      </c>
      <c r="X34" s="60"/>
      <c r="Y34" s="343">
        <f t="shared" si="3"/>
        <v>1.1930501930501931</v>
      </c>
      <c r="Z34" s="58">
        <v>568</v>
      </c>
      <c r="AA34" s="58">
        <v>0</v>
      </c>
      <c r="AB34" s="57">
        <v>0</v>
      </c>
      <c r="AC34" s="58">
        <v>0</v>
      </c>
      <c r="AD34" s="58">
        <v>0</v>
      </c>
      <c r="AE34" s="58">
        <v>309</v>
      </c>
      <c r="AF34" s="58">
        <v>54.4</v>
      </c>
      <c r="AG34" s="58">
        <v>259</v>
      </c>
      <c r="AH34" s="57">
        <v>45.6</v>
      </c>
      <c r="AI34" s="61" t="s">
        <v>32</v>
      </c>
      <c r="AJ34" s="56">
        <v>32362</v>
      </c>
      <c r="AK34" s="58">
        <v>3.28</v>
      </c>
      <c r="AL34" s="58">
        <v>314</v>
      </c>
      <c r="AM34" s="58">
        <v>0.97</v>
      </c>
      <c r="AN34" s="58" t="s">
        <v>4</v>
      </c>
      <c r="AO34" s="58" t="s">
        <v>4</v>
      </c>
      <c r="AP34" s="56">
        <v>4769</v>
      </c>
      <c r="AQ34" s="58">
        <v>14.74</v>
      </c>
      <c r="AR34" s="56">
        <v>27281</v>
      </c>
      <c r="AS34" s="58">
        <v>84.3</v>
      </c>
      <c r="AT34" s="58">
        <v>0</v>
      </c>
      <c r="AU34" s="58">
        <v>0</v>
      </c>
      <c r="AV34" s="58">
        <v>-2</v>
      </c>
      <c r="AW34" s="58">
        <v>-0.01</v>
      </c>
      <c r="AX34" s="61" t="s">
        <v>32</v>
      </c>
      <c r="AY34" s="56">
        <v>108278</v>
      </c>
      <c r="AZ34" s="58">
        <v>10.96</v>
      </c>
      <c r="BA34" s="56">
        <v>96087</v>
      </c>
      <c r="BB34" s="58">
        <v>88.74</v>
      </c>
      <c r="BC34" s="56">
        <v>10533</v>
      </c>
      <c r="BD34" s="58">
        <v>9.73</v>
      </c>
      <c r="BE34" s="58" t="s">
        <v>4</v>
      </c>
      <c r="BF34" s="58" t="s">
        <v>4</v>
      </c>
      <c r="BG34" s="58" t="s">
        <v>4</v>
      </c>
      <c r="BH34" s="58" t="s">
        <v>4</v>
      </c>
      <c r="BI34" s="58">
        <v>58</v>
      </c>
      <c r="BJ34" s="58">
        <v>0.05</v>
      </c>
      <c r="BK34" s="58" t="s">
        <v>4</v>
      </c>
      <c r="BL34" s="58" t="s">
        <v>4</v>
      </c>
      <c r="BM34" s="56">
        <v>1600</v>
      </c>
      <c r="BN34" s="58">
        <v>1.48</v>
      </c>
      <c r="BO34" s="58">
        <v>0</v>
      </c>
      <c r="BP34" s="58">
        <v>0</v>
      </c>
    </row>
    <row r="35" spans="1:68" s="26" customFormat="1" ht="27.6" x14ac:dyDescent="0.3">
      <c r="A35" s="67" t="s">
        <v>67</v>
      </c>
      <c r="B35" s="25" t="s">
        <v>1779</v>
      </c>
      <c r="C35" s="318">
        <f t="shared" si="0"/>
        <v>2.8799999999999999E-2</v>
      </c>
      <c r="D35" s="102">
        <v>96.7</v>
      </c>
      <c r="E35" s="136" t="str">
        <f t="shared" si="1"/>
        <v>Broad VBM, Ballot sent to all</v>
      </c>
      <c r="F35" s="102" t="str">
        <f>ncsl!C35</f>
        <v>Yes</v>
      </c>
      <c r="G35" s="102" t="str">
        <f>ncsl!D35</f>
        <v>Ballot in 2020</v>
      </c>
      <c r="H35" s="56">
        <v>3248642</v>
      </c>
      <c r="I35" s="56">
        <v>563106</v>
      </c>
      <c r="J35" s="56">
        <v>406325</v>
      </c>
      <c r="K35" s="58">
        <v>72.16</v>
      </c>
      <c r="L35" s="56">
        <v>392931</v>
      </c>
      <c r="M35" s="66">
        <v>96.7</v>
      </c>
      <c r="N35" s="56">
        <v>11694</v>
      </c>
      <c r="O35" s="57">
        <v>2.88</v>
      </c>
      <c r="P35" s="324">
        <v>2.8799999999999999E-2</v>
      </c>
      <c r="Q35" s="56">
        <v>1700</v>
      </c>
      <c r="R35" s="58">
        <v>0.42</v>
      </c>
      <c r="S35" s="58" t="s">
        <v>4</v>
      </c>
      <c r="T35" s="58" t="s">
        <v>4</v>
      </c>
      <c r="U35" s="61" t="s">
        <v>33</v>
      </c>
      <c r="V35" s="10" t="str">
        <f t="shared" si="2"/>
        <v>88%dre,00%bmd</v>
      </c>
      <c r="W35" s="352" t="s">
        <v>1811</v>
      </c>
      <c r="X35" s="60"/>
      <c r="Y35" s="343">
        <f t="shared" si="3"/>
        <v>0</v>
      </c>
      <c r="Z35" s="56">
        <v>11408</v>
      </c>
      <c r="AA35" s="56">
        <v>11368</v>
      </c>
      <c r="AB35" s="57">
        <v>99.65</v>
      </c>
      <c r="AC35" s="58">
        <v>0</v>
      </c>
      <c r="AD35" s="58">
        <v>0</v>
      </c>
      <c r="AE35" s="58">
        <v>0</v>
      </c>
      <c r="AF35" s="58">
        <v>0</v>
      </c>
      <c r="AG35" s="58">
        <v>40</v>
      </c>
      <c r="AH35" s="57">
        <v>0.35</v>
      </c>
      <c r="AI35" s="61" t="s">
        <v>123</v>
      </c>
      <c r="AJ35" s="56">
        <v>348453</v>
      </c>
      <c r="AK35" s="58">
        <v>6.39</v>
      </c>
      <c r="AL35" s="58" t="s">
        <v>4</v>
      </c>
      <c r="AM35" s="58" t="s">
        <v>4</v>
      </c>
      <c r="AN35" s="58" t="s">
        <v>4</v>
      </c>
      <c r="AO35" s="58" t="s">
        <v>4</v>
      </c>
      <c r="AP35" s="58" t="s">
        <v>4</v>
      </c>
      <c r="AQ35" s="58" t="s">
        <v>4</v>
      </c>
      <c r="AR35" s="58" t="s">
        <v>4</v>
      </c>
      <c r="AS35" s="58" t="s">
        <v>4</v>
      </c>
      <c r="AT35" s="58">
        <v>0</v>
      </c>
      <c r="AU35" s="58">
        <v>0</v>
      </c>
      <c r="AV35" s="56">
        <v>348453</v>
      </c>
      <c r="AW35" s="58">
        <v>100</v>
      </c>
      <c r="AX35" s="61" t="s">
        <v>33</v>
      </c>
      <c r="AY35" s="56">
        <v>446569</v>
      </c>
      <c r="AZ35" s="58">
        <v>7.61</v>
      </c>
      <c r="BA35" s="56">
        <v>65624</v>
      </c>
      <c r="BB35" s="58">
        <v>14.7</v>
      </c>
      <c r="BC35" s="56">
        <v>103754</v>
      </c>
      <c r="BD35" s="58">
        <v>23.23</v>
      </c>
      <c r="BE35" s="56">
        <v>220949</v>
      </c>
      <c r="BF35" s="58">
        <v>49.48</v>
      </c>
      <c r="BG35" s="56">
        <v>13714</v>
      </c>
      <c r="BH35" s="58">
        <v>3.07</v>
      </c>
      <c r="BI35" s="56">
        <v>10930</v>
      </c>
      <c r="BJ35" s="58">
        <v>2.4500000000000002</v>
      </c>
      <c r="BK35" s="58">
        <v>25</v>
      </c>
      <c r="BL35" s="58">
        <v>0.01</v>
      </c>
      <c r="BM35" s="56">
        <v>31573</v>
      </c>
      <c r="BN35" s="58">
        <v>7.07</v>
      </c>
      <c r="BO35" s="58">
        <v>0</v>
      </c>
      <c r="BP35" s="58">
        <v>0</v>
      </c>
    </row>
    <row r="36" spans="1:68" s="26" customFormat="1" ht="30.6" x14ac:dyDescent="0.3">
      <c r="A36" s="67" t="s">
        <v>34</v>
      </c>
      <c r="B36" s="25" t="s">
        <v>1778</v>
      </c>
      <c r="C36" s="318" t="str">
        <f t="shared" si="0"/>
        <v>No signature checks</v>
      </c>
      <c r="D36" s="77" t="s">
        <v>203</v>
      </c>
      <c r="E36" s="136" t="str">
        <f t="shared" si="1"/>
        <v>Broad VBM, County option to send applic.</v>
      </c>
      <c r="F36" s="77" t="str">
        <f>ncsl!C36</f>
        <v>Yes</v>
      </c>
      <c r="G36" s="118" t="str">
        <f>ncsl!D36</f>
        <v>County option to send applic.</v>
      </c>
      <c r="H36" s="56">
        <v>697681</v>
      </c>
      <c r="I36" s="56">
        <v>448987</v>
      </c>
      <c r="J36" s="56">
        <v>440138</v>
      </c>
      <c r="K36" s="58">
        <v>98.03</v>
      </c>
      <c r="L36" s="56">
        <v>448987</v>
      </c>
      <c r="M36" s="66">
        <v>102.01</v>
      </c>
      <c r="N36" s="58">
        <v>240</v>
      </c>
      <c r="O36" s="57">
        <v>0.05</v>
      </c>
      <c r="P36" s="324" t="s">
        <v>203</v>
      </c>
      <c r="Q36" s="56">
        <v>-9089</v>
      </c>
      <c r="R36" s="58">
        <v>-2.0699999999999998</v>
      </c>
      <c r="S36" s="56">
        <v>375283</v>
      </c>
      <c r="T36" s="58">
        <v>53.79</v>
      </c>
      <c r="U36" s="61" t="s">
        <v>34</v>
      </c>
      <c r="V36" s="10" t="str">
        <f t="shared" si="2"/>
        <v>00%bmd</v>
      </c>
      <c r="W36" s="352" t="s">
        <v>1800</v>
      </c>
      <c r="X36" s="60"/>
      <c r="Y36" s="343">
        <f t="shared" si="3"/>
        <v>0</v>
      </c>
      <c r="Z36" s="56">
        <v>1203</v>
      </c>
      <c r="AA36" s="58">
        <v>0</v>
      </c>
      <c r="AB36" s="57">
        <v>0</v>
      </c>
      <c r="AC36" s="58">
        <v>0</v>
      </c>
      <c r="AD36" s="58">
        <v>0</v>
      </c>
      <c r="AE36" s="58">
        <v>0</v>
      </c>
      <c r="AF36" s="58">
        <v>0</v>
      </c>
      <c r="AG36" s="56">
        <v>1203</v>
      </c>
      <c r="AH36" s="57">
        <v>100</v>
      </c>
      <c r="AI36" s="61" t="s">
        <v>34</v>
      </c>
      <c r="AJ36" s="56">
        <v>54022</v>
      </c>
      <c r="AK36" s="58">
        <v>7.74</v>
      </c>
      <c r="AL36" s="56">
        <v>1488</v>
      </c>
      <c r="AM36" s="58">
        <v>2.75</v>
      </c>
      <c r="AN36" s="58">
        <v>155</v>
      </c>
      <c r="AO36" s="58">
        <v>0.28999999999999998</v>
      </c>
      <c r="AP36" s="56">
        <v>14414</v>
      </c>
      <c r="AQ36" s="58">
        <v>26.68</v>
      </c>
      <c r="AR36" s="56">
        <v>37965</v>
      </c>
      <c r="AS36" s="58">
        <v>70.28</v>
      </c>
      <c r="AT36" s="58">
        <v>0</v>
      </c>
      <c r="AU36" s="58">
        <v>0</v>
      </c>
      <c r="AV36" s="58">
        <v>0</v>
      </c>
      <c r="AW36" s="58">
        <v>0</v>
      </c>
      <c r="AX36" s="61" t="s">
        <v>34</v>
      </c>
      <c r="AY36" s="56">
        <v>18011</v>
      </c>
      <c r="AZ36" s="58">
        <v>1.43</v>
      </c>
      <c r="BA36" s="56">
        <v>2975</v>
      </c>
      <c r="BB36" s="58">
        <v>16.52</v>
      </c>
      <c r="BC36" s="56">
        <v>10456</v>
      </c>
      <c r="BD36" s="58">
        <v>58.05</v>
      </c>
      <c r="BE36" s="58">
        <v>3</v>
      </c>
      <c r="BF36" s="58">
        <v>0.02</v>
      </c>
      <c r="BG36" s="58">
        <v>57</v>
      </c>
      <c r="BH36" s="58">
        <v>0.32</v>
      </c>
      <c r="BI36" s="56">
        <v>4519</v>
      </c>
      <c r="BJ36" s="58">
        <v>25.09</v>
      </c>
      <c r="BK36" s="58" t="s">
        <v>4</v>
      </c>
      <c r="BL36" s="58" t="s">
        <v>4</v>
      </c>
      <c r="BM36" s="58">
        <v>0</v>
      </c>
      <c r="BN36" s="58">
        <v>0</v>
      </c>
      <c r="BO36" s="58">
        <v>1</v>
      </c>
      <c r="BP36" s="58">
        <v>0.01</v>
      </c>
    </row>
    <row r="37" spans="1:68" s="26" customFormat="1" x14ac:dyDescent="0.3">
      <c r="A37" s="67" t="s">
        <v>68</v>
      </c>
      <c r="B37" s="25" t="s">
        <v>1777</v>
      </c>
      <c r="C37" s="318">
        <f t="shared" ref="C37:C55" si="4">IF(D37="No signature checks",D37,O37*0.01)</f>
        <v>0.13689999999999999</v>
      </c>
      <c r="D37" s="77">
        <v>90.82</v>
      </c>
      <c r="E37" s="136" t="str">
        <f t="shared" ref="E37:E55" si="5">IF(F37="No","VBM for limited reasons",CONCATENATE("Broad VBM, ",IF(G37="Application","Applic.sent to all",IF(LEFT(G37,6)="Ballot","Ballot sent to all",IF(G37="Neither","if Voter asks",G37)))))</f>
        <v>Broad VBM, if Voter asks</v>
      </c>
      <c r="F37" s="77">
        <f>ncsl!C37</f>
        <v>2020</v>
      </c>
      <c r="G37" s="77" t="str">
        <f>ncsl!D37</f>
        <v>Neither</v>
      </c>
      <c r="H37" s="56">
        <v>6356896</v>
      </c>
      <c r="I37" s="56">
        <v>341270</v>
      </c>
      <c r="J37" s="56">
        <v>249002</v>
      </c>
      <c r="K37" s="58">
        <v>72.959999999999994</v>
      </c>
      <c r="L37" s="56">
        <v>226151</v>
      </c>
      <c r="M37" s="66">
        <v>90.82</v>
      </c>
      <c r="N37" s="56">
        <v>34095</v>
      </c>
      <c r="O37" s="57">
        <v>13.69</v>
      </c>
      <c r="P37" s="324">
        <v>0.13689999999999999</v>
      </c>
      <c r="Q37" s="56">
        <v>-11244</v>
      </c>
      <c r="R37" s="58">
        <v>-4.5199999999999996</v>
      </c>
      <c r="S37" s="58" t="s">
        <v>4</v>
      </c>
      <c r="T37" s="58" t="s">
        <v>4</v>
      </c>
      <c r="U37" s="61" t="s">
        <v>35</v>
      </c>
      <c r="V37" s="10" t="str">
        <f t="shared" ref="V37:V55" si="6">IF(X37&lt;&gt;"",X37,CONCATENATE(IF(AB37&gt;15,CONCATENATE(TEXT(AB37*(1-L37/H37),"0"),"%dre,"),""),TEXT(MIN(99,(AD37+AF37)*(1-L37/H37)),"00"),"%bmd"))</f>
        <v>40%bmd</v>
      </c>
      <c r="W37" s="352" t="s">
        <v>1800</v>
      </c>
      <c r="X37" s="60"/>
      <c r="Y37" s="343">
        <f t="shared" si="3"/>
        <v>0.70586097228532485</v>
      </c>
      <c r="Z37" s="56">
        <v>18773</v>
      </c>
      <c r="AA37" s="58">
        <v>0</v>
      </c>
      <c r="AB37" s="57">
        <v>0</v>
      </c>
      <c r="AC37" s="58">
        <v>0</v>
      </c>
      <c r="AD37" s="58">
        <v>0</v>
      </c>
      <c r="AE37" s="56">
        <v>7768</v>
      </c>
      <c r="AF37" s="58">
        <v>41.38</v>
      </c>
      <c r="AG37" s="56">
        <v>11005</v>
      </c>
      <c r="AH37" s="57">
        <v>58.62</v>
      </c>
      <c r="AI37" s="61" t="s">
        <v>35</v>
      </c>
      <c r="AJ37" s="56">
        <v>405036</v>
      </c>
      <c r="AK37" s="58">
        <v>3.47</v>
      </c>
      <c r="AL37" s="56">
        <v>16980</v>
      </c>
      <c r="AM37" s="58">
        <v>4.1900000000000004</v>
      </c>
      <c r="AN37" s="56">
        <v>28922</v>
      </c>
      <c r="AO37" s="58">
        <v>7.14</v>
      </c>
      <c r="AP37" s="56">
        <v>44680</v>
      </c>
      <c r="AQ37" s="58">
        <v>11.03</v>
      </c>
      <c r="AR37" s="56">
        <v>166330</v>
      </c>
      <c r="AS37" s="58">
        <v>41.07</v>
      </c>
      <c r="AT37" s="58">
        <v>0</v>
      </c>
      <c r="AU37" s="58">
        <v>0</v>
      </c>
      <c r="AV37" s="56">
        <v>148124</v>
      </c>
      <c r="AW37" s="58">
        <v>36.57</v>
      </c>
      <c r="AX37" s="61" t="s">
        <v>35</v>
      </c>
      <c r="AY37" s="56">
        <v>410301</v>
      </c>
      <c r="AZ37" s="58">
        <v>3.23</v>
      </c>
      <c r="BA37" s="56">
        <v>153438</v>
      </c>
      <c r="BB37" s="58">
        <v>37.4</v>
      </c>
      <c r="BC37" s="56">
        <v>172816</v>
      </c>
      <c r="BD37" s="58">
        <v>42.12</v>
      </c>
      <c r="BE37" s="56">
        <v>46511</v>
      </c>
      <c r="BF37" s="58">
        <v>11.34</v>
      </c>
      <c r="BG37" s="56">
        <v>1313</v>
      </c>
      <c r="BH37" s="58">
        <v>0.32</v>
      </c>
      <c r="BI37" s="56">
        <v>4705</v>
      </c>
      <c r="BJ37" s="58">
        <v>1.1499999999999999</v>
      </c>
      <c r="BK37" s="58">
        <v>95</v>
      </c>
      <c r="BL37" s="58">
        <v>0.02</v>
      </c>
      <c r="BM37" s="56">
        <v>31423</v>
      </c>
      <c r="BN37" s="58">
        <v>7.66</v>
      </c>
      <c r="BO37" s="58">
        <v>0</v>
      </c>
      <c r="BP37" s="58">
        <v>0</v>
      </c>
    </row>
    <row r="38" spans="1:68" s="26" customFormat="1" x14ac:dyDescent="0.3">
      <c r="A38" s="67" t="s">
        <v>36</v>
      </c>
      <c r="B38" s="25" t="s">
        <v>1776</v>
      </c>
      <c r="C38" s="318" t="str">
        <f t="shared" si="4"/>
        <v>No signature checks</v>
      </c>
      <c r="D38" s="77" t="s">
        <v>203</v>
      </c>
      <c r="E38" s="136" t="str">
        <f t="shared" si="5"/>
        <v>Broad VBM, if Voter asks</v>
      </c>
      <c r="F38" s="77" t="str">
        <f>ncsl!C38</f>
        <v>Yes</v>
      </c>
      <c r="G38" s="77" t="str">
        <f>ncsl!D38</f>
        <v>Neither</v>
      </c>
      <c r="H38" s="56">
        <v>3705224</v>
      </c>
      <c r="I38" s="56">
        <v>126142</v>
      </c>
      <c r="J38" s="56">
        <v>95546</v>
      </c>
      <c r="K38" s="58">
        <v>75.739999999999995</v>
      </c>
      <c r="L38" s="56">
        <v>89711</v>
      </c>
      <c r="M38" s="66">
        <v>93.89</v>
      </c>
      <c r="N38" s="56">
        <v>5835</v>
      </c>
      <c r="O38" s="57">
        <v>6.11</v>
      </c>
      <c r="P38" s="324" t="s">
        <v>203</v>
      </c>
      <c r="Q38" s="58">
        <v>0</v>
      </c>
      <c r="R38" s="58">
        <v>0</v>
      </c>
      <c r="S38" s="56">
        <v>1926639</v>
      </c>
      <c r="T38" s="58">
        <v>52</v>
      </c>
      <c r="U38" s="61" t="s">
        <v>36</v>
      </c>
      <c r="V38" s="10" t="str">
        <f t="shared" si="6"/>
        <v>79%bmd</v>
      </c>
      <c r="W38" s="352" t="s">
        <v>1810</v>
      </c>
      <c r="X38" s="60"/>
      <c r="Y38" s="343">
        <f t="shared" si="3"/>
        <v>0.86177884615384615</v>
      </c>
      <c r="Z38" s="56">
        <v>8891</v>
      </c>
      <c r="AA38" s="58">
        <v>0</v>
      </c>
      <c r="AB38" s="57">
        <v>0</v>
      </c>
      <c r="AC38" s="56">
        <v>5793</v>
      </c>
      <c r="AD38" s="58">
        <v>65.16</v>
      </c>
      <c r="AE38" s="56">
        <v>1434</v>
      </c>
      <c r="AF38" s="58">
        <v>16.13</v>
      </c>
      <c r="AG38" s="56">
        <v>1664</v>
      </c>
      <c r="AH38" s="57">
        <v>18.72</v>
      </c>
      <c r="AI38" s="61" t="s">
        <v>36</v>
      </c>
      <c r="AJ38" s="56">
        <v>1024832</v>
      </c>
      <c r="AK38" s="58">
        <v>17.38</v>
      </c>
      <c r="AL38" s="58" t="s">
        <v>4</v>
      </c>
      <c r="AM38" s="58" t="s">
        <v>4</v>
      </c>
      <c r="AN38" s="58" t="s">
        <v>4</v>
      </c>
      <c r="AO38" s="58" t="s">
        <v>4</v>
      </c>
      <c r="AP38" s="56">
        <v>333952</v>
      </c>
      <c r="AQ38" s="58">
        <v>32.590000000000003</v>
      </c>
      <c r="AR38" s="56">
        <v>630339</v>
      </c>
      <c r="AS38" s="58">
        <v>61.51</v>
      </c>
      <c r="AT38" s="56">
        <v>60541</v>
      </c>
      <c r="AU38" s="58">
        <v>5.91</v>
      </c>
      <c r="AV38" s="58">
        <v>0</v>
      </c>
      <c r="AW38" s="58">
        <v>0</v>
      </c>
      <c r="AX38" s="61" t="s">
        <v>36</v>
      </c>
      <c r="AY38" s="56">
        <v>744453</v>
      </c>
      <c r="AZ38" s="58">
        <v>10.49</v>
      </c>
      <c r="BA38" s="56">
        <v>331563</v>
      </c>
      <c r="BB38" s="58">
        <v>44.54</v>
      </c>
      <c r="BC38" s="56">
        <v>129794</v>
      </c>
      <c r="BD38" s="58">
        <v>17.43</v>
      </c>
      <c r="BE38" s="56">
        <v>220446</v>
      </c>
      <c r="BF38" s="58">
        <v>29.61</v>
      </c>
      <c r="BG38" s="56">
        <v>3452</v>
      </c>
      <c r="BH38" s="58">
        <v>0.46</v>
      </c>
      <c r="BI38" s="56">
        <v>25598</v>
      </c>
      <c r="BJ38" s="58">
        <v>3.44</v>
      </c>
      <c r="BK38" s="58" t="s">
        <v>4</v>
      </c>
      <c r="BL38" s="58" t="s">
        <v>4</v>
      </c>
      <c r="BM38" s="56">
        <v>33600</v>
      </c>
      <c r="BN38" s="58">
        <v>4.51</v>
      </c>
      <c r="BO38" s="58">
        <v>0</v>
      </c>
      <c r="BP38" s="58">
        <v>0</v>
      </c>
    </row>
    <row r="39" spans="1:68" s="26" customFormat="1" x14ac:dyDescent="0.3">
      <c r="A39" s="67" t="s">
        <v>69</v>
      </c>
      <c r="B39" s="25" t="s">
        <v>1747</v>
      </c>
      <c r="C39" s="318">
        <f t="shared" si="4"/>
        <v>5.7999999999999996E-3</v>
      </c>
      <c r="D39" s="77">
        <v>99.41</v>
      </c>
      <c r="E39" s="136" t="str">
        <f t="shared" si="5"/>
        <v>Broad VBM, if Voter asks</v>
      </c>
      <c r="F39" s="77" t="str">
        <f>ncsl!C39</f>
        <v>Yes</v>
      </c>
      <c r="G39" s="77" t="str">
        <f>ncsl!D39</f>
        <v>Neither</v>
      </c>
      <c r="H39" s="56">
        <v>329950</v>
      </c>
      <c r="I39" s="56">
        <v>101568</v>
      </c>
      <c r="J39" s="56">
        <v>96125</v>
      </c>
      <c r="K39" s="58">
        <v>94.64</v>
      </c>
      <c r="L39" s="56">
        <v>95562</v>
      </c>
      <c r="M39" s="66">
        <v>99.41</v>
      </c>
      <c r="N39" s="58">
        <v>554</v>
      </c>
      <c r="O39" s="57">
        <v>0.57999999999999996</v>
      </c>
      <c r="P39" s="324">
        <v>5.7999999999999996E-3</v>
      </c>
      <c r="Q39" s="58">
        <v>9</v>
      </c>
      <c r="R39" s="58">
        <v>0.01</v>
      </c>
      <c r="S39" s="58" t="s">
        <v>4</v>
      </c>
      <c r="T39" s="58" t="s">
        <v>4</v>
      </c>
      <c r="U39" s="61" t="s">
        <v>99</v>
      </c>
      <c r="V39" s="10" t="str">
        <f t="shared" si="6"/>
        <v>30%bmd</v>
      </c>
      <c r="W39" s="352" t="s">
        <v>1800</v>
      </c>
      <c r="X39" s="60"/>
      <c r="Y39" s="343">
        <f t="shared" si="3"/>
        <v>0.75136612021857918</v>
      </c>
      <c r="Z39" s="58">
        <v>641</v>
      </c>
      <c r="AA39" s="58">
        <v>0</v>
      </c>
      <c r="AB39" s="57">
        <v>0</v>
      </c>
      <c r="AC39" s="58">
        <v>0</v>
      </c>
      <c r="AD39" s="58">
        <v>0</v>
      </c>
      <c r="AE39" s="58">
        <v>275</v>
      </c>
      <c r="AF39" s="58">
        <v>42.9</v>
      </c>
      <c r="AG39" s="58">
        <v>366</v>
      </c>
      <c r="AH39" s="57">
        <v>57.1</v>
      </c>
      <c r="AI39" s="61" t="s">
        <v>124</v>
      </c>
      <c r="AJ39" s="58" t="s">
        <v>4</v>
      </c>
      <c r="AK39" s="58" t="s">
        <v>4</v>
      </c>
      <c r="AL39" s="58" t="s">
        <v>4</v>
      </c>
      <c r="AM39" s="58" t="s">
        <v>4</v>
      </c>
      <c r="AN39" s="58" t="s">
        <v>4</v>
      </c>
      <c r="AO39" s="58" t="s">
        <v>4</v>
      </c>
      <c r="AP39" s="58" t="s">
        <v>4</v>
      </c>
      <c r="AQ39" s="58" t="s">
        <v>4</v>
      </c>
      <c r="AR39" s="58" t="s">
        <v>4</v>
      </c>
      <c r="AS39" s="58" t="s">
        <v>4</v>
      </c>
      <c r="AT39" s="58">
        <v>0</v>
      </c>
      <c r="AU39" s="58" t="s">
        <v>4</v>
      </c>
      <c r="AV39" s="58" t="s">
        <v>4</v>
      </c>
      <c r="AW39" s="58" t="s">
        <v>4</v>
      </c>
      <c r="AX39" s="61" t="s">
        <v>124</v>
      </c>
      <c r="AY39" s="58" t="s">
        <v>4</v>
      </c>
      <c r="AZ39" s="58" t="s">
        <v>4</v>
      </c>
      <c r="BA39" s="58" t="s">
        <v>4</v>
      </c>
      <c r="BB39" s="58" t="s">
        <v>4</v>
      </c>
      <c r="BC39" s="58" t="s">
        <v>4</v>
      </c>
      <c r="BD39" s="58" t="s">
        <v>4</v>
      </c>
      <c r="BE39" s="58" t="s">
        <v>4</v>
      </c>
      <c r="BF39" s="58" t="s">
        <v>4</v>
      </c>
      <c r="BG39" s="58" t="s">
        <v>4</v>
      </c>
      <c r="BH39" s="58" t="s">
        <v>4</v>
      </c>
      <c r="BI39" s="58" t="s">
        <v>4</v>
      </c>
      <c r="BJ39" s="58" t="s">
        <v>4</v>
      </c>
      <c r="BK39" s="58" t="s">
        <v>4</v>
      </c>
      <c r="BL39" s="58" t="s">
        <v>4</v>
      </c>
      <c r="BM39" s="58">
        <v>0</v>
      </c>
      <c r="BN39" s="58" t="s">
        <v>4</v>
      </c>
      <c r="BO39" s="58" t="s">
        <v>4</v>
      </c>
      <c r="BP39" s="58" t="s">
        <v>4</v>
      </c>
    </row>
    <row r="40" spans="1:68" s="26" customFormat="1" x14ac:dyDescent="0.3">
      <c r="A40" s="59" t="s">
        <v>37</v>
      </c>
      <c r="B40" s="26" t="s">
        <v>1748</v>
      </c>
      <c r="C40" s="318">
        <f t="shared" si="4"/>
        <v>1.2200000000000001E-2</v>
      </c>
      <c r="D40" s="77">
        <v>98.78</v>
      </c>
      <c r="E40" s="136" t="str">
        <f t="shared" si="5"/>
        <v>Broad VBM, Applic.sent to all</v>
      </c>
      <c r="F40" s="77" t="str">
        <f>ncsl!C40</f>
        <v>Yes</v>
      </c>
      <c r="G40" s="77" t="str">
        <f>ncsl!D40</f>
        <v>Application</v>
      </c>
      <c r="H40" s="56">
        <v>4520678</v>
      </c>
      <c r="I40" s="56">
        <v>1030261</v>
      </c>
      <c r="J40" s="56">
        <v>941447</v>
      </c>
      <c r="K40" s="58">
        <v>91.38</v>
      </c>
      <c r="L40" s="56">
        <v>929985</v>
      </c>
      <c r="M40" s="66">
        <v>98.78</v>
      </c>
      <c r="N40" s="56">
        <v>11462</v>
      </c>
      <c r="O40" s="57">
        <v>1.22</v>
      </c>
      <c r="P40" s="324">
        <v>1.2200000000000001E-2</v>
      </c>
      <c r="Q40" s="58">
        <v>0</v>
      </c>
      <c r="R40" s="58">
        <v>0</v>
      </c>
      <c r="S40" s="56">
        <v>429916</v>
      </c>
      <c r="T40" s="58">
        <v>9.51</v>
      </c>
      <c r="U40" s="61" t="s">
        <v>37</v>
      </c>
      <c r="V40" s="10" t="str">
        <f t="shared" si="6"/>
        <v>68%bmd</v>
      </c>
      <c r="W40" s="352" t="s">
        <v>1804</v>
      </c>
      <c r="X40" s="60"/>
      <c r="Y40" s="343">
        <f t="shared" si="3"/>
        <v>0.43097972147569019</v>
      </c>
      <c r="Z40" s="56">
        <v>27895</v>
      </c>
      <c r="AA40" s="58">
        <v>0</v>
      </c>
      <c r="AB40" s="57">
        <v>0</v>
      </c>
      <c r="AC40" s="56">
        <v>22038</v>
      </c>
      <c r="AD40" s="58">
        <v>79</v>
      </c>
      <c r="AE40" s="56">
        <v>1764</v>
      </c>
      <c r="AF40" s="58">
        <v>6.32</v>
      </c>
      <c r="AG40" s="56">
        <v>4093</v>
      </c>
      <c r="AH40" s="57">
        <v>14.67</v>
      </c>
      <c r="AI40" s="61" t="s">
        <v>37</v>
      </c>
      <c r="AJ40" s="56">
        <v>860060</v>
      </c>
      <c r="AK40" s="58">
        <v>10.66</v>
      </c>
      <c r="AL40" s="56">
        <v>158414</v>
      </c>
      <c r="AM40" s="58">
        <v>18.420000000000002</v>
      </c>
      <c r="AN40" s="56">
        <v>35483</v>
      </c>
      <c r="AO40" s="58">
        <v>4.13</v>
      </c>
      <c r="AP40" s="56">
        <v>66034</v>
      </c>
      <c r="AQ40" s="58">
        <v>7.68</v>
      </c>
      <c r="AR40" s="56">
        <v>600129</v>
      </c>
      <c r="AS40" s="58">
        <v>69.78</v>
      </c>
      <c r="AT40" s="58">
        <v>0</v>
      </c>
      <c r="AU40" s="58">
        <v>0</v>
      </c>
      <c r="AV40" s="58">
        <v>0</v>
      </c>
      <c r="AW40" s="58">
        <v>0</v>
      </c>
      <c r="AX40" s="61" t="s">
        <v>37</v>
      </c>
      <c r="AY40" s="56">
        <v>495207</v>
      </c>
      <c r="AZ40" s="58">
        <v>6.14</v>
      </c>
      <c r="BA40" s="56">
        <v>209931</v>
      </c>
      <c r="BB40" s="58">
        <v>42.39</v>
      </c>
      <c r="BC40" s="56">
        <v>171122</v>
      </c>
      <c r="BD40" s="58">
        <v>34.56</v>
      </c>
      <c r="BE40" s="56">
        <v>17738</v>
      </c>
      <c r="BF40" s="58">
        <v>3.58</v>
      </c>
      <c r="BG40" s="56">
        <v>81581</v>
      </c>
      <c r="BH40" s="58">
        <v>16.47</v>
      </c>
      <c r="BI40" s="56">
        <v>14812</v>
      </c>
      <c r="BJ40" s="58">
        <v>2.99</v>
      </c>
      <c r="BK40" s="58">
        <v>23</v>
      </c>
      <c r="BL40" s="58">
        <v>0</v>
      </c>
      <c r="BM40" s="58">
        <v>0</v>
      </c>
      <c r="BN40" s="58">
        <v>0</v>
      </c>
      <c r="BO40" s="58">
        <v>0</v>
      </c>
      <c r="BP40" s="58">
        <v>0</v>
      </c>
    </row>
    <row r="41" spans="1:68" s="26" customFormat="1" x14ac:dyDescent="0.3">
      <c r="A41" s="59" t="s">
        <v>38</v>
      </c>
      <c r="B41" s="26" t="s">
        <v>1752</v>
      </c>
      <c r="C41" s="318" t="str">
        <f t="shared" si="4"/>
        <v>No signature checks</v>
      </c>
      <c r="D41" s="77" t="s">
        <v>203</v>
      </c>
      <c r="E41" s="136" t="str">
        <f t="shared" si="5"/>
        <v>Broad VBM, if Voter asks</v>
      </c>
      <c r="F41" s="77" t="str">
        <f>ncsl!C41</f>
        <v>Yes</v>
      </c>
      <c r="G41" s="77" t="str">
        <f>ncsl!D41</f>
        <v>Neither</v>
      </c>
      <c r="H41" s="56">
        <v>1200164</v>
      </c>
      <c r="I41" s="56">
        <v>94598</v>
      </c>
      <c r="J41" s="56">
        <v>69771</v>
      </c>
      <c r="K41" s="58">
        <v>73.760000000000005</v>
      </c>
      <c r="L41" s="56">
        <v>66160</v>
      </c>
      <c r="M41" s="66">
        <v>94.82</v>
      </c>
      <c r="N41" s="56">
        <v>3136</v>
      </c>
      <c r="O41" s="57">
        <v>4.49</v>
      </c>
      <c r="P41" s="324" t="s">
        <v>203</v>
      </c>
      <c r="Q41" s="58">
        <v>475</v>
      </c>
      <c r="R41" s="58">
        <v>0.68</v>
      </c>
      <c r="S41" s="56">
        <v>107350</v>
      </c>
      <c r="T41" s="58">
        <v>8.94</v>
      </c>
      <c r="U41" s="61" t="s">
        <v>38</v>
      </c>
      <c r="V41" s="10" t="str">
        <f t="shared" si="6"/>
        <v>00%bmd</v>
      </c>
      <c r="W41" s="352" t="s">
        <v>1818</v>
      </c>
      <c r="X41" s="60"/>
      <c r="Y41" s="343">
        <f t="shared" si="3"/>
        <v>0</v>
      </c>
      <c r="Z41" s="56">
        <v>2044</v>
      </c>
      <c r="AA41" s="58">
        <v>0</v>
      </c>
      <c r="AB41" s="57">
        <v>0</v>
      </c>
      <c r="AC41" s="58">
        <v>0</v>
      </c>
      <c r="AD41" s="58">
        <v>0</v>
      </c>
      <c r="AE41" s="58">
        <v>0</v>
      </c>
      <c r="AF41" s="58">
        <v>0</v>
      </c>
      <c r="AG41" s="56">
        <v>2044</v>
      </c>
      <c r="AH41" s="57">
        <v>100</v>
      </c>
      <c r="AI41" s="61" t="s">
        <v>38</v>
      </c>
      <c r="AJ41" s="56">
        <v>264386</v>
      </c>
      <c r="AK41" s="58">
        <v>14.23</v>
      </c>
      <c r="AL41" s="56">
        <v>36692</v>
      </c>
      <c r="AM41" s="58">
        <v>13.88</v>
      </c>
      <c r="AN41" s="56">
        <v>6228</v>
      </c>
      <c r="AO41" s="58">
        <v>2.36</v>
      </c>
      <c r="AP41" s="56">
        <v>31723</v>
      </c>
      <c r="AQ41" s="58">
        <v>12</v>
      </c>
      <c r="AR41" s="56">
        <v>189743</v>
      </c>
      <c r="AS41" s="58">
        <v>71.77</v>
      </c>
      <c r="AT41" s="58">
        <v>0</v>
      </c>
      <c r="AU41" s="58">
        <v>0</v>
      </c>
      <c r="AV41" s="58">
        <v>0</v>
      </c>
      <c r="AW41" s="58">
        <v>0</v>
      </c>
      <c r="AX41" s="61" t="s">
        <v>38</v>
      </c>
      <c r="AY41" s="56">
        <v>282184</v>
      </c>
      <c r="AZ41" s="58">
        <v>13.31</v>
      </c>
      <c r="BA41" s="56">
        <v>68487</v>
      </c>
      <c r="BB41" s="58">
        <v>24.27</v>
      </c>
      <c r="BC41" s="56">
        <v>35118</v>
      </c>
      <c r="BD41" s="58">
        <v>12.45</v>
      </c>
      <c r="BE41" s="56">
        <v>167071</v>
      </c>
      <c r="BF41" s="58">
        <v>59.21</v>
      </c>
      <c r="BG41" s="58">
        <v>888</v>
      </c>
      <c r="BH41" s="58">
        <v>0.31</v>
      </c>
      <c r="BI41" s="56">
        <v>4591</v>
      </c>
      <c r="BJ41" s="58">
        <v>1.63</v>
      </c>
      <c r="BK41" s="58">
        <v>275</v>
      </c>
      <c r="BL41" s="58">
        <v>0.1</v>
      </c>
      <c r="BM41" s="56">
        <v>5754</v>
      </c>
      <c r="BN41" s="58">
        <v>2.04</v>
      </c>
      <c r="BO41" s="58">
        <v>0</v>
      </c>
      <c r="BP41" s="58">
        <v>0</v>
      </c>
    </row>
    <row r="42" spans="1:68" s="26" customFormat="1" x14ac:dyDescent="0.3">
      <c r="A42" s="59" t="s">
        <v>70</v>
      </c>
      <c r="B42" s="26" t="s">
        <v>1753</v>
      </c>
      <c r="C42" s="318">
        <f t="shared" si="4"/>
        <v>1E-4</v>
      </c>
      <c r="D42" s="77">
        <v>99.1433384744074</v>
      </c>
      <c r="E42" s="136" t="str">
        <f t="shared" si="5"/>
        <v>Broad VBM, Ballot sent to all</v>
      </c>
      <c r="F42" s="77" t="str">
        <f>ncsl!C42</f>
        <v>Yes</v>
      </c>
      <c r="G42" s="77" t="str">
        <f>ncsl!D42</f>
        <v>Ballot</v>
      </c>
      <c r="H42" s="56">
        <v>1914923</v>
      </c>
      <c r="I42" s="56">
        <v>2860072</v>
      </c>
      <c r="J42" s="56">
        <v>1907342</v>
      </c>
      <c r="K42" s="58">
        <v>66.69</v>
      </c>
      <c r="L42" s="56">
        <v>7043</v>
      </c>
      <c r="M42" s="66">
        <v>0.37</v>
      </c>
      <c r="N42" s="58">
        <v>176</v>
      </c>
      <c r="O42" s="57">
        <v>0.01</v>
      </c>
      <c r="P42" s="324">
        <v>1E-4</v>
      </c>
      <c r="Q42" s="56">
        <v>1900123</v>
      </c>
      <c r="R42" s="58">
        <v>99.62</v>
      </c>
      <c r="S42" s="58" t="s">
        <v>4</v>
      </c>
      <c r="T42" s="58" t="s">
        <v>4</v>
      </c>
      <c r="U42" s="61" t="s">
        <v>100</v>
      </c>
      <c r="V42" s="10" t="str">
        <f t="shared" si="6"/>
        <v>00%bmd</v>
      </c>
      <c r="W42" s="352" t="s">
        <v>1800</v>
      </c>
      <c r="X42" s="62" t="s">
        <v>218</v>
      </c>
      <c r="Y42" s="343"/>
      <c r="Z42" s="58">
        <v>0</v>
      </c>
      <c r="AA42" s="58">
        <v>0</v>
      </c>
      <c r="AB42" s="57" t="s">
        <v>4</v>
      </c>
      <c r="AC42" s="58">
        <v>0</v>
      </c>
      <c r="AD42" s="58" t="s">
        <v>4</v>
      </c>
      <c r="AE42" s="58">
        <v>0</v>
      </c>
      <c r="AF42" s="58" t="s">
        <v>4</v>
      </c>
      <c r="AG42" s="58">
        <v>0</v>
      </c>
      <c r="AH42" s="57" t="s">
        <v>4</v>
      </c>
      <c r="AI42" s="61" t="s">
        <v>125</v>
      </c>
      <c r="AJ42" s="56">
        <v>329246</v>
      </c>
      <c r="AK42" s="58">
        <v>11.98</v>
      </c>
      <c r="AL42" s="58" t="s">
        <v>4</v>
      </c>
      <c r="AM42" s="58" t="s">
        <v>4</v>
      </c>
      <c r="AN42" s="58" t="s">
        <v>4</v>
      </c>
      <c r="AO42" s="58" t="s">
        <v>4</v>
      </c>
      <c r="AP42" s="58" t="s">
        <v>4</v>
      </c>
      <c r="AQ42" s="58" t="s">
        <v>4</v>
      </c>
      <c r="AR42" s="58" t="s">
        <v>4</v>
      </c>
      <c r="AS42" s="58" t="s">
        <v>4</v>
      </c>
      <c r="AT42" s="56">
        <v>329246</v>
      </c>
      <c r="AU42" s="58">
        <v>100</v>
      </c>
      <c r="AV42" s="58">
        <v>0</v>
      </c>
      <c r="AW42" s="58">
        <v>0</v>
      </c>
      <c r="AX42" s="61" t="s">
        <v>39</v>
      </c>
      <c r="AY42" s="56">
        <v>165744</v>
      </c>
      <c r="AZ42" s="58">
        <v>6.03</v>
      </c>
      <c r="BA42" s="56">
        <v>34609</v>
      </c>
      <c r="BB42" s="58">
        <v>20.88</v>
      </c>
      <c r="BC42" s="56">
        <v>55219</v>
      </c>
      <c r="BD42" s="58">
        <v>33.32</v>
      </c>
      <c r="BE42" s="56">
        <v>58100</v>
      </c>
      <c r="BF42" s="58">
        <v>35.049999999999997</v>
      </c>
      <c r="BG42" s="56">
        <v>17137</v>
      </c>
      <c r="BH42" s="58">
        <v>10.34</v>
      </c>
      <c r="BI42" s="58" t="s">
        <v>4</v>
      </c>
      <c r="BJ42" s="58" t="s">
        <v>4</v>
      </c>
      <c r="BK42" s="58" t="s">
        <v>4</v>
      </c>
      <c r="BL42" s="58" t="s">
        <v>4</v>
      </c>
      <c r="BM42" s="58">
        <v>679</v>
      </c>
      <c r="BN42" s="58">
        <v>0.41</v>
      </c>
      <c r="BO42" s="58">
        <v>0</v>
      </c>
      <c r="BP42" s="58">
        <v>0</v>
      </c>
    </row>
    <row r="43" spans="1:68" s="26" customFormat="1" x14ac:dyDescent="0.3">
      <c r="A43" s="59" t="s">
        <v>77</v>
      </c>
      <c r="B43" s="26" t="s">
        <v>1775</v>
      </c>
      <c r="C43" s="318" t="str">
        <f t="shared" si="4"/>
        <v>No signature checks</v>
      </c>
      <c r="D43" s="77" t="s">
        <v>203</v>
      </c>
      <c r="E43" s="136" t="str">
        <f t="shared" si="5"/>
        <v>Broad VBM, if Voter asks</v>
      </c>
      <c r="F43" s="77" t="str">
        <f>ncsl!C43</f>
        <v>Yes</v>
      </c>
      <c r="G43" s="77" t="str">
        <f>ncsl!D43</f>
        <v>Neither</v>
      </c>
      <c r="H43" s="56">
        <v>5057630</v>
      </c>
      <c r="I43" s="56">
        <v>216575</v>
      </c>
      <c r="J43" s="56">
        <v>195953</v>
      </c>
      <c r="K43" s="58">
        <v>90.48</v>
      </c>
      <c r="L43" s="56">
        <v>186664</v>
      </c>
      <c r="M43" s="66">
        <v>95.26</v>
      </c>
      <c r="N43" s="56">
        <v>8714</v>
      </c>
      <c r="O43" s="57">
        <v>4.45</v>
      </c>
      <c r="P43" s="324" t="s">
        <v>203</v>
      </c>
      <c r="Q43" s="58">
        <v>575</v>
      </c>
      <c r="R43" s="58">
        <v>0.28999999999999998</v>
      </c>
      <c r="S43" s="58" t="s">
        <v>4</v>
      </c>
      <c r="T43" s="58" t="s">
        <v>4</v>
      </c>
      <c r="U43" s="61" t="s">
        <v>40</v>
      </c>
      <c r="V43" s="10" t="str">
        <f t="shared" si="6"/>
        <v>31%bmd</v>
      </c>
      <c r="W43" s="352" t="s">
        <v>1814</v>
      </c>
      <c r="X43" s="60" t="s">
        <v>219</v>
      </c>
      <c r="Y43" s="343">
        <f t="shared" ref="Y43:Y53" si="7">AE43/AG43</f>
        <v>0.45339805825242718</v>
      </c>
      <c r="Z43" s="56">
        <v>21000</v>
      </c>
      <c r="AA43" s="56">
        <v>19503</v>
      </c>
      <c r="AB43" s="57">
        <v>92.87</v>
      </c>
      <c r="AC43" s="58">
        <v>0</v>
      </c>
      <c r="AD43" s="58">
        <v>0</v>
      </c>
      <c r="AE43" s="58">
        <v>467</v>
      </c>
      <c r="AF43" s="58">
        <v>2.2200000000000002</v>
      </c>
      <c r="AG43" s="56">
        <v>1030</v>
      </c>
      <c r="AH43" s="57">
        <v>4.9000000000000004</v>
      </c>
      <c r="AI43" s="61" t="s">
        <v>40</v>
      </c>
      <c r="AJ43" s="56">
        <v>373994</v>
      </c>
      <c r="AK43" s="58">
        <v>4.83</v>
      </c>
      <c r="AL43" s="56">
        <v>40308</v>
      </c>
      <c r="AM43" s="58">
        <v>10.78</v>
      </c>
      <c r="AN43" s="56">
        <v>40041</v>
      </c>
      <c r="AO43" s="58">
        <v>10.71</v>
      </c>
      <c r="AP43" s="56">
        <v>17597</v>
      </c>
      <c r="AQ43" s="58">
        <v>4.71</v>
      </c>
      <c r="AR43" s="56">
        <v>276048</v>
      </c>
      <c r="AS43" s="58">
        <v>73.81</v>
      </c>
      <c r="AT43" s="58">
        <v>0</v>
      </c>
      <c r="AU43" s="58">
        <v>0</v>
      </c>
      <c r="AV43" s="58">
        <v>0</v>
      </c>
      <c r="AW43" s="58">
        <v>0</v>
      </c>
      <c r="AX43" s="61" t="s">
        <v>40</v>
      </c>
      <c r="AY43" s="56">
        <v>286383</v>
      </c>
      <c r="AZ43" s="58">
        <v>3.33</v>
      </c>
      <c r="BA43" s="56">
        <v>106811</v>
      </c>
      <c r="BB43" s="58">
        <v>37.299999999999997</v>
      </c>
      <c r="BC43" s="56">
        <v>169886</v>
      </c>
      <c r="BD43" s="58">
        <v>59.32</v>
      </c>
      <c r="BE43" s="58">
        <v>297</v>
      </c>
      <c r="BF43" s="58">
        <v>0.1</v>
      </c>
      <c r="BG43" s="56">
        <v>1578</v>
      </c>
      <c r="BH43" s="58">
        <v>0.55000000000000004</v>
      </c>
      <c r="BI43" s="58">
        <v>0</v>
      </c>
      <c r="BJ43" s="58">
        <v>0</v>
      </c>
      <c r="BK43" s="58">
        <v>60</v>
      </c>
      <c r="BL43" s="58">
        <v>0.02</v>
      </c>
      <c r="BM43" s="56">
        <v>7751</v>
      </c>
      <c r="BN43" s="58">
        <v>2.71</v>
      </c>
      <c r="BO43" s="58">
        <v>0</v>
      </c>
      <c r="BP43" s="58">
        <v>0</v>
      </c>
    </row>
    <row r="44" spans="1:68" s="26" customFormat="1" x14ac:dyDescent="0.3">
      <c r="A44" s="59" t="s">
        <v>41</v>
      </c>
      <c r="B44" s="26" t="s">
        <v>1774</v>
      </c>
      <c r="C44" s="318">
        <f t="shared" si="4"/>
        <v>2.8500000000000001E-2</v>
      </c>
      <c r="D44" s="77">
        <v>97.15</v>
      </c>
      <c r="E44" s="136" t="str">
        <f t="shared" si="5"/>
        <v>Broad VBM, Applic.sent to all</v>
      </c>
      <c r="F44" s="77" t="str">
        <f>ncsl!C44</f>
        <v>Yes</v>
      </c>
      <c r="G44" s="77" t="str">
        <f>ncsl!D44</f>
        <v>Application</v>
      </c>
      <c r="H44" s="56">
        <v>389161</v>
      </c>
      <c r="I44" s="56">
        <v>31677</v>
      </c>
      <c r="J44" s="56">
        <v>27193</v>
      </c>
      <c r="K44" s="58">
        <v>85.84</v>
      </c>
      <c r="L44" s="56">
        <v>26418</v>
      </c>
      <c r="M44" s="66">
        <v>97.15</v>
      </c>
      <c r="N44" s="58">
        <v>775</v>
      </c>
      <c r="O44" s="57">
        <v>2.85</v>
      </c>
      <c r="P44" s="324">
        <v>2.8500000000000001E-2</v>
      </c>
      <c r="Q44" s="58">
        <v>0</v>
      </c>
      <c r="R44" s="58">
        <v>0</v>
      </c>
      <c r="S44" s="56">
        <v>10872</v>
      </c>
      <c r="T44" s="58">
        <v>2.79</v>
      </c>
      <c r="U44" s="61" t="s">
        <v>41</v>
      </c>
      <c r="V44" s="10" t="str">
        <f t="shared" si="6"/>
        <v>00%bmd</v>
      </c>
      <c r="W44" s="352" t="s">
        <v>1800</v>
      </c>
      <c r="X44" s="60"/>
      <c r="Y44" s="343">
        <f t="shared" si="7"/>
        <v>0</v>
      </c>
      <c r="Z44" s="58">
        <v>548</v>
      </c>
      <c r="AA44" s="58">
        <v>0</v>
      </c>
      <c r="AB44" s="57">
        <v>0</v>
      </c>
      <c r="AC44" s="58">
        <v>0</v>
      </c>
      <c r="AD44" s="58">
        <v>0</v>
      </c>
      <c r="AE44" s="58">
        <v>0</v>
      </c>
      <c r="AF44" s="58">
        <v>0</v>
      </c>
      <c r="AG44" s="58">
        <v>548</v>
      </c>
      <c r="AH44" s="57">
        <v>100</v>
      </c>
      <c r="AI44" s="61" t="s">
        <v>126</v>
      </c>
      <c r="AJ44" s="56">
        <v>11069</v>
      </c>
      <c r="AK44" s="58">
        <v>1.5</v>
      </c>
      <c r="AL44" s="58" t="s">
        <v>4</v>
      </c>
      <c r="AM44" s="58" t="s">
        <v>4</v>
      </c>
      <c r="AN44" s="58" t="s">
        <v>4</v>
      </c>
      <c r="AO44" s="58" t="s">
        <v>4</v>
      </c>
      <c r="AP44" s="58" t="s">
        <v>4</v>
      </c>
      <c r="AQ44" s="58" t="s">
        <v>4</v>
      </c>
      <c r="AR44" s="56">
        <v>11069</v>
      </c>
      <c r="AS44" s="58">
        <v>100</v>
      </c>
      <c r="AT44" s="58">
        <v>0</v>
      </c>
      <c r="AU44" s="58">
        <v>0</v>
      </c>
      <c r="AV44" s="58">
        <v>0</v>
      </c>
      <c r="AW44" s="58">
        <v>0</v>
      </c>
      <c r="AX44" s="61" t="s">
        <v>41</v>
      </c>
      <c r="AY44" s="56">
        <v>40991</v>
      </c>
      <c r="AZ44" s="58">
        <v>5.25</v>
      </c>
      <c r="BA44" s="56">
        <v>4291</v>
      </c>
      <c r="BB44" s="58">
        <v>10.47</v>
      </c>
      <c r="BC44" s="56">
        <v>9296</v>
      </c>
      <c r="BD44" s="58">
        <v>22.68</v>
      </c>
      <c r="BE44" s="56">
        <v>20959</v>
      </c>
      <c r="BF44" s="58">
        <v>51.13</v>
      </c>
      <c r="BG44" s="56">
        <v>1090</v>
      </c>
      <c r="BH44" s="58">
        <v>2.66</v>
      </c>
      <c r="BI44" s="56">
        <v>1619</v>
      </c>
      <c r="BJ44" s="58">
        <v>3.95</v>
      </c>
      <c r="BK44" s="58">
        <v>2</v>
      </c>
      <c r="BL44" s="58">
        <v>0</v>
      </c>
      <c r="BM44" s="56">
        <v>3734</v>
      </c>
      <c r="BN44" s="58">
        <v>9.11</v>
      </c>
      <c r="BO44" s="58">
        <v>0</v>
      </c>
      <c r="BP44" s="58">
        <v>0</v>
      </c>
    </row>
    <row r="45" spans="1:68" s="26" customFormat="1" x14ac:dyDescent="0.3">
      <c r="A45" s="59" t="s">
        <v>42</v>
      </c>
      <c r="B45" s="26" t="s">
        <v>1773</v>
      </c>
      <c r="C45" s="318" t="str">
        <f t="shared" si="4"/>
        <v>No signature checks</v>
      </c>
      <c r="D45" s="77" t="s">
        <v>203</v>
      </c>
      <c r="E45" s="136" t="str">
        <f t="shared" si="5"/>
        <v>Broad VBM, if Voter asks</v>
      </c>
      <c r="F45" s="77">
        <f>ncsl!C45</f>
        <v>2020</v>
      </c>
      <c r="G45" s="77" t="str">
        <f>ncsl!D45</f>
        <v>Neither</v>
      </c>
      <c r="H45" s="56">
        <v>1739705</v>
      </c>
      <c r="I45" s="56">
        <v>80271</v>
      </c>
      <c r="J45" s="56">
        <v>72806</v>
      </c>
      <c r="K45" s="58">
        <v>90.7</v>
      </c>
      <c r="L45" s="56">
        <v>70558</v>
      </c>
      <c r="M45" s="66">
        <v>96.91</v>
      </c>
      <c r="N45" s="56">
        <v>2248</v>
      </c>
      <c r="O45" s="57">
        <v>3.09</v>
      </c>
      <c r="P45" s="324" t="s">
        <v>203</v>
      </c>
      <c r="Q45" s="58">
        <v>0</v>
      </c>
      <c r="R45" s="58">
        <v>0</v>
      </c>
      <c r="S45" s="56">
        <v>217857</v>
      </c>
      <c r="T45" s="58">
        <v>12.52</v>
      </c>
      <c r="U45" s="61" t="s">
        <v>42</v>
      </c>
      <c r="V45" s="10" t="str">
        <f t="shared" si="6"/>
        <v>82%bmd</v>
      </c>
      <c r="W45" s="352" t="s">
        <v>1799</v>
      </c>
      <c r="X45" s="337" t="s">
        <v>1797</v>
      </c>
      <c r="Y45" s="343">
        <f t="shared" si="7"/>
        <v>0</v>
      </c>
      <c r="Z45" s="56">
        <v>13170</v>
      </c>
      <c r="AA45" s="56">
        <v>13119</v>
      </c>
      <c r="AB45" s="57">
        <v>99.61</v>
      </c>
      <c r="AC45" s="58">
        <v>0</v>
      </c>
      <c r="AD45" s="58">
        <v>0</v>
      </c>
      <c r="AE45" s="58">
        <v>0</v>
      </c>
      <c r="AF45" s="58">
        <v>0</v>
      </c>
      <c r="AG45" s="58">
        <v>51</v>
      </c>
      <c r="AH45" s="57">
        <v>0.39</v>
      </c>
      <c r="AI45" s="61" t="s">
        <v>42</v>
      </c>
      <c r="AJ45" s="56">
        <v>275463</v>
      </c>
      <c r="AK45" s="58">
        <v>7.78</v>
      </c>
      <c r="AL45" s="56">
        <v>36340</v>
      </c>
      <c r="AM45" s="58">
        <v>13.19</v>
      </c>
      <c r="AN45" s="56">
        <v>2156</v>
      </c>
      <c r="AO45" s="58">
        <v>0.78</v>
      </c>
      <c r="AP45" s="56">
        <v>47010</v>
      </c>
      <c r="AQ45" s="58">
        <v>17.07</v>
      </c>
      <c r="AR45" s="56">
        <v>185729</v>
      </c>
      <c r="AS45" s="58">
        <v>67.42</v>
      </c>
      <c r="AT45" s="56">
        <v>4228</v>
      </c>
      <c r="AU45" s="58">
        <v>1.53</v>
      </c>
      <c r="AV45" s="58">
        <v>0</v>
      </c>
      <c r="AW45" s="58">
        <v>0</v>
      </c>
      <c r="AX45" s="61" t="s">
        <v>42</v>
      </c>
      <c r="AY45" s="56">
        <v>328273</v>
      </c>
      <c r="AZ45" s="58">
        <v>9.2799999999999994</v>
      </c>
      <c r="BA45" s="56">
        <v>84302</v>
      </c>
      <c r="BB45" s="58">
        <v>25.68</v>
      </c>
      <c r="BC45" s="56">
        <v>45873</v>
      </c>
      <c r="BD45" s="58">
        <v>13.97</v>
      </c>
      <c r="BE45" s="56">
        <v>185729</v>
      </c>
      <c r="BF45" s="58">
        <v>56.58</v>
      </c>
      <c r="BG45" s="56">
        <v>2249</v>
      </c>
      <c r="BH45" s="58">
        <v>0.69</v>
      </c>
      <c r="BI45" s="56">
        <v>8836</v>
      </c>
      <c r="BJ45" s="58">
        <v>2.69</v>
      </c>
      <c r="BK45" s="58" t="s">
        <v>4</v>
      </c>
      <c r="BL45" s="58" t="s">
        <v>4</v>
      </c>
      <c r="BM45" s="56">
        <v>1284</v>
      </c>
      <c r="BN45" s="58">
        <v>0.39</v>
      </c>
      <c r="BO45" s="58">
        <v>0</v>
      </c>
      <c r="BP45" s="58">
        <v>0</v>
      </c>
    </row>
    <row r="46" spans="1:68" s="26" customFormat="1" x14ac:dyDescent="0.3">
      <c r="A46" s="59" t="s">
        <v>43</v>
      </c>
      <c r="B46" s="26" t="s">
        <v>1772</v>
      </c>
      <c r="C46" s="318">
        <f t="shared" si="4"/>
        <v>3.4000000000000002E-3</v>
      </c>
      <c r="D46" s="77">
        <v>36.71</v>
      </c>
      <c r="E46" s="136" t="str">
        <f t="shared" si="5"/>
        <v>Broad VBM, if Voter asks</v>
      </c>
      <c r="F46" s="77" t="str">
        <f>ncsl!C46</f>
        <v>Yes</v>
      </c>
      <c r="G46" s="77" t="str">
        <f>ncsl!D46</f>
        <v>Neither</v>
      </c>
      <c r="H46" s="56">
        <v>340324</v>
      </c>
      <c r="I46" s="56">
        <v>89616</v>
      </c>
      <c r="J46" s="56">
        <v>87311</v>
      </c>
      <c r="K46" s="58">
        <v>97.43</v>
      </c>
      <c r="L46" s="56">
        <v>32056</v>
      </c>
      <c r="M46" s="66">
        <v>36.71</v>
      </c>
      <c r="N46" s="58">
        <v>300</v>
      </c>
      <c r="O46" s="57">
        <v>0.34</v>
      </c>
      <c r="P46" s="324">
        <v>3.4000000000000002E-3</v>
      </c>
      <c r="Q46" s="56">
        <v>54955</v>
      </c>
      <c r="R46" s="58">
        <v>62.94</v>
      </c>
      <c r="S46" s="56">
        <v>18273</v>
      </c>
      <c r="T46" s="58">
        <v>5.37</v>
      </c>
      <c r="U46" s="61" t="s">
        <v>43</v>
      </c>
      <c r="V46" s="10" t="str">
        <f t="shared" si="6"/>
        <v>76%bmd</v>
      </c>
      <c r="W46" s="352" t="s">
        <v>1800</v>
      </c>
      <c r="X46" s="60"/>
      <c r="Y46" s="343">
        <f t="shared" si="7"/>
        <v>5.0199999999999996</v>
      </c>
      <c r="Z46" s="58">
        <v>602</v>
      </c>
      <c r="AA46" s="58">
        <v>0</v>
      </c>
      <c r="AB46" s="57">
        <v>0</v>
      </c>
      <c r="AC46" s="58">
        <v>0</v>
      </c>
      <c r="AD46" s="58">
        <v>0</v>
      </c>
      <c r="AE46" s="58">
        <v>502</v>
      </c>
      <c r="AF46" s="58">
        <v>83.39</v>
      </c>
      <c r="AG46" s="58">
        <v>100</v>
      </c>
      <c r="AH46" s="57">
        <v>16.61</v>
      </c>
      <c r="AI46" s="61" t="s">
        <v>43</v>
      </c>
      <c r="AJ46" s="56">
        <v>31036</v>
      </c>
      <c r="AK46" s="58">
        <v>5.75</v>
      </c>
      <c r="AL46" s="58">
        <v>728</v>
      </c>
      <c r="AM46" s="58">
        <v>2.35</v>
      </c>
      <c r="AN46" s="58">
        <v>782</v>
      </c>
      <c r="AO46" s="58">
        <v>2.52</v>
      </c>
      <c r="AP46" s="56">
        <v>21323</v>
      </c>
      <c r="AQ46" s="58">
        <v>68.7</v>
      </c>
      <c r="AR46" s="56">
        <v>8203</v>
      </c>
      <c r="AS46" s="58">
        <v>26.43</v>
      </c>
      <c r="AT46" s="58">
        <v>0</v>
      </c>
      <c r="AU46" s="58">
        <v>0</v>
      </c>
      <c r="AV46" s="58">
        <v>0</v>
      </c>
      <c r="AW46" s="58">
        <v>0</v>
      </c>
      <c r="AX46" s="61" t="s">
        <v>43</v>
      </c>
      <c r="AY46" s="56">
        <v>34380</v>
      </c>
      <c r="AZ46" s="58">
        <v>5.78</v>
      </c>
      <c r="BA46" s="56">
        <v>5036</v>
      </c>
      <c r="BB46" s="58">
        <v>14.65</v>
      </c>
      <c r="BC46" s="56">
        <v>9202</v>
      </c>
      <c r="BD46" s="58">
        <v>26.77</v>
      </c>
      <c r="BE46" s="56">
        <v>17558</v>
      </c>
      <c r="BF46" s="58">
        <v>51.07</v>
      </c>
      <c r="BG46" s="58">
        <v>681</v>
      </c>
      <c r="BH46" s="58">
        <v>1.98</v>
      </c>
      <c r="BI46" s="56">
        <v>1886</v>
      </c>
      <c r="BJ46" s="58">
        <v>5.49</v>
      </c>
      <c r="BK46" s="58">
        <v>3</v>
      </c>
      <c r="BL46" s="58">
        <v>0.01</v>
      </c>
      <c r="BM46" s="58">
        <v>14</v>
      </c>
      <c r="BN46" s="58">
        <v>0.04</v>
      </c>
      <c r="BO46" s="58">
        <v>0</v>
      </c>
      <c r="BP46" s="58">
        <v>0</v>
      </c>
    </row>
    <row r="47" spans="1:68" s="26" customFormat="1" x14ac:dyDescent="0.3">
      <c r="A47" s="59" t="s">
        <v>44</v>
      </c>
      <c r="B47" s="26" t="s">
        <v>1771</v>
      </c>
      <c r="C47" s="318">
        <f t="shared" si="4"/>
        <v>2.1499999999999998E-2</v>
      </c>
      <c r="D47" s="77">
        <v>97.84</v>
      </c>
      <c r="E47" s="136" t="str">
        <f t="shared" si="5"/>
        <v>VBM for limited reasons</v>
      </c>
      <c r="F47" s="77" t="str">
        <f>ncsl!C47</f>
        <v>No</v>
      </c>
      <c r="G47" s="77" t="str">
        <f>ncsl!D47</f>
        <v>Neither</v>
      </c>
      <c r="H47" s="56">
        <v>2267428</v>
      </c>
      <c r="I47" s="56">
        <v>43561</v>
      </c>
      <c r="J47" s="56">
        <v>39712</v>
      </c>
      <c r="K47" s="58">
        <v>91.16</v>
      </c>
      <c r="L47" s="56">
        <v>38855</v>
      </c>
      <c r="M47" s="66">
        <v>97.84</v>
      </c>
      <c r="N47" s="58">
        <v>855</v>
      </c>
      <c r="O47" s="57">
        <v>2.15</v>
      </c>
      <c r="P47" s="324">
        <v>2.1499999999999998E-2</v>
      </c>
      <c r="Q47" s="58">
        <v>2</v>
      </c>
      <c r="R47" s="58">
        <v>0.01</v>
      </c>
      <c r="S47" s="56">
        <v>1342970</v>
      </c>
      <c r="T47" s="58">
        <v>59.23</v>
      </c>
      <c r="U47" s="61" t="s">
        <v>44</v>
      </c>
      <c r="V47" s="10" t="str">
        <f t="shared" si="6"/>
        <v>86%dre,08%bmd</v>
      </c>
      <c r="W47" s="352" t="s">
        <v>1806</v>
      </c>
      <c r="X47" s="60"/>
      <c r="Y47" s="343">
        <f t="shared" si="7"/>
        <v>1.5808656036446469</v>
      </c>
      <c r="Z47" s="56">
        <v>8899</v>
      </c>
      <c r="AA47" s="56">
        <v>7766</v>
      </c>
      <c r="AB47" s="57">
        <v>87.27</v>
      </c>
      <c r="AC47" s="58">
        <v>0</v>
      </c>
      <c r="AD47" s="58">
        <v>0</v>
      </c>
      <c r="AE47" s="58">
        <v>694</v>
      </c>
      <c r="AF47" s="58">
        <v>7.8</v>
      </c>
      <c r="AG47" s="58">
        <v>439</v>
      </c>
      <c r="AH47" s="57">
        <v>4.93</v>
      </c>
      <c r="AI47" s="61" t="s">
        <v>44</v>
      </c>
      <c r="AJ47" s="56">
        <v>186429</v>
      </c>
      <c r="AK47" s="58">
        <v>4.95</v>
      </c>
      <c r="AL47" s="56">
        <v>20789</v>
      </c>
      <c r="AM47" s="58">
        <v>11.15</v>
      </c>
      <c r="AN47" s="56">
        <v>5337</v>
      </c>
      <c r="AO47" s="58">
        <v>2.86</v>
      </c>
      <c r="AP47" s="56">
        <v>27573</v>
      </c>
      <c r="AQ47" s="58">
        <v>14.79</v>
      </c>
      <c r="AR47" s="56">
        <v>132730</v>
      </c>
      <c r="AS47" s="58">
        <v>71.2</v>
      </c>
      <c r="AT47" s="58">
        <v>0</v>
      </c>
      <c r="AU47" s="58">
        <v>0</v>
      </c>
      <c r="AV47" s="58">
        <v>0</v>
      </c>
      <c r="AW47" s="58">
        <v>0</v>
      </c>
      <c r="AX47" s="61" t="s">
        <v>44</v>
      </c>
      <c r="AY47" s="56">
        <v>474280</v>
      </c>
      <c r="AZ47" s="58">
        <v>11.39</v>
      </c>
      <c r="BA47" s="56">
        <v>152906</v>
      </c>
      <c r="BB47" s="58">
        <v>32.24</v>
      </c>
      <c r="BC47" s="56">
        <v>92465</v>
      </c>
      <c r="BD47" s="58">
        <v>19.5</v>
      </c>
      <c r="BE47" s="56">
        <v>211868</v>
      </c>
      <c r="BF47" s="58">
        <v>44.67</v>
      </c>
      <c r="BG47" s="56">
        <v>5687</v>
      </c>
      <c r="BH47" s="58">
        <v>1.2</v>
      </c>
      <c r="BI47" s="56">
        <v>11324</v>
      </c>
      <c r="BJ47" s="58">
        <v>2.39</v>
      </c>
      <c r="BK47" s="58">
        <v>0</v>
      </c>
      <c r="BL47" s="58">
        <v>0</v>
      </c>
      <c r="BM47" s="58">
        <v>30</v>
      </c>
      <c r="BN47" s="58">
        <v>0.01</v>
      </c>
      <c r="BO47" s="58">
        <v>0</v>
      </c>
      <c r="BP47" s="58">
        <v>0</v>
      </c>
    </row>
    <row r="48" spans="1:68" s="26" customFormat="1" x14ac:dyDescent="0.3">
      <c r="A48" s="59" t="s">
        <v>45</v>
      </c>
      <c r="B48" s="26" t="s">
        <v>1770</v>
      </c>
      <c r="C48" s="318">
        <f t="shared" si="4"/>
        <v>1.7600000000000001E-2</v>
      </c>
      <c r="D48" s="77">
        <v>98.92</v>
      </c>
      <c r="E48" s="136" t="str">
        <f t="shared" si="5"/>
        <v>VBM for limited reasons</v>
      </c>
      <c r="F48" s="77" t="str">
        <f>ncsl!C48</f>
        <v>No</v>
      </c>
      <c r="G48" s="77" t="str">
        <f>ncsl!D48</f>
        <v>Neither</v>
      </c>
      <c r="H48" s="56">
        <v>7976548</v>
      </c>
      <c r="I48" s="56">
        <v>621386</v>
      </c>
      <c r="J48" s="56">
        <v>533566</v>
      </c>
      <c r="K48" s="58">
        <v>85.87</v>
      </c>
      <c r="L48" s="56">
        <v>527787</v>
      </c>
      <c r="M48" s="66">
        <v>98.92</v>
      </c>
      <c r="N48" s="56">
        <v>9377</v>
      </c>
      <c r="O48" s="57">
        <v>1.76</v>
      </c>
      <c r="P48" s="324">
        <v>1.7600000000000001E-2</v>
      </c>
      <c r="Q48" s="56">
        <v>-3598</v>
      </c>
      <c r="R48" s="58">
        <v>-0.67</v>
      </c>
      <c r="S48" s="56">
        <v>5452510</v>
      </c>
      <c r="T48" s="58">
        <v>68.36</v>
      </c>
      <c r="U48" s="61" t="s">
        <v>45</v>
      </c>
      <c r="V48" s="10" t="str">
        <f t="shared" si="6"/>
        <v>30%dre,60%bmd</v>
      </c>
      <c r="W48" s="352" t="s">
        <v>1805</v>
      </c>
      <c r="X48" s="60" t="s">
        <v>220</v>
      </c>
      <c r="Y48" s="343">
        <f t="shared" si="7"/>
        <v>0.73472429210134127</v>
      </c>
      <c r="Z48" s="56">
        <v>31872</v>
      </c>
      <c r="AA48" s="56">
        <v>26140</v>
      </c>
      <c r="AB48" s="57">
        <v>82.02</v>
      </c>
      <c r="AC48" s="56">
        <v>1076</v>
      </c>
      <c r="AD48" s="58">
        <v>3.38</v>
      </c>
      <c r="AE48" s="56">
        <v>1972</v>
      </c>
      <c r="AF48" s="58">
        <v>6.19</v>
      </c>
      <c r="AG48" s="56">
        <v>2684</v>
      </c>
      <c r="AH48" s="57">
        <v>8.42</v>
      </c>
      <c r="AI48" s="61" t="s">
        <v>45</v>
      </c>
      <c r="AJ48" s="56">
        <v>1850540</v>
      </c>
      <c r="AK48" s="58">
        <v>13.42</v>
      </c>
      <c r="AL48" s="56">
        <v>345545</v>
      </c>
      <c r="AM48" s="58">
        <v>18.670000000000002</v>
      </c>
      <c r="AN48" s="56">
        <v>52790</v>
      </c>
      <c r="AO48" s="58">
        <v>2.85</v>
      </c>
      <c r="AP48" s="56">
        <v>208780</v>
      </c>
      <c r="AQ48" s="58">
        <v>11.28</v>
      </c>
      <c r="AR48" s="56">
        <v>970963</v>
      </c>
      <c r="AS48" s="58">
        <v>52.47</v>
      </c>
      <c r="AT48" s="56">
        <v>36714</v>
      </c>
      <c r="AU48" s="58">
        <v>1.98</v>
      </c>
      <c r="AV48" s="56">
        <v>235748</v>
      </c>
      <c r="AW48" s="58">
        <v>12.74</v>
      </c>
      <c r="AX48" s="61" t="s">
        <v>45</v>
      </c>
      <c r="AY48" s="56">
        <v>1609040</v>
      </c>
      <c r="AZ48" s="58">
        <v>10.3</v>
      </c>
      <c r="BA48" s="56">
        <v>394294</v>
      </c>
      <c r="BB48" s="58">
        <v>24.5</v>
      </c>
      <c r="BC48" s="56">
        <v>197734</v>
      </c>
      <c r="BD48" s="58">
        <v>12.29</v>
      </c>
      <c r="BE48" s="56">
        <v>403369</v>
      </c>
      <c r="BF48" s="58">
        <v>25.07</v>
      </c>
      <c r="BG48" s="56">
        <v>96910</v>
      </c>
      <c r="BH48" s="58">
        <v>6.02</v>
      </c>
      <c r="BI48" s="56">
        <v>19445</v>
      </c>
      <c r="BJ48" s="58">
        <v>1.21</v>
      </c>
      <c r="BK48" s="58">
        <v>820</v>
      </c>
      <c r="BL48" s="58">
        <v>0.05</v>
      </c>
      <c r="BM48" s="56">
        <v>240158</v>
      </c>
      <c r="BN48" s="58">
        <v>14.93</v>
      </c>
      <c r="BO48" s="56">
        <v>256310</v>
      </c>
      <c r="BP48" s="58">
        <v>15.93</v>
      </c>
    </row>
    <row r="49" spans="1:68" s="26" customFormat="1" x14ac:dyDescent="0.3">
      <c r="A49" s="59" t="s">
        <v>46</v>
      </c>
      <c r="B49" s="26" t="s">
        <v>1769</v>
      </c>
      <c r="C49" s="318">
        <f t="shared" si="4"/>
        <v>9.0000000000000011E-3</v>
      </c>
      <c r="D49" s="77">
        <v>99.1</v>
      </c>
      <c r="E49" s="136" t="str">
        <f t="shared" si="5"/>
        <v>Broad VBM, Ballot sent to all</v>
      </c>
      <c r="F49" s="77" t="str">
        <f>ncsl!C49</f>
        <v>Yes</v>
      </c>
      <c r="G49" s="77" t="str">
        <f>ncsl!D49</f>
        <v>Ballot</v>
      </c>
      <c r="H49" s="56">
        <v>1082972</v>
      </c>
      <c r="I49" s="56">
        <v>1469654</v>
      </c>
      <c r="J49" s="56">
        <v>973915</v>
      </c>
      <c r="K49" s="58">
        <v>66.27</v>
      </c>
      <c r="L49" s="56">
        <v>965147</v>
      </c>
      <c r="M49" s="66">
        <v>99.1</v>
      </c>
      <c r="N49" s="56">
        <v>8768</v>
      </c>
      <c r="O49" s="57">
        <v>0.9</v>
      </c>
      <c r="P49" s="324">
        <v>9.0000000000000011E-3</v>
      </c>
      <c r="Q49" s="58">
        <v>0</v>
      </c>
      <c r="R49" s="58">
        <v>0</v>
      </c>
      <c r="S49" s="56">
        <v>11042</v>
      </c>
      <c r="T49" s="58">
        <v>1.02</v>
      </c>
      <c r="U49" s="61" t="s">
        <v>46</v>
      </c>
      <c r="V49" s="10" t="str">
        <f t="shared" si="6"/>
        <v>11%bmd</v>
      </c>
      <c r="W49" s="352" t="s">
        <v>1800</v>
      </c>
      <c r="X49" s="60"/>
      <c r="Y49" s="343">
        <f t="shared" si="7"/>
        <v>21.142857142857142</v>
      </c>
      <c r="Z49" s="56">
        <v>1232</v>
      </c>
      <c r="AA49" s="58">
        <v>0</v>
      </c>
      <c r="AB49" s="57">
        <v>0</v>
      </c>
      <c r="AC49" s="56">
        <v>1077</v>
      </c>
      <c r="AD49" s="58">
        <v>87.42</v>
      </c>
      <c r="AE49" s="58">
        <v>148</v>
      </c>
      <c r="AF49" s="58">
        <v>12.01</v>
      </c>
      <c r="AG49" s="58">
        <v>7</v>
      </c>
      <c r="AH49" s="57">
        <v>0.56999999999999995</v>
      </c>
      <c r="AI49" s="61" t="s">
        <v>127</v>
      </c>
      <c r="AJ49" s="56">
        <v>102781</v>
      </c>
      <c r="AK49" s="58">
        <v>7.17</v>
      </c>
      <c r="AL49" s="58">
        <v>98</v>
      </c>
      <c r="AM49" s="58">
        <v>0.1</v>
      </c>
      <c r="AN49" s="56">
        <v>4137</v>
      </c>
      <c r="AO49" s="58">
        <v>4.03</v>
      </c>
      <c r="AP49" s="56">
        <v>17544</v>
      </c>
      <c r="AQ49" s="58">
        <v>17.07</v>
      </c>
      <c r="AR49" s="58" t="s">
        <v>4</v>
      </c>
      <c r="AS49" s="58" t="s">
        <v>4</v>
      </c>
      <c r="AT49" s="58">
        <v>0</v>
      </c>
      <c r="AU49" s="58">
        <v>0</v>
      </c>
      <c r="AV49" s="56">
        <v>81002</v>
      </c>
      <c r="AW49" s="58">
        <v>78.81</v>
      </c>
      <c r="AX49" s="61" t="s">
        <v>46</v>
      </c>
      <c r="AY49" s="56">
        <v>106731</v>
      </c>
      <c r="AZ49" s="58">
        <v>6.44</v>
      </c>
      <c r="BA49" s="56">
        <v>19080</v>
      </c>
      <c r="BB49" s="58">
        <v>17.88</v>
      </c>
      <c r="BC49" s="56">
        <v>12399</v>
      </c>
      <c r="BD49" s="58">
        <v>11.62</v>
      </c>
      <c r="BE49" s="56">
        <v>64108</v>
      </c>
      <c r="BF49" s="58">
        <v>60.07</v>
      </c>
      <c r="BG49" s="58">
        <v>945</v>
      </c>
      <c r="BH49" s="58">
        <v>0.89</v>
      </c>
      <c r="BI49" s="58">
        <v>26</v>
      </c>
      <c r="BJ49" s="58">
        <v>0.02</v>
      </c>
      <c r="BK49" s="58">
        <v>0</v>
      </c>
      <c r="BL49" s="58">
        <v>0</v>
      </c>
      <c r="BM49" s="58">
        <v>0</v>
      </c>
      <c r="BN49" s="58">
        <v>0</v>
      </c>
      <c r="BO49" s="56">
        <v>10173</v>
      </c>
      <c r="BP49" s="58">
        <v>9.5299999999999994</v>
      </c>
    </row>
    <row r="50" spans="1:68" s="26" customFormat="1" x14ac:dyDescent="0.3">
      <c r="A50" s="67" t="s">
        <v>47</v>
      </c>
      <c r="B50" s="25" t="s">
        <v>1763</v>
      </c>
      <c r="C50" s="318" t="str">
        <f t="shared" si="4"/>
        <v>No signature checks</v>
      </c>
      <c r="D50" s="77" t="s">
        <v>203</v>
      </c>
      <c r="E50" s="136" t="str">
        <f t="shared" si="5"/>
        <v>Broad VBM, Ballot sent to all</v>
      </c>
      <c r="F50" s="77" t="str">
        <f>ncsl!C50</f>
        <v>Yes</v>
      </c>
      <c r="G50" s="77" t="str">
        <f>ncsl!D50</f>
        <v>Ballot in 2020</v>
      </c>
      <c r="H50" s="56">
        <v>268758</v>
      </c>
      <c r="I50" s="56">
        <v>28317</v>
      </c>
      <c r="J50" s="56">
        <v>26623</v>
      </c>
      <c r="K50" s="58">
        <v>94.02</v>
      </c>
      <c r="L50" s="56">
        <v>25936</v>
      </c>
      <c r="M50" s="66">
        <v>97.42</v>
      </c>
      <c r="N50" s="58">
        <v>722</v>
      </c>
      <c r="O50" s="57">
        <v>2.71</v>
      </c>
      <c r="P50" s="324" t="s">
        <v>203</v>
      </c>
      <c r="Q50" s="58">
        <v>-35</v>
      </c>
      <c r="R50" s="58">
        <v>-0.13</v>
      </c>
      <c r="S50" s="56">
        <v>33190</v>
      </c>
      <c r="T50" s="58">
        <v>12.35</v>
      </c>
      <c r="U50" s="61" t="s">
        <v>47</v>
      </c>
      <c r="V50" s="10" t="str">
        <f t="shared" si="6"/>
        <v>53%bmd</v>
      </c>
      <c r="W50" s="352" t="s">
        <v>1800</v>
      </c>
      <c r="X50" s="60"/>
      <c r="Y50" s="343">
        <f t="shared" si="7"/>
        <v>1.4311926605504588</v>
      </c>
      <c r="Z50" s="58">
        <v>530</v>
      </c>
      <c r="AA50" s="58">
        <v>0</v>
      </c>
      <c r="AB50" s="57">
        <v>0</v>
      </c>
      <c r="AC50" s="58">
        <v>0</v>
      </c>
      <c r="AD50" s="58">
        <v>0</v>
      </c>
      <c r="AE50" s="58">
        <v>312</v>
      </c>
      <c r="AF50" s="58">
        <v>58.87</v>
      </c>
      <c r="AG50" s="58">
        <v>218</v>
      </c>
      <c r="AH50" s="57">
        <v>41.13</v>
      </c>
      <c r="AI50" s="61" t="s">
        <v>128</v>
      </c>
      <c r="AJ50" s="58">
        <v>625</v>
      </c>
      <c r="AK50" s="58">
        <v>0.14000000000000001</v>
      </c>
      <c r="AL50" s="58" t="s">
        <v>4</v>
      </c>
      <c r="AM50" s="58" t="s">
        <v>4</v>
      </c>
      <c r="AN50" s="58" t="s">
        <v>4</v>
      </c>
      <c r="AO50" s="58" t="s">
        <v>4</v>
      </c>
      <c r="AP50" s="58" t="s">
        <v>4</v>
      </c>
      <c r="AQ50" s="58" t="s">
        <v>4</v>
      </c>
      <c r="AR50" s="58" t="s">
        <v>4</v>
      </c>
      <c r="AS50" s="58" t="s">
        <v>4</v>
      </c>
      <c r="AT50" s="58">
        <v>625</v>
      </c>
      <c r="AU50" s="58">
        <v>100</v>
      </c>
      <c r="AV50" s="58">
        <v>0</v>
      </c>
      <c r="AW50" s="58">
        <v>0</v>
      </c>
      <c r="AX50" s="61" t="s">
        <v>168</v>
      </c>
      <c r="AY50" s="56">
        <v>36179</v>
      </c>
      <c r="AZ50" s="58">
        <v>7.39</v>
      </c>
      <c r="BA50" s="58">
        <v>656</v>
      </c>
      <c r="BB50" s="58">
        <v>1.81</v>
      </c>
      <c r="BC50" s="56">
        <v>8689</v>
      </c>
      <c r="BD50" s="58">
        <v>24.02</v>
      </c>
      <c r="BE50" s="56">
        <v>15634</v>
      </c>
      <c r="BF50" s="58">
        <v>43.21</v>
      </c>
      <c r="BG50" s="56">
        <v>4555</v>
      </c>
      <c r="BH50" s="58">
        <v>12.59</v>
      </c>
      <c r="BI50" s="58" t="s">
        <v>4</v>
      </c>
      <c r="BJ50" s="58" t="s">
        <v>4</v>
      </c>
      <c r="BK50" s="58" t="s">
        <v>4</v>
      </c>
      <c r="BL50" s="58" t="s">
        <v>4</v>
      </c>
      <c r="BM50" s="56">
        <v>6645</v>
      </c>
      <c r="BN50" s="58">
        <v>18.37</v>
      </c>
      <c r="BO50" s="58">
        <v>0</v>
      </c>
      <c r="BP50" s="58">
        <v>0</v>
      </c>
    </row>
    <row r="51" spans="1:68" s="26" customFormat="1" x14ac:dyDescent="0.3">
      <c r="A51" s="67" t="s">
        <v>48</v>
      </c>
      <c r="B51" s="25" t="s">
        <v>1764</v>
      </c>
      <c r="C51" s="318" t="str">
        <f t="shared" si="4"/>
        <v>No signature checks</v>
      </c>
      <c r="D51" s="77" t="s">
        <v>203</v>
      </c>
      <c r="E51" s="136" t="str">
        <f t="shared" si="5"/>
        <v>Broad VBM, if Voter asks</v>
      </c>
      <c r="F51" s="77" t="str">
        <f>ncsl!C51</f>
        <v>Yes</v>
      </c>
      <c r="G51" s="77" t="str">
        <f>ncsl!D51</f>
        <v>Neither</v>
      </c>
      <c r="H51" s="56">
        <v>3343186</v>
      </c>
      <c r="I51" s="56">
        <v>102658</v>
      </c>
      <c r="J51" s="56">
        <v>97295</v>
      </c>
      <c r="K51" s="58">
        <v>94.78</v>
      </c>
      <c r="L51" s="56">
        <v>95238</v>
      </c>
      <c r="M51" s="66">
        <v>97.89</v>
      </c>
      <c r="N51" s="56">
        <v>2057</v>
      </c>
      <c r="O51" s="57">
        <v>2.11</v>
      </c>
      <c r="P51" s="324" t="s">
        <v>203</v>
      </c>
      <c r="Q51" s="58">
        <v>0</v>
      </c>
      <c r="R51" s="58">
        <v>0</v>
      </c>
      <c r="S51" s="56">
        <v>193993</v>
      </c>
      <c r="T51" s="58">
        <v>5.8</v>
      </c>
      <c r="U51" s="61" t="s">
        <v>48</v>
      </c>
      <c r="V51" s="10" t="str">
        <f t="shared" si="6"/>
        <v>39%bmd</v>
      </c>
      <c r="W51" s="352" t="s">
        <v>1800</v>
      </c>
      <c r="X51" s="60"/>
      <c r="Y51" s="343">
        <f t="shared" si="7"/>
        <v>0.66612377850162863</v>
      </c>
      <c r="Z51" s="56">
        <v>5115</v>
      </c>
      <c r="AA51" s="58">
        <v>0</v>
      </c>
      <c r="AB51" s="57">
        <v>0</v>
      </c>
      <c r="AC51" s="58">
        <v>0</v>
      </c>
      <c r="AD51" s="58">
        <v>0</v>
      </c>
      <c r="AE51" s="56">
        <v>2045</v>
      </c>
      <c r="AF51" s="58">
        <v>39.979999999999997</v>
      </c>
      <c r="AG51" s="56">
        <v>3070</v>
      </c>
      <c r="AH51" s="57">
        <v>60.02</v>
      </c>
      <c r="AI51" s="61" t="s">
        <v>48</v>
      </c>
      <c r="AJ51" s="56">
        <v>422514</v>
      </c>
      <c r="AK51" s="58">
        <v>8.01</v>
      </c>
      <c r="AL51" s="56">
        <v>61731</v>
      </c>
      <c r="AM51" s="58">
        <v>14.61</v>
      </c>
      <c r="AN51" s="58" t="s">
        <v>4</v>
      </c>
      <c r="AO51" s="58" t="s">
        <v>4</v>
      </c>
      <c r="AP51" s="56">
        <v>7289</v>
      </c>
      <c r="AQ51" s="58">
        <v>1.73</v>
      </c>
      <c r="AR51" s="56">
        <v>353494</v>
      </c>
      <c r="AS51" s="58">
        <v>83.66</v>
      </c>
      <c r="AT51" s="58">
        <v>0</v>
      </c>
      <c r="AU51" s="58">
        <v>0</v>
      </c>
      <c r="AV51" s="58">
        <v>0</v>
      </c>
      <c r="AW51" s="58">
        <v>0</v>
      </c>
      <c r="AX51" s="61" t="s">
        <v>48</v>
      </c>
      <c r="AY51" s="56">
        <v>926015</v>
      </c>
      <c r="AZ51" s="58">
        <v>16.34</v>
      </c>
      <c r="BA51" s="56">
        <v>613591</v>
      </c>
      <c r="BB51" s="58">
        <v>66.260000000000005</v>
      </c>
      <c r="BC51" s="56">
        <v>95179</v>
      </c>
      <c r="BD51" s="58">
        <v>10.28</v>
      </c>
      <c r="BE51" s="56">
        <v>182256</v>
      </c>
      <c r="BF51" s="58">
        <v>19.68</v>
      </c>
      <c r="BG51" s="56">
        <v>20003</v>
      </c>
      <c r="BH51" s="58">
        <v>2.16</v>
      </c>
      <c r="BI51" s="56">
        <v>11082</v>
      </c>
      <c r="BJ51" s="58">
        <v>1.2</v>
      </c>
      <c r="BK51" s="58">
        <v>995</v>
      </c>
      <c r="BL51" s="58">
        <v>0.11</v>
      </c>
      <c r="BM51" s="56">
        <v>2909</v>
      </c>
      <c r="BN51" s="58">
        <v>0.31</v>
      </c>
      <c r="BO51" s="58">
        <v>0</v>
      </c>
      <c r="BP51" s="58">
        <v>0</v>
      </c>
    </row>
    <row r="52" spans="1:68" s="26" customFormat="1" x14ac:dyDescent="0.3">
      <c r="A52" s="59" t="s">
        <v>49</v>
      </c>
      <c r="B52" s="26" t="s">
        <v>1765</v>
      </c>
      <c r="C52" s="318">
        <f t="shared" si="4"/>
        <v>1.0400000000000001E-2</v>
      </c>
      <c r="D52" s="77">
        <v>98.46</v>
      </c>
      <c r="E52" s="136" t="str">
        <f t="shared" si="5"/>
        <v>Broad VBM, Ballot sent to all</v>
      </c>
      <c r="F52" s="77" t="str">
        <f>ncsl!C52</f>
        <v>Yes</v>
      </c>
      <c r="G52" s="77" t="str">
        <f>ncsl!D52</f>
        <v>Ballot</v>
      </c>
      <c r="H52" s="56">
        <v>3133462</v>
      </c>
      <c r="I52" s="56">
        <v>4460649</v>
      </c>
      <c r="J52" s="56">
        <v>3112157</v>
      </c>
      <c r="K52" s="58">
        <v>69.77</v>
      </c>
      <c r="L52" s="56">
        <v>3064219</v>
      </c>
      <c r="M52" s="66">
        <v>98.46</v>
      </c>
      <c r="N52" s="56">
        <v>32327</v>
      </c>
      <c r="O52" s="57">
        <v>1.04</v>
      </c>
      <c r="P52" s="324">
        <v>1.0400000000000001E-2</v>
      </c>
      <c r="Q52" s="56">
        <v>15611</v>
      </c>
      <c r="R52" s="58">
        <v>0.5</v>
      </c>
      <c r="S52" s="58">
        <v>20</v>
      </c>
      <c r="T52" s="58">
        <v>0</v>
      </c>
      <c r="U52" s="61" t="s">
        <v>49</v>
      </c>
      <c r="V52" s="10" t="str">
        <f t="shared" si="6"/>
        <v>01%bmd</v>
      </c>
      <c r="W52" s="352" t="s">
        <v>1800</v>
      </c>
      <c r="X52" s="60"/>
      <c r="Y52" s="343">
        <f t="shared" si="7"/>
        <v>0.49295774647887325</v>
      </c>
      <c r="Z52" s="58">
        <v>119</v>
      </c>
      <c r="AA52" s="58">
        <v>0</v>
      </c>
      <c r="AB52" s="57">
        <v>0</v>
      </c>
      <c r="AC52" s="58">
        <v>13</v>
      </c>
      <c r="AD52" s="58">
        <v>10.92</v>
      </c>
      <c r="AE52" s="58">
        <v>35</v>
      </c>
      <c r="AF52" s="58">
        <v>29.41</v>
      </c>
      <c r="AG52" s="58">
        <v>71</v>
      </c>
      <c r="AH52" s="57">
        <v>59.66</v>
      </c>
      <c r="AI52" s="61" t="s">
        <v>49</v>
      </c>
      <c r="AJ52" s="56">
        <v>556320</v>
      </c>
      <c r="AK52" s="58">
        <v>12.75</v>
      </c>
      <c r="AL52" s="56">
        <v>177904</v>
      </c>
      <c r="AM52" s="58">
        <v>31.98</v>
      </c>
      <c r="AN52" s="56">
        <v>173173</v>
      </c>
      <c r="AO52" s="58">
        <v>31.13</v>
      </c>
      <c r="AP52" s="56">
        <v>72020</v>
      </c>
      <c r="AQ52" s="58">
        <v>12.95</v>
      </c>
      <c r="AR52" s="56">
        <v>263791</v>
      </c>
      <c r="AS52" s="58">
        <v>47.42</v>
      </c>
      <c r="AT52" s="58">
        <v>0</v>
      </c>
      <c r="AU52" s="58">
        <v>0</v>
      </c>
      <c r="AV52" s="56">
        <v>-130568</v>
      </c>
      <c r="AW52" s="58">
        <v>-23.47</v>
      </c>
      <c r="AX52" s="61" t="s">
        <v>169</v>
      </c>
      <c r="AY52" s="56">
        <v>560802</v>
      </c>
      <c r="AZ52" s="58">
        <v>11.58</v>
      </c>
      <c r="BA52" s="56">
        <v>11836</v>
      </c>
      <c r="BB52" s="58">
        <v>2.11</v>
      </c>
      <c r="BC52" s="56">
        <v>43835</v>
      </c>
      <c r="BD52" s="58">
        <v>7.82</v>
      </c>
      <c r="BE52" s="56">
        <v>148384</v>
      </c>
      <c r="BF52" s="58">
        <v>26.46</v>
      </c>
      <c r="BG52" s="56">
        <v>18475</v>
      </c>
      <c r="BH52" s="58">
        <v>3.29</v>
      </c>
      <c r="BI52" s="56">
        <v>6222</v>
      </c>
      <c r="BJ52" s="58">
        <v>1.1100000000000001</v>
      </c>
      <c r="BK52" s="58">
        <v>4</v>
      </c>
      <c r="BL52" s="58">
        <v>0</v>
      </c>
      <c r="BM52" s="56">
        <v>332046</v>
      </c>
      <c r="BN52" s="58">
        <v>59.21</v>
      </c>
      <c r="BO52" s="58">
        <v>0</v>
      </c>
      <c r="BP52" s="58">
        <v>0</v>
      </c>
    </row>
    <row r="53" spans="1:68" s="26" customFormat="1" x14ac:dyDescent="0.3">
      <c r="A53" s="67" t="s">
        <v>50</v>
      </c>
      <c r="B53" s="25" t="s">
        <v>1766</v>
      </c>
      <c r="C53" s="318">
        <f t="shared" si="4"/>
        <v>1.01E-2</v>
      </c>
      <c r="D53" s="77">
        <v>98.99</v>
      </c>
      <c r="E53" s="136" t="str">
        <f t="shared" si="5"/>
        <v>Broad VBM, if Voter asks</v>
      </c>
      <c r="F53" s="77">
        <f>ncsl!C53</f>
        <v>2020</v>
      </c>
      <c r="G53" s="77" t="str">
        <f>ncsl!D53</f>
        <v>Neither</v>
      </c>
      <c r="H53" s="56">
        <v>597149</v>
      </c>
      <c r="I53" s="56">
        <v>12063</v>
      </c>
      <c r="J53" s="56">
        <v>10342</v>
      </c>
      <c r="K53" s="58">
        <v>85.73</v>
      </c>
      <c r="L53" s="56">
        <v>10238</v>
      </c>
      <c r="M53" s="66">
        <v>98.99</v>
      </c>
      <c r="N53" s="58">
        <v>104</v>
      </c>
      <c r="O53" s="57">
        <v>1.01</v>
      </c>
      <c r="P53" s="324">
        <v>1.01E-2</v>
      </c>
      <c r="Q53" s="58">
        <v>0</v>
      </c>
      <c r="R53" s="58">
        <v>0</v>
      </c>
      <c r="S53" s="56">
        <v>175403</v>
      </c>
      <c r="T53" s="58">
        <v>29.37</v>
      </c>
      <c r="U53" s="61" t="s">
        <v>50</v>
      </c>
      <c r="V53" s="10" t="str">
        <f t="shared" si="6"/>
        <v>87%bmd</v>
      </c>
      <c r="W53" s="352" t="s">
        <v>1817</v>
      </c>
      <c r="X53" s="60"/>
      <c r="Y53" s="343">
        <f t="shared" si="7"/>
        <v>0</v>
      </c>
      <c r="Z53" s="56">
        <v>2824</v>
      </c>
      <c r="AA53" s="58">
        <v>0</v>
      </c>
      <c r="AB53" s="57">
        <v>0</v>
      </c>
      <c r="AC53" s="56">
        <v>2498</v>
      </c>
      <c r="AD53" s="58">
        <v>88.46</v>
      </c>
      <c r="AE53" s="58">
        <v>0</v>
      </c>
      <c r="AF53" s="58">
        <v>0</v>
      </c>
      <c r="AG53" s="58">
        <v>326</v>
      </c>
      <c r="AH53" s="57">
        <v>11.54</v>
      </c>
      <c r="AI53" s="61" t="s">
        <v>50</v>
      </c>
      <c r="AJ53" s="56">
        <v>124880</v>
      </c>
      <c r="AK53" s="58">
        <v>12.98</v>
      </c>
      <c r="AL53" s="56">
        <v>18806</v>
      </c>
      <c r="AM53" s="58">
        <v>15.06</v>
      </c>
      <c r="AN53" s="56">
        <v>1019</v>
      </c>
      <c r="AO53" s="58">
        <v>0.82</v>
      </c>
      <c r="AP53" s="56">
        <v>11850</v>
      </c>
      <c r="AQ53" s="58">
        <v>9.49</v>
      </c>
      <c r="AR53" s="56">
        <v>86687</v>
      </c>
      <c r="AS53" s="58">
        <v>69.42</v>
      </c>
      <c r="AT53" s="56">
        <v>6518</v>
      </c>
      <c r="AU53" s="58">
        <v>5.22</v>
      </c>
      <c r="AV53" s="58">
        <v>0</v>
      </c>
      <c r="AW53" s="58">
        <v>0</v>
      </c>
      <c r="AX53" s="61" t="s">
        <v>50</v>
      </c>
      <c r="AY53" s="56">
        <v>116936</v>
      </c>
      <c r="AZ53" s="58">
        <v>9.39</v>
      </c>
      <c r="BA53" s="56">
        <v>10417</v>
      </c>
      <c r="BB53" s="58">
        <v>8.91</v>
      </c>
      <c r="BC53" s="56">
        <v>37146</v>
      </c>
      <c r="BD53" s="58">
        <v>31.77</v>
      </c>
      <c r="BE53" s="56">
        <v>56751</v>
      </c>
      <c r="BF53" s="58">
        <v>48.53</v>
      </c>
      <c r="BG53" s="56">
        <v>1911</v>
      </c>
      <c r="BH53" s="58">
        <v>1.63</v>
      </c>
      <c r="BI53" s="56">
        <v>2545</v>
      </c>
      <c r="BJ53" s="58">
        <v>2.1800000000000002</v>
      </c>
      <c r="BK53" s="58">
        <v>17</v>
      </c>
      <c r="BL53" s="58">
        <v>0.01</v>
      </c>
      <c r="BM53" s="56">
        <v>8149</v>
      </c>
      <c r="BN53" s="58">
        <v>6.97</v>
      </c>
      <c r="BO53" s="58">
        <v>0</v>
      </c>
      <c r="BP53" s="58">
        <v>0</v>
      </c>
    </row>
    <row r="54" spans="1:68" s="26" customFormat="1" x14ac:dyDescent="0.3">
      <c r="A54" s="67" t="s">
        <v>51</v>
      </c>
      <c r="B54" s="25" t="s">
        <v>1767</v>
      </c>
      <c r="C54" s="318" t="str">
        <f t="shared" si="4"/>
        <v>No signature checks</v>
      </c>
      <c r="D54" s="77" t="s">
        <v>203</v>
      </c>
      <c r="E54" s="136" t="str">
        <f t="shared" si="5"/>
        <v>Broad VBM, Applic.sent to all</v>
      </c>
      <c r="F54" s="77" t="str">
        <f>ncsl!C54</f>
        <v>Yes</v>
      </c>
      <c r="G54" s="77" t="str">
        <f>ncsl!D54</f>
        <v>Application</v>
      </c>
      <c r="H54" s="56">
        <v>2688341</v>
      </c>
      <c r="I54" s="56">
        <v>168788</v>
      </c>
      <c r="J54" s="56">
        <v>150114</v>
      </c>
      <c r="K54" s="58">
        <v>88.94</v>
      </c>
      <c r="L54" s="56">
        <v>147597</v>
      </c>
      <c r="M54" s="66">
        <v>98.32</v>
      </c>
      <c r="N54" s="56">
        <v>2517</v>
      </c>
      <c r="O54" s="57">
        <v>1.68</v>
      </c>
      <c r="P54" s="324" t="s">
        <v>203</v>
      </c>
      <c r="Q54" s="58">
        <v>0</v>
      </c>
      <c r="R54" s="58">
        <v>0</v>
      </c>
      <c r="S54" s="56">
        <v>427415</v>
      </c>
      <c r="T54" s="58">
        <v>15.9</v>
      </c>
      <c r="U54" s="61" t="s">
        <v>101</v>
      </c>
      <c r="V54" s="10" t="str">
        <f t="shared" si="6"/>
        <v>03%bmd</v>
      </c>
      <c r="W54" s="352" t="s">
        <v>1800</v>
      </c>
      <c r="X54" s="60" t="s">
        <v>221</v>
      </c>
      <c r="Y54" s="343"/>
      <c r="Z54" s="58">
        <v>0</v>
      </c>
      <c r="AA54" s="58">
        <v>0</v>
      </c>
      <c r="AB54" s="57" t="s">
        <v>4</v>
      </c>
      <c r="AC54" s="58">
        <v>0</v>
      </c>
      <c r="AD54" s="58" t="s">
        <v>4</v>
      </c>
      <c r="AE54" s="58">
        <v>0</v>
      </c>
      <c r="AF54" s="58" t="s">
        <v>4</v>
      </c>
      <c r="AG54" s="58">
        <v>0</v>
      </c>
      <c r="AH54" s="57" t="s">
        <v>4</v>
      </c>
      <c r="AI54" s="61" t="s">
        <v>129</v>
      </c>
      <c r="AJ54" s="56">
        <v>723171</v>
      </c>
      <c r="AK54" s="58">
        <v>21.01</v>
      </c>
      <c r="AL54" s="56">
        <v>34481</v>
      </c>
      <c r="AM54" s="58">
        <v>4.7699999999999996</v>
      </c>
      <c r="AN54" s="58" t="s">
        <v>4</v>
      </c>
      <c r="AO54" s="58" t="s">
        <v>4</v>
      </c>
      <c r="AP54" s="56">
        <v>238308</v>
      </c>
      <c r="AQ54" s="58">
        <v>32.950000000000003</v>
      </c>
      <c r="AR54" s="56">
        <v>450382</v>
      </c>
      <c r="AS54" s="58">
        <v>62.28</v>
      </c>
      <c r="AT54" s="58">
        <v>0</v>
      </c>
      <c r="AU54" s="58">
        <v>0</v>
      </c>
      <c r="AV54" s="58">
        <v>0</v>
      </c>
      <c r="AW54" s="58">
        <v>0</v>
      </c>
      <c r="AX54" s="61" t="s">
        <v>129</v>
      </c>
      <c r="AY54" s="56">
        <v>558930</v>
      </c>
      <c r="AZ54" s="58">
        <v>16.239999999999998</v>
      </c>
      <c r="BA54" s="56">
        <v>159893</v>
      </c>
      <c r="BB54" s="58">
        <v>28.61</v>
      </c>
      <c r="BC54" s="56">
        <v>71114</v>
      </c>
      <c r="BD54" s="58">
        <v>12.72</v>
      </c>
      <c r="BE54" s="56">
        <v>310377</v>
      </c>
      <c r="BF54" s="58">
        <v>55.53</v>
      </c>
      <c r="BG54" s="58">
        <v>616</v>
      </c>
      <c r="BH54" s="58">
        <v>0.11</v>
      </c>
      <c r="BI54" s="56">
        <v>5195</v>
      </c>
      <c r="BJ54" s="58">
        <v>0.93</v>
      </c>
      <c r="BK54" s="58">
        <v>144</v>
      </c>
      <c r="BL54" s="58">
        <v>0.03</v>
      </c>
      <c r="BM54" s="56">
        <v>11591</v>
      </c>
      <c r="BN54" s="58">
        <v>2.0699999999999998</v>
      </c>
      <c r="BO54" s="58">
        <v>0</v>
      </c>
      <c r="BP54" s="58">
        <v>0</v>
      </c>
    </row>
    <row r="55" spans="1:68" s="26" customFormat="1" x14ac:dyDescent="0.3">
      <c r="A55" s="59" t="s">
        <v>52</v>
      </c>
      <c r="B55" s="22" t="s">
        <v>1768</v>
      </c>
      <c r="C55" s="318" t="str">
        <f t="shared" si="4"/>
        <v>No signature checks</v>
      </c>
      <c r="D55" s="77" t="s">
        <v>203</v>
      </c>
      <c r="E55" s="136" t="str">
        <f t="shared" si="5"/>
        <v>Broad VBM, if Voter asks</v>
      </c>
      <c r="F55" s="77" t="str">
        <f>ncsl!C55</f>
        <v>Yes</v>
      </c>
      <c r="G55" s="77" t="str">
        <f>ncsl!D55</f>
        <v>Neither</v>
      </c>
      <c r="H55" s="56">
        <v>205275</v>
      </c>
      <c r="I55" s="56">
        <v>63728</v>
      </c>
      <c r="J55" s="56">
        <v>61806</v>
      </c>
      <c r="K55" s="58">
        <v>96.98</v>
      </c>
      <c r="L55" s="56">
        <v>61546</v>
      </c>
      <c r="M55" s="66">
        <v>99.58</v>
      </c>
      <c r="N55" s="58">
        <v>250</v>
      </c>
      <c r="O55" s="57">
        <v>0.4</v>
      </c>
      <c r="P55" s="324" t="s">
        <v>203</v>
      </c>
      <c r="Q55" s="58">
        <v>10</v>
      </c>
      <c r="R55" s="58">
        <v>0.02</v>
      </c>
      <c r="S55" s="56">
        <v>25659</v>
      </c>
      <c r="T55" s="58">
        <v>12.5</v>
      </c>
      <c r="U55" s="61" t="s">
        <v>52</v>
      </c>
      <c r="V55" s="10" t="str">
        <f t="shared" si="6"/>
        <v>34%bmd</v>
      </c>
      <c r="W55" s="352" t="s">
        <v>1803</v>
      </c>
      <c r="X55" s="60"/>
      <c r="Y55" s="343">
        <f>AE55/AG55</f>
        <v>0.72016460905349799</v>
      </c>
      <c r="Z55" s="58">
        <v>951</v>
      </c>
      <c r="AA55" s="58">
        <v>0</v>
      </c>
      <c r="AB55" s="57">
        <v>0</v>
      </c>
      <c r="AC55" s="58">
        <v>115</v>
      </c>
      <c r="AD55" s="58">
        <v>12.09</v>
      </c>
      <c r="AE55" s="58">
        <v>350</v>
      </c>
      <c r="AF55" s="58">
        <v>36.799999999999997</v>
      </c>
      <c r="AG55" s="58">
        <v>486</v>
      </c>
      <c r="AH55" s="57">
        <v>51.1</v>
      </c>
      <c r="AI55" s="61" t="s">
        <v>130</v>
      </c>
      <c r="AJ55" s="56">
        <v>3697</v>
      </c>
      <c r="AK55" s="58">
        <v>1.3</v>
      </c>
      <c r="AL55" s="58">
        <v>613</v>
      </c>
      <c r="AM55" s="58">
        <v>16.579999999999998</v>
      </c>
      <c r="AN55" s="58" t="s">
        <v>4</v>
      </c>
      <c r="AO55" s="58" t="s">
        <v>4</v>
      </c>
      <c r="AP55" s="58">
        <v>621</v>
      </c>
      <c r="AQ55" s="58">
        <v>16.8</v>
      </c>
      <c r="AR55" s="56">
        <v>2395</v>
      </c>
      <c r="AS55" s="58">
        <v>64.78</v>
      </c>
      <c r="AT55" s="58">
        <v>68</v>
      </c>
      <c r="AU55" s="58">
        <v>1.84</v>
      </c>
      <c r="AV55" s="58">
        <v>0</v>
      </c>
      <c r="AW55" s="58">
        <v>0</v>
      </c>
      <c r="AX55" s="61" t="s">
        <v>52</v>
      </c>
      <c r="AY55" s="56">
        <v>22290</v>
      </c>
      <c r="AZ55" s="58">
        <v>7.85</v>
      </c>
      <c r="BA55" s="56">
        <v>1063</v>
      </c>
      <c r="BB55" s="58">
        <v>4.7699999999999996</v>
      </c>
      <c r="BC55" s="56">
        <v>3690</v>
      </c>
      <c r="BD55" s="58">
        <v>16.55</v>
      </c>
      <c r="BE55" s="56">
        <v>16738</v>
      </c>
      <c r="BF55" s="58">
        <v>75.09</v>
      </c>
      <c r="BG55" s="58">
        <v>48</v>
      </c>
      <c r="BH55" s="58">
        <v>0.22</v>
      </c>
      <c r="BI55" s="58">
        <v>37</v>
      </c>
      <c r="BJ55" s="58">
        <v>0.17</v>
      </c>
      <c r="BK55" s="58">
        <v>0</v>
      </c>
      <c r="BL55" s="58">
        <v>0</v>
      </c>
      <c r="BM55" s="58">
        <v>714</v>
      </c>
      <c r="BN55" s="58">
        <v>3.2</v>
      </c>
      <c r="BO55" s="58">
        <v>0</v>
      </c>
      <c r="BP55" s="58">
        <v>0</v>
      </c>
    </row>
    <row r="56" spans="1:68" s="26" customFormat="1" x14ac:dyDescent="0.3">
      <c r="A56" s="59"/>
      <c r="B56" s="65"/>
      <c r="C56" s="65"/>
      <c r="D56" s="78"/>
      <c r="E56" s="65"/>
      <c r="F56" s="102"/>
      <c r="G56" s="102"/>
      <c r="H56" s="56"/>
      <c r="I56" s="56"/>
      <c r="J56" s="56"/>
      <c r="K56" s="58"/>
      <c r="L56" s="56"/>
      <c r="M56" s="66"/>
      <c r="N56" s="58"/>
      <c r="O56" s="57"/>
      <c r="P56" s="57"/>
      <c r="Q56" s="58"/>
      <c r="R56" s="58"/>
      <c r="S56" s="56"/>
      <c r="T56" s="58"/>
      <c r="U56" s="61"/>
      <c r="V56" s="64"/>
      <c r="W56" s="353"/>
      <c r="X56" s="60"/>
      <c r="Y56" s="344"/>
      <c r="Z56" s="58"/>
      <c r="AA56" s="58"/>
      <c r="AB56" s="57"/>
      <c r="AC56" s="58"/>
      <c r="AD56" s="58"/>
      <c r="AE56" s="58"/>
      <c r="AF56" s="58"/>
      <c r="AG56" s="58"/>
      <c r="AH56" s="57"/>
      <c r="AI56" s="61"/>
      <c r="AJ56" s="56"/>
      <c r="AK56" s="58"/>
      <c r="AL56" s="58"/>
      <c r="AM56" s="58"/>
      <c r="AN56" s="58"/>
      <c r="AO56" s="58"/>
      <c r="AP56" s="58"/>
      <c r="AQ56" s="58"/>
      <c r="AR56" s="56"/>
      <c r="AS56" s="58"/>
      <c r="AT56" s="58"/>
      <c r="AU56" s="58"/>
      <c r="AV56" s="58"/>
      <c r="AW56" s="58"/>
      <c r="AX56" s="61"/>
      <c r="AY56" s="56"/>
      <c r="AZ56" s="58"/>
      <c r="BA56" s="56"/>
      <c r="BB56" s="58"/>
      <c r="BC56" s="56"/>
      <c r="BD56" s="58"/>
      <c r="BE56" s="56"/>
      <c r="BF56" s="58"/>
      <c r="BG56" s="58"/>
      <c r="BH56" s="58"/>
      <c r="BI56" s="58"/>
      <c r="BJ56" s="58"/>
      <c r="BK56" s="58"/>
      <c r="BL56" s="58"/>
      <c r="BM56" s="58"/>
      <c r="BN56" s="58"/>
      <c r="BO56" s="58"/>
      <c r="BP56" s="58"/>
    </row>
    <row r="57" spans="1:68" s="2" customFormat="1" ht="90" customHeight="1" x14ac:dyDescent="0.3">
      <c r="A57" s="8"/>
      <c r="B57" s="12"/>
      <c r="C57" s="12"/>
      <c r="D57" s="168" t="s">
        <v>193</v>
      </c>
      <c r="E57" s="12"/>
      <c r="F57" s="166" t="str">
        <f>ncsl!C57</f>
        <v>https://www.ncsl.org/research/elections-and-campaigns/absentee-and-mail-voting-policies-in-effect-for-the-2020-election.aspx</v>
      </c>
      <c r="G57" s="166" t="str">
        <f>ncsl!D57</f>
        <v>https://www.ncsl.org/research/elections-and-campaigns/absentee-and-mail-voting-policies-in-effect-for-the-2020-election.aspx</v>
      </c>
      <c r="H57" s="253" t="s">
        <v>193</v>
      </c>
      <c r="I57" s="254"/>
      <c r="J57" s="254"/>
      <c r="K57" s="255"/>
      <c r="L57" s="254"/>
      <c r="M57" s="3"/>
      <c r="N57" s="255"/>
      <c r="O57" s="7"/>
      <c r="P57" s="7"/>
      <c r="Q57" s="255"/>
      <c r="R57" s="255"/>
      <c r="S57" s="254"/>
      <c r="T57" s="255"/>
      <c r="U57" s="9"/>
      <c r="V57" s="4" t="s">
        <v>193</v>
      </c>
      <c r="W57" s="354" t="s">
        <v>1802</v>
      </c>
      <c r="X57" s="9" t="s">
        <v>1793</v>
      </c>
      <c r="Y57" s="345"/>
      <c r="Z57" s="251" t="s">
        <v>193</v>
      </c>
      <c r="AA57" s="252"/>
      <c r="AB57" s="251"/>
      <c r="AC57" s="252"/>
      <c r="AD57" s="252"/>
      <c r="AE57" s="252"/>
      <c r="AF57" s="252"/>
      <c r="AG57" s="252"/>
      <c r="AH57" s="252"/>
      <c r="AI57" s="9"/>
      <c r="AJ57" s="6"/>
      <c r="AK57" s="8"/>
      <c r="AL57" s="8"/>
      <c r="AM57" s="8"/>
      <c r="AN57" s="8"/>
      <c r="AO57" s="8"/>
      <c r="AP57" s="8"/>
      <c r="AQ57" s="8"/>
      <c r="AR57" s="6"/>
      <c r="AS57" s="8"/>
      <c r="AT57" s="8"/>
      <c r="AU57" s="8"/>
      <c r="AV57" s="8"/>
      <c r="AW57" s="8"/>
      <c r="AX57" s="9"/>
      <c r="AY57" s="6"/>
      <c r="AZ57" s="8"/>
      <c r="BA57" s="6"/>
      <c r="BB57" s="8"/>
      <c r="BC57" s="6"/>
      <c r="BD57" s="8"/>
      <c r="BE57" s="6"/>
      <c r="BF57" s="8"/>
      <c r="BG57" s="8"/>
      <c r="BH57" s="8"/>
      <c r="BI57" s="8"/>
      <c r="BJ57" s="8"/>
      <c r="BK57" s="8"/>
      <c r="BL57" s="8"/>
      <c r="BM57" s="8"/>
      <c r="BN57" s="8"/>
      <c r="BO57" s="8"/>
      <c r="BP57" s="8"/>
    </row>
    <row r="58" spans="1:68" s="2" customFormat="1" ht="47.4" customHeight="1" x14ac:dyDescent="0.3">
      <c r="A58" s="8"/>
      <c r="B58" s="12"/>
      <c r="C58" s="12"/>
      <c r="D58" s="116" t="s">
        <v>192</v>
      </c>
      <c r="E58" s="12"/>
      <c r="F58" s="119"/>
      <c r="G58" s="138"/>
      <c r="H58" s="6"/>
      <c r="I58" s="6"/>
      <c r="J58" s="6"/>
      <c r="K58" s="8"/>
      <c r="L58" s="6"/>
      <c r="M58" s="3"/>
      <c r="N58" s="8"/>
      <c r="O58" s="7"/>
      <c r="P58" s="7"/>
      <c r="Q58" s="8"/>
      <c r="R58" s="8"/>
      <c r="S58" s="6"/>
      <c r="T58" s="8"/>
      <c r="U58" s="9"/>
      <c r="V58" s="4" t="s">
        <v>198</v>
      </c>
      <c r="W58" s="354"/>
      <c r="X58" s="9" t="s">
        <v>1795</v>
      </c>
      <c r="Y58" s="345"/>
      <c r="Z58" s="8"/>
      <c r="AA58" s="8"/>
      <c r="AB58" s="7"/>
      <c r="AC58" s="8"/>
      <c r="AD58" s="8"/>
      <c r="AE58" s="8"/>
      <c r="AF58" s="8"/>
      <c r="AG58" s="8"/>
      <c r="AH58" s="7"/>
      <c r="AI58" s="9"/>
      <c r="AJ58" s="6"/>
      <c r="AK58" s="8"/>
      <c r="AL58" s="8"/>
      <c r="AM58" s="8"/>
      <c r="AN58" s="8"/>
      <c r="AO58" s="8"/>
      <c r="AP58" s="8"/>
      <c r="AQ58" s="8"/>
      <c r="AR58" s="6"/>
      <c r="AS58" s="8"/>
      <c r="AT58" s="8"/>
      <c r="AU58" s="8"/>
      <c r="AV58" s="8"/>
      <c r="AW58" s="8"/>
      <c r="AX58" s="9"/>
      <c r="AY58" s="6"/>
      <c r="AZ58" s="8"/>
      <c r="BA58" s="6"/>
      <c r="BB58" s="8"/>
      <c r="BC58" s="6"/>
      <c r="BD58" s="8"/>
      <c r="BE58" s="6"/>
      <c r="BF58" s="8"/>
      <c r="BG58" s="8"/>
      <c r="BH58" s="8"/>
      <c r="BI58" s="8"/>
      <c r="BJ58" s="8"/>
      <c r="BK58" s="8"/>
      <c r="BL58" s="8"/>
      <c r="BM58" s="8"/>
      <c r="BN58" s="8"/>
      <c r="BO58" s="8"/>
      <c r="BP58" s="8"/>
    </row>
    <row r="59" spans="1:68" s="2" customFormat="1" ht="49.2" customHeight="1" x14ac:dyDescent="0.3">
      <c r="A59" s="86"/>
      <c r="B59" s="12"/>
      <c r="C59" s="12"/>
      <c r="D59" s="116"/>
      <c r="E59" s="12"/>
      <c r="F59" s="119"/>
      <c r="G59" s="138"/>
      <c r="H59" s="86"/>
      <c r="I59" s="86"/>
      <c r="J59" s="86"/>
      <c r="K59" s="86"/>
      <c r="L59" s="86"/>
      <c r="M59" s="361"/>
      <c r="N59" s="86"/>
      <c r="O59" s="88"/>
      <c r="P59" s="88"/>
      <c r="Q59" s="86"/>
      <c r="R59" s="86"/>
      <c r="S59" s="86"/>
      <c r="T59" s="86"/>
      <c r="U59" s="89"/>
      <c r="V59" s="4"/>
      <c r="W59" s="354"/>
      <c r="X59" s="338" t="s">
        <v>1796</v>
      </c>
      <c r="Y59" s="346"/>
      <c r="Z59" s="86"/>
      <c r="AA59" s="86"/>
      <c r="AB59" s="88"/>
      <c r="AC59" s="86"/>
      <c r="AD59" s="86"/>
      <c r="AE59" s="86"/>
      <c r="AF59" s="86"/>
      <c r="AG59" s="86"/>
      <c r="AH59" s="88"/>
      <c r="AI59" s="89"/>
      <c r="AJ59" s="86"/>
      <c r="AK59" s="86"/>
      <c r="AL59" s="86"/>
      <c r="AM59" s="86"/>
      <c r="AN59" s="86"/>
      <c r="AO59" s="86"/>
      <c r="AP59" s="86"/>
      <c r="AQ59" s="86"/>
      <c r="AR59" s="86"/>
      <c r="AS59" s="86"/>
      <c r="AT59" s="86"/>
      <c r="AU59" s="86"/>
      <c r="AV59" s="86"/>
      <c r="AW59" s="86"/>
      <c r="AX59" s="89" t="s">
        <v>53</v>
      </c>
      <c r="AY59" s="86"/>
      <c r="AZ59" s="86"/>
      <c r="BA59" s="86"/>
      <c r="BB59" s="86"/>
      <c r="BC59" s="86"/>
      <c r="BD59" s="86"/>
      <c r="BE59" s="86"/>
      <c r="BF59" s="86"/>
      <c r="BG59" s="86"/>
      <c r="BH59" s="86"/>
      <c r="BI59" s="86"/>
      <c r="BJ59" s="86"/>
      <c r="BK59" s="86"/>
      <c r="BL59" s="86"/>
      <c r="BM59" s="86"/>
      <c r="BN59" s="86"/>
      <c r="BO59" s="86"/>
      <c r="BP59" s="86"/>
    </row>
    <row r="60" spans="1:68" x14ac:dyDescent="0.3">
      <c r="A60" s="86"/>
      <c r="D60" s="78"/>
      <c r="H60" s="86"/>
      <c r="I60" s="86"/>
      <c r="J60" s="86"/>
      <c r="K60" s="86"/>
      <c r="L60" s="86"/>
      <c r="M60" s="361"/>
      <c r="N60" s="86"/>
      <c r="O60" s="88"/>
      <c r="P60" s="88"/>
      <c r="Q60" s="86"/>
      <c r="R60" s="86"/>
      <c r="S60" s="86"/>
      <c r="T60" s="86"/>
      <c r="U60" s="89" t="s">
        <v>53</v>
      </c>
      <c r="X60" s="89"/>
      <c r="Y60" s="346"/>
      <c r="Z60" s="86"/>
      <c r="AA60" s="86"/>
      <c r="AB60" s="88"/>
      <c r="AC60" s="86"/>
      <c r="AD60" s="86"/>
      <c r="AE60" s="86"/>
      <c r="AF60" s="86"/>
      <c r="AG60" s="86"/>
      <c r="AH60" s="88"/>
      <c r="AI60" s="89"/>
      <c r="AJ60" s="86"/>
      <c r="AK60" s="86"/>
      <c r="AL60" s="86"/>
      <c r="AM60" s="86"/>
      <c r="AN60" s="86"/>
      <c r="AO60" s="86"/>
      <c r="AP60" s="86"/>
      <c r="AQ60" s="86"/>
      <c r="AR60" s="86"/>
      <c r="AS60" s="86"/>
      <c r="AT60" s="86"/>
      <c r="AU60" s="86"/>
      <c r="AV60" s="86"/>
      <c r="AW60" s="86"/>
      <c r="AX60" s="89" t="s">
        <v>170</v>
      </c>
      <c r="AY60" s="86"/>
      <c r="AZ60" s="86"/>
      <c r="BA60" s="86"/>
      <c r="BB60" s="86"/>
      <c r="BC60" s="86"/>
      <c r="BD60" s="86"/>
      <c r="BE60" s="86"/>
      <c r="BF60" s="86"/>
      <c r="BG60" s="86"/>
      <c r="BH60" s="86"/>
      <c r="BI60" s="86"/>
      <c r="BJ60" s="86"/>
      <c r="BK60" s="86"/>
      <c r="BL60" s="86"/>
      <c r="BM60" s="86"/>
      <c r="BN60" s="86"/>
      <c r="BO60" s="86"/>
      <c r="BP60" s="86"/>
    </row>
    <row r="61" spans="1:68" x14ac:dyDescent="0.3">
      <c r="A61" s="86"/>
      <c r="D61" s="258" t="e">
        <f>#REF!+1</f>
        <v>#REF!</v>
      </c>
      <c r="H61" s="86"/>
      <c r="I61" s="86"/>
      <c r="J61" s="86"/>
      <c r="K61" s="86"/>
      <c r="L61" s="86"/>
      <c r="M61" s="361"/>
      <c r="N61" s="86"/>
      <c r="O61" s="88"/>
      <c r="P61" s="88"/>
      <c r="Q61" s="86"/>
      <c r="R61" s="86"/>
      <c r="S61" s="86"/>
      <c r="T61" s="86"/>
      <c r="U61" s="89" t="s">
        <v>102</v>
      </c>
      <c r="X61" s="89"/>
      <c r="Y61" s="346"/>
      <c r="Z61" s="86"/>
      <c r="AA61" s="86"/>
      <c r="AB61" s="88"/>
      <c r="AC61" s="86"/>
      <c r="AD61" s="86"/>
      <c r="AE61" s="86"/>
      <c r="AF61" s="86"/>
      <c r="AG61" s="86"/>
      <c r="AH61" s="88"/>
      <c r="AI61" s="89"/>
      <c r="AJ61" s="86"/>
      <c r="AK61" s="86"/>
      <c r="AL61" s="86"/>
      <c r="AM61" s="86"/>
      <c r="AN61" s="86"/>
      <c r="AO61" s="86"/>
      <c r="AP61" s="86"/>
      <c r="AQ61" s="86"/>
      <c r="AR61" s="86"/>
      <c r="AS61" s="86"/>
      <c r="AT61" s="86"/>
      <c r="AU61" s="86"/>
      <c r="AV61" s="86"/>
      <c r="AW61" s="86"/>
      <c r="AX61" s="89" t="s">
        <v>86</v>
      </c>
      <c r="AY61" s="86"/>
      <c r="AZ61" s="86"/>
      <c r="BA61" s="86"/>
      <c r="BB61" s="86"/>
      <c r="BC61" s="86"/>
      <c r="BD61" s="86"/>
      <c r="BE61" s="86"/>
      <c r="BF61" s="86"/>
      <c r="BG61" s="86"/>
      <c r="BH61" s="86"/>
      <c r="BI61" s="86"/>
      <c r="BJ61" s="86"/>
      <c r="BK61" s="86"/>
      <c r="BL61" s="86"/>
      <c r="BM61" s="86"/>
      <c r="BN61" s="86"/>
      <c r="BO61" s="86"/>
      <c r="BP61" s="86"/>
    </row>
    <row r="62" spans="1:68" x14ac:dyDescent="0.3">
      <c r="A62" s="86" t="s">
        <v>78</v>
      </c>
      <c r="D62" s="104"/>
      <c r="H62" s="86"/>
      <c r="I62" s="86"/>
      <c r="J62" s="86"/>
      <c r="K62" s="86"/>
      <c r="L62" s="86"/>
      <c r="M62" s="361"/>
      <c r="N62" s="86"/>
      <c r="O62" s="88"/>
      <c r="P62" s="88"/>
      <c r="Q62" s="86"/>
      <c r="R62" s="86"/>
      <c r="S62" s="86"/>
      <c r="T62" s="86"/>
      <c r="U62" s="89" t="s">
        <v>86</v>
      </c>
      <c r="X62" s="89"/>
      <c r="Y62" s="346"/>
      <c r="Z62" s="86"/>
      <c r="AA62" s="86"/>
      <c r="AB62" s="88"/>
      <c r="AC62" s="86"/>
      <c r="AD62" s="86"/>
      <c r="AE62" s="86"/>
      <c r="AF62" s="86"/>
      <c r="AG62" s="86"/>
      <c r="AH62" s="88"/>
      <c r="AI62" s="89"/>
      <c r="AJ62" s="86"/>
      <c r="AK62" s="86"/>
      <c r="AL62" s="86"/>
      <c r="AM62" s="86"/>
      <c r="AN62" s="86"/>
      <c r="AO62" s="86"/>
      <c r="AP62" s="86"/>
      <c r="AQ62" s="86"/>
      <c r="AR62" s="86"/>
      <c r="AS62" s="86"/>
      <c r="AT62" s="86"/>
      <c r="AU62" s="86"/>
      <c r="AV62" s="86"/>
      <c r="AW62" s="86"/>
      <c r="AX62" s="89" t="s">
        <v>171</v>
      </c>
      <c r="AY62" s="86"/>
      <c r="AZ62" s="86"/>
      <c r="BA62" s="86"/>
      <c r="BB62" s="86"/>
      <c r="BC62" s="86"/>
      <c r="BD62" s="86"/>
      <c r="BE62" s="86"/>
      <c r="BF62" s="86"/>
      <c r="BG62" s="86"/>
      <c r="BH62" s="86"/>
      <c r="BI62" s="86"/>
      <c r="BJ62" s="86"/>
      <c r="BK62" s="86"/>
      <c r="BL62" s="86"/>
      <c r="BM62" s="86"/>
      <c r="BN62" s="86"/>
      <c r="BO62" s="86"/>
      <c r="BP62" s="86"/>
    </row>
    <row r="63" spans="1:68" x14ac:dyDescent="0.3">
      <c r="A63" s="86" t="s">
        <v>79</v>
      </c>
      <c r="D63" s="85"/>
      <c r="H63" s="86"/>
      <c r="I63" s="86"/>
      <c r="J63" s="86"/>
      <c r="K63" s="86"/>
      <c r="L63" s="86"/>
      <c r="M63" s="361"/>
      <c r="N63" s="86"/>
      <c r="O63" s="88"/>
      <c r="P63" s="88"/>
      <c r="Q63" s="86"/>
      <c r="R63" s="86"/>
      <c r="S63" s="86"/>
      <c r="T63" s="86"/>
      <c r="U63" s="89" t="s">
        <v>103</v>
      </c>
      <c r="X63" s="89"/>
      <c r="Y63" s="346"/>
      <c r="Z63" s="86"/>
      <c r="AA63" s="86"/>
      <c r="AB63" s="88"/>
      <c r="AC63" s="86"/>
      <c r="AD63" s="86"/>
      <c r="AE63" s="86"/>
      <c r="AF63" s="86"/>
      <c r="AG63" s="86"/>
      <c r="AH63" s="88"/>
      <c r="AI63" s="89"/>
      <c r="AJ63" s="86"/>
      <c r="AK63" s="86"/>
      <c r="AL63" s="86"/>
      <c r="AM63" s="86"/>
      <c r="AN63" s="86"/>
      <c r="AO63" s="86"/>
      <c r="AP63" s="86"/>
      <c r="AQ63" s="86"/>
      <c r="AR63" s="86"/>
      <c r="AS63" s="86"/>
      <c r="AT63" s="86"/>
      <c r="AU63" s="86"/>
      <c r="AV63" s="86"/>
      <c r="AW63" s="86"/>
      <c r="AX63" s="89" t="s">
        <v>79</v>
      </c>
      <c r="AY63" s="86"/>
      <c r="AZ63" s="86"/>
      <c r="BA63" s="86"/>
      <c r="BB63" s="86"/>
      <c r="BC63" s="86"/>
      <c r="BD63" s="86"/>
      <c r="BE63" s="86"/>
      <c r="BF63" s="86"/>
      <c r="BG63" s="86"/>
      <c r="BH63" s="86"/>
      <c r="BI63" s="86"/>
      <c r="BJ63" s="86"/>
      <c r="BK63" s="86"/>
      <c r="BL63" s="86"/>
      <c r="BM63" s="86"/>
      <c r="BN63" s="86"/>
      <c r="BO63" s="86"/>
      <c r="BP63" s="86"/>
    </row>
    <row r="64" spans="1:68" ht="55.2" x14ac:dyDescent="0.3">
      <c r="A64" s="86" t="s">
        <v>80</v>
      </c>
      <c r="D64" s="85" t="s">
        <v>1705</v>
      </c>
      <c r="H64" s="86"/>
      <c r="I64" s="86"/>
      <c r="J64" s="86"/>
      <c r="K64" s="86"/>
      <c r="L64" s="86"/>
      <c r="M64" s="361"/>
      <c r="N64" s="86"/>
      <c r="O64" s="88"/>
      <c r="P64" s="88"/>
      <c r="Q64" s="86"/>
      <c r="R64" s="86"/>
      <c r="S64" s="86"/>
      <c r="T64" s="86"/>
      <c r="U64" s="89" t="s">
        <v>91</v>
      </c>
      <c r="X64" s="89"/>
      <c r="Y64" s="346"/>
      <c r="Z64" s="86"/>
      <c r="AA64" s="86"/>
      <c r="AB64" s="88"/>
      <c r="AC64" s="86"/>
      <c r="AD64" s="86"/>
      <c r="AE64" s="86"/>
      <c r="AF64" s="86"/>
      <c r="AG64" s="86"/>
      <c r="AH64" s="88"/>
      <c r="AI64" s="89"/>
      <c r="AJ64" s="86"/>
      <c r="AK64" s="86"/>
      <c r="AL64" s="86"/>
      <c r="AM64" s="86"/>
      <c r="AN64" s="86"/>
      <c r="AO64" s="86"/>
      <c r="AP64" s="86"/>
      <c r="AQ64" s="86"/>
      <c r="AR64" s="86"/>
      <c r="AS64" s="86"/>
      <c r="AT64" s="86"/>
      <c r="AU64" s="86"/>
      <c r="AV64" s="86"/>
      <c r="AW64" s="86"/>
      <c r="AX64" s="89" t="s">
        <v>172</v>
      </c>
      <c r="AY64" s="86"/>
      <c r="AZ64" s="86"/>
      <c r="BA64" s="86"/>
      <c r="BB64" s="86"/>
      <c r="BC64" s="86"/>
      <c r="BD64" s="86"/>
      <c r="BE64" s="86"/>
      <c r="BF64" s="86"/>
      <c r="BG64" s="86"/>
      <c r="BH64" s="86"/>
      <c r="BI64" s="86"/>
      <c r="BJ64" s="86"/>
      <c r="BK64" s="86"/>
      <c r="BL64" s="86"/>
      <c r="BM64" s="86"/>
      <c r="BN64" s="86"/>
      <c r="BO64" s="86"/>
      <c r="BP64" s="86"/>
    </row>
    <row r="65" spans="1:68" x14ac:dyDescent="0.3">
      <c r="A65" s="86" t="s">
        <v>79</v>
      </c>
      <c r="D65" s="85">
        <f t="shared" ref="D65:D96" si="8">IF(D5="No signature checks",1,IF(D5&lt;85,2,IF(D5&gt;99,3,5)))</f>
        <v>1</v>
      </c>
      <c r="H65" s="86"/>
      <c r="I65" s="86"/>
      <c r="J65" s="86"/>
      <c r="K65" s="86"/>
      <c r="L65" s="86"/>
      <c r="M65" s="361"/>
      <c r="N65" s="86"/>
      <c r="O65" s="88"/>
      <c r="P65" s="88"/>
      <c r="Q65" s="86"/>
      <c r="R65" s="86"/>
      <c r="S65" s="86"/>
      <c r="T65" s="86"/>
      <c r="U65" s="89" t="s">
        <v>104</v>
      </c>
      <c r="X65" s="89"/>
      <c r="Y65" s="346"/>
      <c r="Z65" s="86"/>
      <c r="AA65" s="86"/>
      <c r="AB65" s="88"/>
      <c r="AC65" s="86"/>
      <c r="AD65" s="86"/>
      <c r="AE65" s="86"/>
      <c r="AF65" s="86"/>
      <c r="AG65" s="86"/>
      <c r="AH65" s="88"/>
      <c r="AI65" s="89"/>
      <c r="AJ65" s="86"/>
      <c r="AK65" s="86"/>
      <c r="AL65" s="86"/>
      <c r="AM65" s="86"/>
      <c r="AN65" s="86"/>
      <c r="AO65" s="86"/>
      <c r="AP65" s="86"/>
      <c r="AQ65" s="86"/>
      <c r="AR65" s="86"/>
      <c r="AS65" s="86"/>
      <c r="AT65" s="86"/>
      <c r="AU65" s="86"/>
      <c r="AV65" s="86"/>
      <c r="AW65" s="86"/>
      <c r="AX65" s="89" t="s">
        <v>79</v>
      </c>
      <c r="AY65" s="86"/>
      <c r="AZ65" s="86"/>
      <c r="BA65" s="86"/>
      <c r="BB65" s="86"/>
      <c r="BC65" s="86"/>
      <c r="BD65" s="86"/>
      <c r="BE65" s="86"/>
      <c r="BF65" s="86"/>
      <c r="BG65" s="86"/>
      <c r="BH65" s="86"/>
      <c r="BI65" s="86"/>
      <c r="BJ65" s="86"/>
      <c r="BK65" s="86"/>
      <c r="BL65" s="86"/>
      <c r="BM65" s="86"/>
      <c r="BN65" s="86"/>
      <c r="BO65" s="86"/>
      <c r="BP65" s="86"/>
    </row>
    <row r="66" spans="1:68" x14ac:dyDescent="0.3">
      <c r="A66" s="86" t="s">
        <v>81</v>
      </c>
      <c r="D66" s="85">
        <f t="shared" si="8"/>
        <v>1</v>
      </c>
      <c r="H66" s="86"/>
      <c r="I66" s="86"/>
      <c r="J66" s="86"/>
      <c r="K66" s="86"/>
      <c r="L66" s="86"/>
      <c r="M66" s="361"/>
      <c r="N66" s="86"/>
      <c r="O66" s="88"/>
      <c r="P66" s="88"/>
      <c r="Q66" s="86"/>
      <c r="R66" s="86"/>
      <c r="S66" s="86"/>
      <c r="T66" s="86"/>
      <c r="U66" s="89" t="s">
        <v>105</v>
      </c>
      <c r="X66" s="89"/>
      <c r="Y66" s="346"/>
      <c r="Z66" s="86"/>
      <c r="AA66" s="86"/>
      <c r="AB66" s="88"/>
      <c r="AC66" s="86"/>
      <c r="AD66" s="86"/>
      <c r="AE66" s="86"/>
      <c r="AF66" s="86"/>
      <c r="AG66" s="86"/>
      <c r="AH66" s="88"/>
      <c r="AI66" s="89"/>
      <c r="AJ66" s="86"/>
      <c r="AK66" s="86"/>
      <c r="AL66" s="86"/>
      <c r="AM66" s="86"/>
      <c r="AN66" s="86"/>
      <c r="AO66" s="86"/>
      <c r="AP66" s="86"/>
      <c r="AQ66" s="86"/>
      <c r="AR66" s="86"/>
      <c r="AS66" s="86"/>
      <c r="AT66" s="86"/>
      <c r="AU66" s="86"/>
      <c r="AV66" s="86"/>
      <c r="AW66" s="86"/>
      <c r="AX66" s="89" t="s">
        <v>173</v>
      </c>
      <c r="AY66" s="86"/>
      <c r="AZ66" s="86"/>
      <c r="BA66" s="86"/>
      <c r="BB66" s="86"/>
      <c r="BC66" s="86"/>
      <c r="BD66" s="86"/>
      <c r="BE66" s="86"/>
      <c r="BF66" s="86"/>
      <c r="BG66" s="86"/>
      <c r="BH66" s="86"/>
      <c r="BI66" s="86"/>
      <c r="BJ66" s="86"/>
      <c r="BK66" s="86"/>
      <c r="BL66" s="86"/>
      <c r="BM66" s="86"/>
      <c r="BN66" s="86"/>
      <c r="BO66" s="86"/>
      <c r="BP66" s="86"/>
    </row>
    <row r="67" spans="1:68" x14ac:dyDescent="0.3">
      <c r="A67" s="86" t="s">
        <v>82</v>
      </c>
      <c r="D67" s="85">
        <f t="shared" si="8"/>
        <v>5</v>
      </c>
      <c r="H67" s="86"/>
      <c r="I67" s="86"/>
      <c r="J67" s="86"/>
      <c r="K67" s="86"/>
      <c r="L67" s="86"/>
      <c r="M67" s="361"/>
      <c r="N67" s="86"/>
      <c r="O67" s="88"/>
      <c r="P67" s="88"/>
      <c r="Q67" s="86"/>
      <c r="R67" s="86"/>
      <c r="S67" s="86"/>
      <c r="T67" s="86"/>
      <c r="U67" s="89" t="s">
        <v>106</v>
      </c>
      <c r="X67" s="89"/>
      <c r="Y67" s="346"/>
      <c r="Z67" s="86"/>
      <c r="AA67" s="86"/>
      <c r="AB67" s="88"/>
      <c r="AC67" s="86"/>
      <c r="AD67" s="86"/>
      <c r="AE67" s="86"/>
      <c r="AF67" s="86"/>
      <c r="AG67" s="86"/>
      <c r="AH67" s="88"/>
      <c r="AI67" s="89"/>
      <c r="AJ67" s="86"/>
      <c r="AK67" s="86"/>
      <c r="AL67" s="86"/>
      <c r="AM67" s="86"/>
      <c r="AN67" s="86"/>
      <c r="AO67" s="86"/>
      <c r="AP67" s="86"/>
      <c r="AQ67" s="86"/>
      <c r="AR67" s="86"/>
      <c r="AS67" s="86"/>
      <c r="AT67" s="86"/>
      <c r="AU67" s="86"/>
      <c r="AV67" s="86"/>
      <c r="AW67" s="86"/>
      <c r="AX67" s="89" t="s">
        <v>91</v>
      </c>
      <c r="AY67" s="86"/>
      <c r="AZ67" s="86"/>
      <c r="BA67" s="86"/>
      <c r="BB67" s="86"/>
      <c r="BC67" s="86"/>
      <c r="BD67" s="86"/>
      <c r="BE67" s="86"/>
      <c r="BF67" s="86"/>
      <c r="BG67" s="86"/>
      <c r="BH67" s="86"/>
      <c r="BI67" s="86"/>
      <c r="BJ67" s="86"/>
      <c r="BK67" s="86"/>
      <c r="BL67" s="86"/>
      <c r="BM67" s="86"/>
      <c r="BN67" s="86"/>
      <c r="BO67" s="86"/>
      <c r="BP67" s="86"/>
    </row>
    <row r="68" spans="1:68" x14ac:dyDescent="0.3">
      <c r="A68" s="86" t="s">
        <v>79</v>
      </c>
      <c r="D68" s="85">
        <f t="shared" si="8"/>
        <v>2</v>
      </c>
      <c r="H68" s="86"/>
      <c r="I68" s="86"/>
      <c r="J68" s="86"/>
      <c r="K68" s="86"/>
      <c r="L68" s="86"/>
      <c r="M68" s="361"/>
      <c r="N68" s="86"/>
      <c r="O68" s="88"/>
      <c r="P68" s="88"/>
      <c r="Q68" s="86"/>
      <c r="R68" s="86"/>
      <c r="S68" s="86"/>
      <c r="T68" s="86"/>
      <c r="U68" s="89"/>
      <c r="X68" s="89"/>
      <c r="Y68" s="346"/>
      <c r="Z68" s="86"/>
      <c r="AA68" s="86"/>
      <c r="AB68" s="88"/>
      <c r="AC68" s="86"/>
      <c r="AD68" s="86"/>
      <c r="AE68" s="86"/>
      <c r="AF68" s="86"/>
      <c r="AG68" s="86"/>
      <c r="AH68" s="88"/>
      <c r="AI68" s="89"/>
      <c r="AJ68" s="86"/>
      <c r="AK68" s="86"/>
      <c r="AL68" s="86"/>
      <c r="AM68" s="86"/>
      <c r="AN68" s="86"/>
      <c r="AO68" s="86"/>
      <c r="AP68" s="86"/>
      <c r="AQ68" s="86"/>
      <c r="AR68" s="86"/>
      <c r="AS68" s="86"/>
      <c r="AT68" s="86"/>
      <c r="AU68" s="86"/>
      <c r="AV68" s="86"/>
      <c r="AW68" s="86"/>
      <c r="AX68" s="89" t="s">
        <v>174</v>
      </c>
      <c r="AY68" s="86"/>
      <c r="AZ68" s="86"/>
      <c r="BA68" s="86"/>
      <c r="BB68" s="86"/>
      <c r="BC68" s="86"/>
      <c r="BD68" s="86"/>
      <c r="BE68" s="86"/>
      <c r="BF68" s="86"/>
      <c r="BG68" s="86"/>
      <c r="BH68" s="86"/>
      <c r="BI68" s="86"/>
      <c r="BJ68" s="86"/>
      <c r="BK68" s="86"/>
      <c r="BL68" s="86"/>
      <c r="BM68" s="86"/>
      <c r="BN68" s="86"/>
      <c r="BO68" s="86"/>
      <c r="BP68" s="86"/>
    </row>
    <row r="69" spans="1:68" x14ac:dyDescent="0.3">
      <c r="A69" s="86" t="s">
        <v>83</v>
      </c>
      <c r="D69" s="85">
        <f t="shared" si="8"/>
        <v>3</v>
      </c>
      <c r="H69" s="86"/>
      <c r="I69" s="86"/>
      <c r="J69" s="86"/>
      <c r="K69" s="86"/>
      <c r="L69" s="86"/>
      <c r="M69" s="361"/>
      <c r="N69" s="86"/>
      <c r="O69" s="88"/>
      <c r="P69" s="88"/>
      <c r="Q69" s="86"/>
      <c r="R69" s="86"/>
      <c r="S69" s="86"/>
      <c r="T69" s="86"/>
      <c r="U69" s="89"/>
      <c r="X69" s="89"/>
      <c r="Y69" s="346"/>
      <c r="Z69" s="86"/>
      <c r="AA69" s="86"/>
      <c r="AB69" s="88"/>
      <c r="AC69" s="86"/>
      <c r="AD69" s="86"/>
      <c r="AE69" s="86"/>
      <c r="AF69" s="86"/>
      <c r="AG69" s="86"/>
      <c r="AH69" s="88"/>
      <c r="AI69" s="89"/>
      <c r="AJ69" s="86"/>
      <c r="AK69" s="86"/>
      <c r="AL69" s="86"/>
      <c r="AM69" s="86"/>
      <c r="AN69" s="86"/>
      <c r="AO69" s="86"/>
      <c r="AP69" s="86"/>
      <c r="AQ69" s="86"/>
      <c r="AR69" s="86"/>
      <c r="AS69" s="86"/>
      <c r="AT69" s="86"/>
      <c r="AU69" s="86"/>
      <c r="AV69" s="86"/>
      <c r="AW69" s="86"/>
      <c r="AX69" s="89" t="s">
        <v>105</v>
      </c>
      <c r="AY69" s="86"/>
      <c r="AZ69" s="86"/>
      <c r="BA69" s="86"/>
      <c r="BB69" s="86"/>
      <c r="BC69" s="86"/>
      <c r="BD69" s="86"/>
      <c r="BE69" s="86"/>
      <c r="BF69" s="86"/>
      <c r="BG69" s="86"/>
      <c r="BH69" s="86"/>
      <c r="BI69" s="86"/>
      <c r="BJ69" s="86"/>
      <c r="BK69" s="86"/>
      <c r="BL69" s="86"/>
      <c r="BM69" s="86"/>
      <c r="BN69" s="86"/>
      <c r="BO69" s="86"/>
      <c r="BP69" s="86"/>
    </row>
    <row r="70" spans="1:68" x14ac:dyDescent="0.3">
      <c r="A70" s="86" t="s">
        <v>79</v>
      </c>
      <c r="D70" s="85">
        <f t="shared" si="8"/>
        <v>3</v>
      </c>
      <c r="H70" s="86"/>
      <c r="I70" s="86"/>
      <c r="J70" s="86"/>
      <c r="K70" s="86"/>
      <c r="L70" s="86"/>
      <c r="M70" s="361"/>
      <c r="N70" s="86"/>
      <c r="O70" s="88"/>
      <c r="P70" s="88"/>
      <c r="Q70" s="86"/>
      <c r="R70" s="86"/>
      <c r="S70" s="86"/>
      <c r="T70" s="86"/>
      <c r="U70" s="89"/>
      <c r="X70" s="89"/>
      <c r="Y70" s="346"/>
      <c r="Z70" s="86"/>
      <c r="AA70" s="86"/>
      <c r="AB70" s="88"/>
      <c r="AC70" s="86"/>
      <c r="AD70" s="86"/>
      <c r="AE70" s="86"/>
      <c r="AF70" s="86"/>
      <c r="AG70" s="86"/>
      <c r="AH70" s="88"/>
      <c r="AI70" s="89"/>
      <c r="AJ70" s="86"/>
      <c r="AK70" s="86"/>
      <c r="AL70" s="86"/>
      <c r="AM70" s="86"/>
      <c r="AN70" s="86"/>
      <c r="AO70" s="86"/>
      <c r="AP70" s="86"/>
      <c r="AQ70" s="86"/>
      <c r="AR70" s="86"/>
      <c r="AS70" s="86"/>
      <c r="AT70" s="86"/>
      <c r="AU70" s="86"/>
      <c r="AV70" s="86"/>
      <c r="AW70" s="86"/>
      <c r="AX70" s="89" t="s">
        <v>175</v>
      </c>
      <c r="AY70" s="86"/>
      <c r="AZ70" s="86"/>
      <c r="BA70" s="86"/>
      <c r="BB70" s="86"/>
      <c r="BC70" s="86"/>
      <c r="BD70" s="86"/>
      <c r="BE70" s="86"/>
      <c r="BF70" s="86"/>
      <c r="BG70" s="86"/>
      <c r="BH70" s="86"/>
      <c r="BI70" s="86"/>
      <c r="BJ70" s="86"/>
      <c r="BK70" s="86"/>
      <c r="BL70" s="86"/>
      <c r="BM70" s="86"/>
      <c r="BN70" s="86"/>
      <c r="BO70" s="86"/>
      <c r="BP70" s="86"/>
    </row>
    <row r="71" spans="1:68" x14ac:dyDescent="0.3">
      <c r="A71" s="86" t="s">
        <v>84</v>
      </c>
      <c r="D71" s="85">
        <f t="shared" si="8"/>
        <v>1</v>
      </c>
      <c r="H71" s="86"/>
      <c r="I71" s="86"/>
      <c r="J71" s="86"/>
      <c r="K71" s="86"/>
      <c r="L71" s="86"/>
      <c r="M71" s="361"/>
      <c r="N71" s="86"/>
      <c r="O71" s="88"/>
      <c r="P71" s="88"/>
      <c r="Q71" s="86"/>
      <c r="R71" s="86"/>
      <c r="S71" s="86"/>
      <c r="T71" s="86"/>
      <c r="U71" s="89"/>
      <c r="X71" s="89"/>
      <c r="Y71" s="346"/>
      <c r="Z71" s="86"/>
      <c r="AA71" s="86"/>
      <c r="AB71" s="88"/>
      <c r="AC71" s="86"/>
      <c r="AD71" s="86"/>
      <c r="AE71" s="86"/>
      <c r="AF71" s="86"/>
      <c r="AG71" s="86"/>
      <c r="AH71" s="88"/>
      <c r="AI71" s="89"/>
      <c r="AJ71" s="86"/>
      <c r="AK71" s="86"/>
      <c r="AL71" s="86"/>
      <c r="AM71" s="86"/>
      <c r="AN71" s="86"/>
      <c r="AO71" s="86"/>
      <c r="AP71" s="86"/>
      <c r="AQ71" s="86"/>
      <c r="AR71" s="86"/>
      <c r="AS71" s="86"/>
      <c r="AT71" s="86"/>
      <c r="AU71" s="86"/>
      <c r="AV71" s="86"/>
      <c r="AW71" s="86"/>
      <c r="AX71" s="89" t="s">
        <v>141</v>
      </c>
      <c r="AY71" s="86"/>
      <c r="AZ71" s="86"/>
      <c r="BA71" s="86"/>
      <c r="BB71" s="86"/>
      <c r="BC71" s="86"/>
      <c r="BD71" s="86"/>
      <c r="BE71" s="86"/>
      <c r="BF71" s="86"/>
      <c r="BG71" s="86"/>
      <c r="BH71" s="86"/>
      <c r="BI71" s="86"/>
      <c r="BJ71" s="86"/>
      <c r="BK71" s="86"/>
      <c r="BL71" s="86"/>
      <c r="BM71" s="86"/>
      <c r="BN71" s="86"/>
      <c r="BO71" s="86"/>
      <c r="BP71" s="86"/>
    </row>
    <row r="72" spans="1:68" x14ac:dyDescent="0.3">
      <c r="A72" s="86" t="s">
        <v>79</v>
      </c>
      <c r="D72" s="85">
        <f t="shared" si="8"/>
        <v>1</v>
      </c>
      <c r="H72" s="86"/>
      <c r="I72" s="86"/>
      <c r="J72" s="86"/>
      <c r="K72" s="86"/>
      <c r="L72" s="86"/>
      <c r="M72" s="361"/>
      <c r="N72" s="86"/>
      <c r="O72" s="88"/>
      <c r="P72" s="88"/>
      <c r="Q72" s="86"/>
      <c r="R72" s="86"/>
      <c r="S72" s="86"/>
      <c r="T72" s="86"/>
      <c r="U72" s="89"/>
      <c r="X72" s="89"/>
      <c r="Y72" s="346"/>
      <c r="Z72" s="86"/>
      <c r="AA72" s="86"/>
      <c r="AB72" s="88"/>
      <c r="AC72" s="86"/>
      <c r="AD72" s="86"/>
      <c r="AE72" s="86"/>
      <c r="AF72" s="86"/>
      <c r="AG72" s="86"/>
      <c r="AH72" s="88"/>
      <c r="AI72" s="89" t="s">
        <v>53</v>
      </c>
      <c r="AJ72" s="86"/>
      <c r="AK72" s="86"/>
      <c r="AL72" s="86"/>
      <c r="AM72" s="86"/>
      <c r="AN72" s="86"/>
      <c r="AO72" s="86"/>
      <c r="AP72" s="86"/>
      <c r="AQ72" s="86"/>
      <c r="AR72" s="86"/>
      <c r="AS72" s="86"/>
      <c r="AT72" s="86"/>
      <c r="AU72" s="86"/>
      <c r="AV72" s="86"/>
      <c r="AW72" s="86"/>
      <c r="AX72" s="89" t="s">
        <v>176</v>
      </c>
      <c r="AY72" s="86"/>
      <c r="AZ72" s="86"/>
      <c r="BA72" s="86"/>
      <c r="BB72" s="86"/>
      <c r="BC72" s="86"/>
      <c r="BD72" s="86"/>
      <c r="BE72" s="86"/>
      <c r="BF72" s="86"/>
      <c r="BG72" s="86"/>
      <c r="BH72" s="86"/>
      <c r="BI72" s="86"/>
      <c r="BJ72" s="86"/>
      <c r="BK72" s="86"/>
      <c r="BL72" s="86"/>
      <c r="BM72" s="86"/>
      <c r="BN72" s="86"/>
      <c r="BO72" s="86"/>
      <c r="BP72" s="86"/>
    </row>
    <row r="73" spans="1:68" x14ac:dyDescent="0.3">
      <c r="A73" s="86" t="s">
        <v>85</v>
      </c>
      <c r="D73" s="85">
        <f t="shared" si="8"/>
        <v>5</v>
      </c>
      <c r="H73" s="86"/>
      <c r="I73" s="86"/>
      <c r="J73" s="86"/>
      <c r="K73" s="86"/>
      <c r="L73" s="86"/>
      <c r="M73" s="361"/>
      <c r="N73" s="86"/>
      <c r="O73" s="88"/>
      <c r="P73" s="88"/>
      <c r="Q73" s="86"/>
      <c r="R73" s="86"/>
      <c r="S73" s="86"/>
      <c r="T73" s="86"/>
      <c r="U73" s="89"/>
      <c r="X73" s="89"/>
      <c r="Y73" s="346"/>
      <c r="Z73" s="86"/>
      <c r="AA73" s="86"/>
      <c r="AB73" s="88"/>
      <c r="AC73" s="86"/>
      <c r="AD73" s="86"/>
      <c r="AE73" s="86"/>
      <c r="AF73" s="86"/>
      <c r="AG73" s="86"/>
      <c r="AH73" s="88"/>
      <c r="AI73" s="89" t="s">
        <v>131</v>
      </c>
      <c r="AJ73" s="86"/>
      <c r="AK73" s="86"/>
      <c r="AL73" s="86"/>
      <c r="AM73" s="86"/>
      <c r="AN73" s="86"/>
      <c r="AO73" s="86"/>
      <c r="AP73" s="86"/>
      <c r="AQ73" s="86"/>
      <c r="AR73" s="86"/>
      <c r="AS73" s="86"/>
      <c r="AT73" s="86"/>
      <c r="AU73" s="86"/>
      <c r="AV73" s="86"/>
      <c r="AW73" s="86"/>
      <c r="AX73" s="89" t="s">
        <v>143</v>
      </c>
      <c r="AY73" s="86"/>
      <c r="AZ73" s="86"/>
      <c r="BA73" s="86"/>
      <c r="BB73" s="86"/>
      <c r="BC73" s="86"/>
      <c r="BD73" s="86"/>
      <c r="BE73" s="86"/>
      <c r="BF73" s="86"/>
      <c r="BG73" s="86"/>
      <c r="BH73" s="86"/>
      <c r="BI73" s="86"/>
      <c r="BJ73" s="86"/>
      <c r="BK73" s="86"/>
      <c r="BL73" s="86"/>
      <c r="BM73" s="86"/>
      <c r="BN73" s="86"/>
      <c r="BO73" s="86"/>
      <c r="BP73" s="86"/>
    </row>
    <row r="74" spans="1:68" x14ac:dyDescent="0.3">
      <c r="A74" s="86" t="s">
        <v>86</v>
      </c>
      <c r="D74" s="85">
        <f t="shared" si="8"/>
        <v>3</v>
      </c>
      <c r="H74" s="86"/>
      <c r="I74" s="86"/>
      <c r="J74" s="86"/>
      <c r="K74" s="86"/>
      <c r="L74" s="86"/>
      <c r="M74" s="361"/>
      <c r="N74" s="86"/>
      <c r="O74" s="88"/>
      <c r="P74" s="88"/>
      <c r="Q74" s="86"/>
      <c r="R74" s="86"/>
      <c r="S74" s="86"/>
      <c r="T74" s="86"/>
      <c r="U74" s="89"/>
      <c r="X74" s="89" t="s">
        <v>1792</v>
      </c>
      <c r="Y74" s="346"/>
      <c r="Z74" s="86"/>
      <c r="AA74" s="86"/>
      <c r="AB74" s="88"/>
      <c r="AC74" s="86"/>
      <c r="AD74" s="86"/>
      <c r="AE74" s="86"/>
      <c r="AF74" s="86"/>
      <c r="AG74" s="86"/>
      <c r="AH74" s="88"/>
      <c r="AI74" s="89" t="s">
        <v>86</v>
      </c>
      <c r="AJ74" s="86"/>
      <c r="AK74" s="86"/>
      <c r="AL74" s="86"/>
      <c r="AM74" s="86"/>
      <c r="AN74" s="86"/>
      <c r="AO74" s="86"/>
      <c r="AP74" s="86"/>
      <c r="AQ74" s="86"/>
      <c r="AR74" s="86"/>
      <c r="AS74" s="86"/>
      <c r="AT74" s="86"/>
      <c r="AU74" s="86"/>
      <c r="AV74" s="86"/>
      <c r="AW74" s="86"/>
      <c r="AX74" s="89" t="s">
        <v>177</v>
      </c>
      <c r="AY74" s="86"/>
      <c r="AZ74" s="86"/>
      <c r="BA74" s="86"/>
      <c r="BB74" s="86"/>
      <c r="BC74" s="86"/>
      <c r="BD74" s="86"/>
      <c r="BE74" s="86"/>
      <c r="BF74" s="86"/>
      <c r="BG74" s="86"/>
      <c r="BH74" s="86"/>
      <c r="BI74" s="86"/>
      <c r="BJ74" s="86"/>
      <c r="BK74" s="86"/>
      <c r="BL74" s="86"/>
      <c r="BM74" s="86"/>
      <c r="BN74" s="86"/>
      <c r="BO74" s="86"/>
      <c r="BP74" s="86"/>
    </row>
    <row r="75" spans="1:68" x14ac:dyDescent="0.3">
      <c r="A75" s="86" t="s">
        <v>87</v>
      </c>
      <c r="D75" s="85">
        <f t="shared" si="8"/>
        <v>5</v>
      </c>
      <c r="H75" s="86"/>
      <c r="I75" s="86"/>
      <c r="J75" s="86"/>
      <c r="K75" s="86"/>
      <c r="L75" s="86"/>
      <c r="M75" s="361"/>
      <c r="N75" s="86"/>
      <c r="O75" s="88"/>
      <c r="P75" s="88"/>
      <c r="Q75" s="86"/>
      <c r="R75" s="86"/>
      <c r="S75" s="86"/>
      <c r="T75" s="86"/>
      <c r="U75" s="89"/>
      <c r="X75" s="89"/>
      <c r="Y75" s="346"/>
      <c r="Z75" s="86"/>
      <c r="AA75" s="86"/>
      <c r="AB75" s="88"/>
      <c r="AC75" s="86"/>
      <c r="AD75" s="86"/>
      <c r="AE75" s="86"/>
      <c r="AF75" s="86"/>
      <c r="AG75" s="86"/>
      <c r="AH75" s="88"/>
      <c r="AI75" s="89" t="s">
        <v>132</v>
      </c>
      <c r="AJ75" s="86"/>
      <c r="AK75" s="86"/>
      <c r="AL75" s="86"/>
      <c r="AM75" s="86"/>
      <c r="AN75" s="86"/>
      <c r="AO75" s="86"/>
      <c r="AP75" s="86"/>
      <c r="AQ75" s="86"/>
      <c r="AR75" s="86"/>
      <c r="AS75" s="86"/>
      <c r="AT75" s="86"/>
      <c r="AU75" s="86"/>
      <c r="AV75" s="86"/>
      <c r="AW75" s="86"/>
      <c r="AX75" s="89" t="s">
        <v>145</v>
      </c>
      <c r="AY75" s="86"/>
      <c r="AZ75" s="86"/>
      <c r="BA75" s="86"/>
      <c r="BB75" s="86"/>
      <c r="BC75" s="86"/>
      <c r="BD75" s="86"/>
      <c r="BE75" s="86"/>
      <c r="BF75" s="86"/>
      <c r="BG75" s="86"/>
      <c r="BH75" s="86"/>
      <c r="BI75" s="86"/>
      <c r="BJ75" s="86"/>
      <c r="BK75" s="86"/>
      <c r="BL75" s="86"/>
      <c r="BM75" s="86"/>
      <c r="BN75" s="86"/>
      <c r="BO75" s="86"/>
      <c r="BP75" s="86"/>
    </row>
    <row r="76" spans="1:68" x14ac:dyDescent="0.3">
      <c r="A76" s="86" t="s">
        <v>79</v>
      </c>
      <c r="D76" s="85">
        <f t="shared" si="8"/>
        <v>2</v>
      </c>
      <c r="H76" s="86"/>
      <c r="I76" s="86"/>
      <c r="J76" s="86"/>
      <c r="K76" s="86"/>
      <c r="L76" s="86"/>
      <c r="M76" s="361"/>
      <c r="N76" s="86"/>
      <c r="O76" s="88"/>
      <c r="P76" s="88"/>
      <c r="Q76" s="86"/>
      <c r="R76" s="86"/>
      <c r="S76" s="86"/>
      <c r="T76" s="86"/>
      <c r="U76" s="89"/>
      <c r="X76" s="89"/>
      <c r="Y76" s="346"/>
      <c r="Z76" s="86"/>
      <c r="AA76" s="86"/>
      <c r="AB76" s="88"/>
      <c r="AC76" s="86"/>
      <c r="AD76" s="86"/>
      <c r="AE76" s="86"/>
      <c r="AF76" s="86"/>
      <c r="AG76" s="86"/>
      <c r="AH76" s="88"/>
      <c r="AI76" s="89" t="s">
        <v>91</v>
      </c>
      <c r="AJ76" s="86"/>
      <c r="AK76" s="86"/>
      <c r="AL76" s="86"/>
      <c r="AM76" s="86"/>
      <c r="AN76" s="86"/>
      <c r="AO76" s="86"/>
      <c r="AP76" s="86"/>
      <c r="AQ76" s="86"/>
      <c r="AR76" s="86"/>
      <c r="AS76" s="86"/>
      <c r="AT76" s="86"/>
      <c r="AU76" s="86"/>
      <c r="AV76" s="86"/>
      <c r="AW76" s="86"/>
      <c r="AX76" s="89" t="s">
        <v>178</v>
      </c>
      <c r="AY76" s="86"/>
      <c r="AZ76" s="86"/>
      <c r="BA76" s="86"/>
      <c r="BB76" s="86"/>
      <c r="BC76" s="86"/>
      <c r="BD76" s="86"/>
      <c r="BE76" s="86"/>
      <c r="BF76" s="86"/>
      <c r="BG76" s="86"/>
      <c r="BH76" s="86"/>
      <c r="BI76" s="86"/>
      <c r="BJ76" s="86"/>
      <c r="BK76" s="86"/>
      <c r="BL76" s="86"/>
      <c r="BM76" s="86"/>
      <c r="BN76" s="86"/>
      <c r="BO76" s="86"/>
      <c r="BP76" s="86"/>
    </row>
    <row r="77" spans="1:68" x14ac:dyDescent="0.3">
      <c r="A77" s="86" t="s">
        <v>88</v>
      </c>
      <c r="D77" s="85">
        <f t="shared" si="8"/>
        <v>5</v>
      </c>
      <c r="H77" s="86"/>
      <c r="I77" s="86"/>
      <c r="J77" s="86"/>
      <c r="K77" s="86"/>
      <c r="L77" s="86"/>
      <c r="M77" s="361"/>
      <c r="N77" s="86"/>
      <c r="O77" s="88"/>
      <c r="P77" s="88"/>
      <c r="Q77" s="86"/>
      <c r="R77" s="86"/>
      <c r="S77" s="86"/>
      <c r="T77" s="86"/>
      <c r="U77" s="89"/>
      <c r="X77" s="89"/>
      <c r="Y77" s="346"/>
      <c r="Z77" s="86"/>
      <c r="AA77" s="86"/>
      <c r="AB77" s="88"/>
      <c r="AC77" s="86"/>
      <c r="AD77" s="86"/>
      <c r="AE77" s="86"/>
      <c r="AF77" s="86"/>
      <c r="AG77" s="86"/>
      <c r="AH77" s="88"/>
      <c r="AI77" s="89" t="s">
        <v>133</v>
      </c>
      <c r="AJ77" s="86"/>
      <c r="AK77" s="86"/>
      <c r="AL77" s="86"/>
      <c r="AM77" s="86"/>
      <c r="AN77" s="86"/>
      <c r="AO77" s="86"/>
      <c r="AP77" s="86"/>
      <c r="AQ77" s="86"/>
      <c r="AR77" s="86"/>
      <c r="AS77" s="86"/>
      <c r="AT77" s="86"/>
      <c r="AU77" s="86"/>
      <c r="AV77" s="86"/>
      <c r="AW77" s="86"/>
      <c r="AX77" s="89" t="s">
        <v>147</v>
      </c>
      <c r="AY77" s="86"/>
      <c r="AZ77" s="86"/>
      <c r="BA77" s="86"/>
      <c r="BB77" s="86"/>
      <c r="BC77" s="86"/>
      <c r="BD77" s="86"/>
      <c r="BE77" s="86"/>
      <c r="BF77" s="86"/>
      <c r="BG77" s="86"/>
      <c r="BH77" s="86"/>
      <c r="BI77" s="86"/>
      <c r="BJ77" s="86"/>
      <c r="BK77" s="86"/>
      <c r="BL77" s="86"/>
      <c r="BM77" s="86"/>
      <c r="BN77" s="86"/>
      <c r="BO77" s="86"/>
      <c r="BP77" s="86"/>
    </row>
    <row r="78" spans="1:68" x14ac:dyDescent="0.3">
      <c r="A78" s="86" t="s">
        <v>79</v>
      </c>
      <c r="D78" s="85">
        <f t="shared" si="8"/>
        <v>3</v>
      </c>
      <c r="H78" s="86"/>
      <c r="I78" s="86"/>
      <c r="J78" s="86"/>
      <c r="K78" s="86"/>
      <c r="L78" s="86"/>
      <c r="M78" s="361"/>
      <c r="N78" s="86"/>
      <c r="O78" s="88"/>
      <c r="P78" s="88"/>
      <c r="Q78" s="86"/>
      <c r="R78" s="86"/>
      <c r="S78" s="86"/>
      <c r="T78" s="86"/>
      <c r="U78" s="89"/>
      <c r="X78" s="89"/>
      <c r="Y78" s="346"/>
      <c r="Z78" s="86"/>
      <c r="AA78" s="86"/>
      <c r="AB78" s="88"/>
      <c r="AC78" s="86"/>
      <c r="AD78" s="86"/>
      <c r="AE78" s="86"/>
      <c r="AF78" s="86"/>
      <c r="AG78" s="86"/>
      <c r="AH78" s="88"/>
      <c r="AI78" s="89" t="s">
        <v>134</v>
      </c>
      <c r="AJ78" s="86"/>
      <c r="AK78" s="86"/>
      <c r="AL78" s="86"/>
      <c r="AM78" s="86"/>
      <c r="AN78" s="86"/>
      <c r="AO78" s="86"/>
      <c r="AP78" s="86"/>
      <c r="AQ78" s="86"/>
      <c r="AR78" s="86"/>
      <c r="AS78" s="86"/>
      <c r="AT78" s="86"/>
      <c r="AU78" s="86"/>
      <c r="AV78" s="86"/>
      <c r="AW78" s="86"/>
      <c r="AX78" s="89" t="s">
        <v>54</v>
      </c>
      <c r="AY78" s="86"/>
      <c r="AZ78" s="86"/>
      <c r="BA78" s="86"/>
      <c r="BB78" s="86"/>
      <c r="BC78" s="86"/>
      <c r="BD78" s="86"/>
      <c r="BE78" s="86"/>
      <c r="BF78" s="86"/>
      <c r="BG78" s="86"/>
      <c r="BH78" s="86"/>
      <c r="BI78" s="86"/>
      <c r="BJ78" s="86"/>
      <c r="BK78" s="86"/>
      <c r="BL78" s="86"/>
      <c r="BM78" s="86"/>
      <c r="BN78" s="86"/>
      <c r="BO78" s="86"/>
      <c r="BP78" s="86"/>
    </row>
    <row r="79" spans="1:68" x14ac:dyDescent="0.3">
      <c r="A79" s="86" t="s">
        <v>89</v>
      </c>
      <c r="D79" s="85">
        <f t="shared" si="8"/>
        <v>5</v>
      </c>
      <c r="H79" s="86"/>
      <c r="I79" s="86"/>
      <c r="J79" s="86"/>
      <c r="K79" s="86"/>
      <c r="L79" s="86"/>
      <c r="M79" s="361"/>
      <c r="N79" s="86"/>
      <c r="O79" s="88"/>
      <c r="P79" s="88"/>
      <c r="Q79" s="86"/>
      <c r="R79" s="86"/>
      <c r="S79" s="86"/>
      <c r="T79" s="86"/>
      <c r="U79" s="89"/>
      <c r="X79" s="89"/>
      <c r="Y79" s="346"/>
      <c r="Z79" s="86"/>
      <c r="AA79" s="86"/>
      <c r="AB79" s="88"/>
      <c r="AC79" s="86"/>
      <c r="AD79" s="86"/>
      <c r="AE79" s="86"/>
      <c r="AF79" s="86"/>
      <c r="AG79" s="86"/>
      <c r="AH79" s="88"/>
      <c r="AI79" s="89" t="s">
        <v>79</v>
      </c>
      <c r="AJ79" s="86"/>
      <c r="AK79" s="86"/>
      <c r="AL79" s="86"/>
      <c r="AM79" s="86"/>
      <c r="AN79" s="86"/>
      <c r="AO79" s="86"/>
      <c r="AP79" s="86"/>
      <c r="AQ79" s="86"/>
      <c r="AR79" s="86"/>
      <c r="AS79" s="86"/>
      <c r="AT79" s="86"/>
      <c r="AU79" s="86"/>
      <c r="AV79" s="86"/>
      <c r="AW79" s="86"/>
      <c r="AX79" s="89" t="s">
        <v>148</v>
      </c>
      <c r="AY79" s="86"/>
      <c r="AZ79" s="86"/>
      <c r="BA79" s="86"/>
      <c r="BB79" s="86"/>
      <c r="BC79" s="86"/>
      <c r="BD79" s="86"/>
      <c r="BE79" s="86"/>
      <c r="BF79" s="86"/>
      <c r="BG79" s="86"/>
      <c r="BH79" s="86"/>
      <c r="BI79" s="86"/>
      <c r="BJ79" s="86"/>
      <c r="BK79" s="86"/>
      <c r="BL79" s="86"/>
      <c r="BM79" s="86"/>
      <c r="BN79" s="86"/>
      <c r="BO79" s="86"/>
      <c r="BP79" s="86"/>
    </row>
    <row r="80" spans="1:68" x14ac:dyDescent="0.3">
      <c r="A80" s="86" t="s">
        <v>79</v>
      </c>
      <c r="D80" s="85">
        <f t="shared" si="8"/>
        <v>1</v>
      </c>
      <c r="H80" s="86"/>
      <c r="I80" s="86"/>
      <c r="J80" s="86"/>
      <c r="K80" s="86"/>
      <c r="L80" s="86"/>
      <c r="M80" s="361"/>
      <c r="N80" s="86"/>
      <c r="O80" s="88"/>
      <c r="P80" s="88"/>
      <c r="Q80" s="86"/>
      <c r="R80" s="86"/>
      <c r="S80" s="86"/>
      <c r="T80" s="86"/>
      <c r="U80" s="89"/>
      <c r="X80" s="89"/>
      <c r="Y80" s="346"/>
      <c r="Z80" s="86"/>
      <c r="AA80" s="86"/>
      <c r="AB80" s="88"/>
      <c r="AC80" s="86"/>
      <c r="AD80" s="86"/>
      <c r="AE80" s="86"/>
      <c r="AF80" s="86"/>
      <c r="AG80" s="86"/>
      <c r="AH80" s="88"/>
      <c r="AI80" s="89" t="s">
        <v>135</v>
      </c>
      <c r="AJ80" s="86"/>
      <c r="AK80" s="86"/>
      <c r="AL80" s="86"/>
      <c r="AM80" s="86"/>
      <c r="AN80" s="86"/>
      <c r="AO80" s="86"/>
      <c r="AP80" s="86"/>
      <c r="AQ80" s="86"/>
      <c r="AR80" s="86"/>
      <c r="AS80" s="86"/>
      <c r="AT80" s="86"/>
      <c r="AU80" s="86"/>
      <c r="AV80" s="86"/>
      <c r="AW80" s="86"/>
      <c r="AX80" s="89" t="s">
        <v>179</v>
      </c>
      <c r="AY80" s="86"/>
      <c r="AZ80" s="86"/>
      <c r="BA80" s="86"/>
      <c r="BB80" s="86"/>
      <c r="BC80" s="86"/>
      <c r="BD80" s="86"/>
      <c r="BE80" s="86"/>
      <c r="BF80" s="86"/>
      <c r="BG80" s="86"/>
      <c r="BH80" s="86"/>
      <c r="BI80" s="86"/>
      <c r="BJ80" s="86"/>
      <c r="BK80" s="86"/>
      <c r="BL80" s="86"/>
      <c r="BM80" s="86"/>
      <c r="BN80" s="86"/>
      <c r="BO80" s="86"/>
      <c r="BP80" s="86"/>
    </row>
    <row r="81" spans="1:68" x14ac:dyDescent="0.3">
      <c r="A81" s="86" t="s">
        <v>90</v>
      </c>
      <c r="D81" s="85">
        <f t="shared" si="8"/>
        <v>5</v>
      </c>
      <c r="H81" s="86"/>
      <c r="I81" s="86"/>
      <c r="J81" s="86"/>
      <c r="K81" s="86"/>
      <c r="L81" s="86"/>
      <c r="M81" s="361"/>
      <c r="N81" s="86"/>
      <c r="O81" s="88"/>
      <c r="P81" s="88"/>
      <c r="Q81" s="86"/>
      <c r="R81" s="86"/>
      <c r="S81" s="86"/>
      <c r="T81" s="86"/>
      <c r="U81" s="89"/>
      <c r="X81" s="89"/>
      <c r="Y81" s="346"/>
      <c r="Z81" s="86"/>
      <c r="AA81" s="86"/>
      <c r="AB81" s="88"/>
      <c r="AC81" s="86"/>
      <c r="AD81" s="86"/>
      <c r="AE81" s="86"/>
      <c r="AF81" s="86"/>
      <c r="AG81" s="86"/>
      <c r="AH81" s="88"/>
      <c r="AI81" s="89" t="s">
        <v>79</v>
      </c>
      <c r="AJ81" s="86"/>
      <c r="AK81" s="86"/>
      <c r="AL81" s="86"/>
      <c r="AM81" s="86"/>
      <c r="AN81" s="86"/>
      <c r="AO81" s="86"/>
      <c r="AP81" s="86"/>
      <c r="AQ81" s="86"/>
      <c r="AR81" s="86"/>
      <c r="AS81" s="86"/>
      <c r="AT81" s="86"/>
      <c r="AU81" s="86"/>
      <c r="AV81" s="86"/>
      <c r="AW81" s="86"/>
      <c r="AX81" s="89" t="s">
        <v>150</v>
      </c>
      <c r="AY81" s="86"/>
      <c r="AZ81" s="86"/>
      <c r="BA81" s="86"/>
      <c r="BB81" s="86"/>
      <c r="BC81" s="86"/>
      <c r="BD81" s="86"/>
      <c r="BE81" s="86"/>
      <c r="BF81" s="86"/>
      <c r="BG81" s="86"/>
      <c r="BH81" s="86"/>
      <c r="BI81" s="86"/>
      <c r="BJ81" s="86"/>
      <c r="BK81" s="86"/>
      <c r="BL81" s="86"/>
      <c r="BM81" s="86"/>
      <c r="BN81" s="86"/>
      <c r="BO81" s="86"/>
      <c r="BP81" s="86"/>
    </row>
    <row r="82" spans="1:68" x14ac:dyDescent="0.3">
      <c r="A82" s="86" t="s">
        <v>91</v>
      </c>
      <c r="D82" s="85">
        <f t="shared" si="8"/>
        <v>5</v>
      </c>
      <c r="H82" s="86"/>
      <c r="I82" s="86"/>
      <c r="J82" s="86"/>
      <c r="K82" s="86"/>
      <c r="L82" s="86"/>
      <c r="M82" s="361"/>
      <c r="N82" s="86"/>
      <c r="O82" s="88"/>
      <c r="P82" s="88"/>
      <c r="Q82" s="86"/>
      <c r="R82" s="86"/>
      <c r="S82" s="86"/>
      <c r="T82" s="86"/>
      <c r="U82" s="89"/>
      <c r="X82" s="89"/>
      <c r="Y82" s="346"/>
      <c r="Z82" s="86"/>
      <c r="AA82" s="86"/>
      <c r="AB82" s="88"/>
      <c r="AC82" s="86"/>
      <c r="AD82" s="86"/>
      <c r="AE82" s="86"/>
      <c r="AF82" s="86"/>
      <c r="AG82" s="86"/>
      <c r="AH82" s="88"/>
      <c r="AI82" s="89" t="s">
        <v>136</v>
      </c>
      <c r="AJ82" s="86"/>
      <c r="AK82" s="86"/>
      <c r="AL82" s="86"/>
      <c r="AM82" s="86"/>
      <c r="AN82" s="86"/>
      <c r="AO82" s="86"/>
      <c r="AP82" s="86"/>
      <c r="AQ82" s="86"/>
      <c r="AR82" s="86"/>
      <c r="AS82" s="86"/>
      <c r="AT82" s="86"/>
      <c r="AU82" s="86"/>
      <c r="AV82" s="86"/>
      <c r="AW82" s="86"/>
      <c r="AX82" s="89" t="s">
        <v>180</v>
      </c>
      <c r="AY82" s="86"/>
      <c r="AZ82" s="86"/>
      <c r="BA82" s="86"/>
      <c r="BB82" s="86"/>
      <c r="BC82" s="86"/>
      <c r="BD82" s="86"/>
      <c r="BE82" s="86"/>
      <c r="BF82" s="86"/>
      <c r="BG82" s="86"/>
      <c r="BH82" s="86"/>
      <c r="BI82" s="86"/>
      <c r="BJ82" s="86"/>
      <c r="BK82" s="86"/>
      <c r="BL82" s="86"/>
      <c r="BM82" s="86"/>
      <c r="BN82" s="86"/>
      <c r="BO82" s="86"/>
      <c r="BP82" s="86"/>
    </row>
    <row r="83" spans="1:68" x14ac:dyDescent="0.3">
      <c r="A83" s="86" t="s">
        <v>92</v>
      </c>
      <c r="D83" s="85">
        <f t="shared" si="8"/>
        <v>5</v>
      </c>
      <c r="H83" s="86"/>
      <c r="I83" s="86"/>
      <c r="J83" s="86"/>
      <c r="K83" s="86"/>
      <c r="L83" s="86"/>
      <c r="M83" s="361"/>
      <c r="N83" s="86"/>
      <c r="O83" s="88"/>
      <c r="P83" s="88"/>
      <c r="Q83" s="86"/>
      <c r="R83" s="86"/>
      <c r="S83" s="86"/>
      <c r="T83" s="86"/>
      <c r="U83" s="89"/>
      <c r="X83" s="89"/>
      <c r="Y83" s="346"/>
      <c r="Z83" s="86"/>
      <c r="AA83" s="86"/>
      <c r="AB83" s="88"/>
      <c r="AC83" s="86"/>
      <c r="AD83" s="86"/>
      <c r="AE83" s="86"/>
      <c r="AF83" s="86"/>
      <c r="AG83" s="86"/>
      <c r="AH83" s="88"/>
      <c r="AI83" s="89" t="s">
        <v>79</v>
      </c>
      <c r="AJ83" s="86"/>
      <c r="AK83" s="86"/>
      <c r="AL83" s="86"/>
      <c r="AM83" s="86"/>
      <c r="AN83" s="86"/>
      <c r="AO83" s="86"/>
      <c r="AP83" s="86"/>
      <c r="AQ83" s="86"/>
      <c r="AR83" s="86"/>
      <c r="AS83" s="86"/>
      <c r="AT83" s="86"/>
      <c r="AU83" s="86"/>
      <c r="AV83" s="86"/>
      <c r="AW83" s="86"/>
      <c r="AX83" s="89"/>
      <c r="AY83" s="86"/>
      <c r="AZ83" s="86"/>
      <c r="BA83" s="86"/>
      <c r="BB83" s="86"/>
      <c r="BC83" s="86"/>
      <c r="BD83" s="86"/>
      <c r="BE83" s="86"/>
      <c r="BF83" s="86"/>
      <c r="BG83" s="86"/>
      <c r="BH83" s="86"/>
      <c r="BI83" s="86"/>
      <c r="BJ83" s="86"/>
      <c r="BK83" s="86"/>
      <c r="BL83" s="86"/>
      <c r="BM83" s="86"/>
      <c r="BN83" s="86"/>
      <c r="BO83" s="86"/>
      <c r="BP83" s="86"/>
    </row>
    <row r="84" spans="1:68" x14ac:dyDescent="0.3">
      <c r="A84" s="86"/>
      <c r="D84" s="85">
        <f t="shared" si="8"/>
        <v>5</v>
      </c>
      <c r="H84" s="86"/>
      <c r="I84" s="86"/>
      <c r="J84" s="86"/>
      <c r="K84" s="86"/>
      <c r="L84" s="86"/>
      <c r="M84" s="361"/>
      <c r="N84" s="86"/>
      <c r="O84" s="88"/>
      <c r="P84" s="88"/>
      <c r="Q84" s="86"/>
      <c r="R84" s="86"/>
      <c r="S84" s="86"/>
      <c r="T84" s="86"/>
      <c r="U84" s="89"/>
      <c r="X84" s="89"/>
      <c r="Y84" s="346"/>
      <c r="Z84" s="86"/>
      <c r="AA84" s="86"/>
      <c r="AB84" s="88"/>
      <c r="AC84" s="86"/>
      <c r="AD84" s="86"/>
      <c r="AE84" s="86"/>
      <c r="AF84" s="86"/>
      <c r="AG84" s="86"/>
      <c r="AH84" s="88"/>
      <c r="AI84" s="89" t="s">
        <v>137</v>
      </c>
      <c r="AJ84" s="86"/>
      <c r="AK84" s="86"/>
      <c r="AL84" s="86"/>
      <c r="AM84" s="86"/>
      <c r="AN84" s="86"/>
      <c r="AO84" s="86"/>
      <c r="AP84" s="86"/>
      <c r="AQ84" s="86"/>
      <c r="AR84" s="86"/>
      <c r="AS84" s="86"/>
      <c r="AT84" s="86"/>
      <c r="AU84" s="86"/>
      <c r="AV84" s="86"/>
      <c r="AW84" s="86"/>
      <c r="AX84" s="89"/>
      <c r="AY84" s="86"/>
      <c r="AZ84" s="86"/>
      <c r="BA84" s="86"/>
      <c r="BB84" s="86"/>
      <c r="BC84" s="86"/>
      <c r="BD84" s="86"/>
      <c r="BE84" s="86"/>
      <c r="BF84" s="86"/>
      <c r="BG84" s="86"/>
      <c r="BH84" s="86"/>
      <c r="BI84" s="86"/>
      <c r="BJ84" s="86"/>
      <c r="BK84" s="86"/>
      <c r="BL84" s="86"/>
      <c r="BM84" s="86"/>
      <c r="BN84" s="86"/>
      <c r="BO84" s="86"/>
      <c r="BP84" s="86"/>
    </row>
    <row r="85" spans="1:68" x14ac:dyDescent="0.3">
      <c r="A85" s="86"/>
      <c r="B85" s="295"/>
      <c r="C85" s="295"/>
      <c r="D85" s="85">
        <f t="shared" si="8"/>
        <v>1</v>
      </c>
      <c r="E85" s="295"/>
      <c r="H85" s="86"/>
      <c r="I85" s="86"/>
      <c r="J85" s="86"/>
      <c r="K85" s="86"/>
      <c r="L85" s="86"/>
      <c r="M85" s="361"/>
      <c r="N85" s="86"/>
      <c r="O85" s="88"/>
      <c r="P85" s="88"/>
      <c r="Q85" s="86"/>
      <c r="R85" s="86"/>
      <c r="S85" s="86"/>
      <c r="T85" s="86"/>
      <c r="U85" s="89"/>
      <c r="X85" s="89"/>
      <c r="Y85" s="346"/>
      <c r="Z85" s="86"/>
      <c r="AA85" s="86"/>
      <c r="AB85" s="88"/>
      <c r="AC85" s="86"/>
      <c r="AD85" s="86"/>
      <c r="AE85" s="86"/>
      <c r="AF85" s="86"/>
      <c r="AG85" s="86"/>
      <c r="AH85" s="88"/>
      <c r="AI85" s="89" t="s">
        <v>79</v>
      </c>
      <c r="AJ85" s="86"/>
      <c r="AK85" s="86"/>
      <c r="AL85" s="86"/>
      <c r="AM85" s="86"/>
      <c r="AN85" s="86"/>
      <c r="AO85" s="86"/>
      <c r="AP85" s="86"/>
      <c r="AQ85" s="86"/>
      <c r="AR85" s="86"/>
      <c r="AS85" s="86"/>
      <c r="AT85" s="86"/>
      <c r="AU85" s="86"/>
      <c r="AV85" s="86"/>
      <c r="AW85" s="86"/>
      <c r="AX85" s="89"/>
      <c r="AY85" s="86"/>
      <c r="AZ85" s="86"/>
      <c r="BA85" s="86"/>
      <c r="BB85" s="86"/>
      <c r="BC85" s="86"/>
      <c r="BD85" s="86"/>
      <c r="BE85" s="86"/>
      <c r="BF85" s="86"/>
      <c r="BG85" s="86"/>
      <c r="BH85" s="86"/>
      <c r="BI85" s="86"/>
      <c r="BJ85" s="86"/>
      <c r="BK85" s="86"/>
      <c r="BL85" s="86"/>
      <c r="BM85" s="86"/>
      <c r="BN85" s="86"/>
      <c r="BO85" s="86"/>
      <c r="BP85" s="86"/>
    </row>
    <row r="86" spans="1:68" x14ac:dyDescent="0.3">
      <c r="A86" s="86"/>
      <c r="B86" s="295"/>
      <c r="C86" s="295"/>
      <c r="D86" s="85">
        <f t="shared" si="8"/>
        <v>5</v>
      </c>
      <c r="E86" s="295"/>
      <c r="H86" s="86"/>
      <c r="I86" s="86"/>
      <c r="J86" s="86"/>
      <c r="K86" s="86"/>
      <c r="L86" s="86"/>
      <c r="M86" s="361"/>
      <c r="N86" s="86"/>
      <c r="O86" s="88"/>
      <c r="P86" s="88"/>
      <c r="Q86" s="86"/>
      <c r="R86" s="86"/>
      <c r="S86" s="86"/>
      <c r="T86" s="86"/>
      <c r="U86" s="89"/>
      <c r="X86" s="89"/>
      <c r="Y86" s="346"/>
      <c r="Z86" s="86"/>
      <c r="AA86" s="86"/>
      <c r="AB86" s="88"/>
      <c r="AC86" s="86"/>
      <c r="AD86" s="86"/>
      <c r="AE86" s="86"/>
      <c r="AF86" s="86"/>
      <c r="AG86" s="86"/>
      <c r="AH86" s="88"/>
      <c r="AI86" s="89" t="s">
        <v>138</v>
      </c>
      <c r="AJ86" s="86"/>
      <c r="AK86" s="86"/>
      <c r="AL86" s="86"/>
      <c r="AM86" s="86"/>
      <c r="AN86" s="86"/>
      <c r="AO86" s="86"/>
      <c r="AP86" s="86"/>
      <c r="AQ86" s="86"/>
      <c r="AR86" s="86"/>
      <c r="AS86" s="86"/>
      <c r="AT86" s="86"/>
      <c r="AU86" s="86"/>
      <c r="AV86" s="86"/>
      <c r="AW86" s="86"/>
      <c r="AX86" s="89"/>
      <c r="AY86" s="86"/>
      <c r="AZ86" s="86"/>
      <c r="BA86" s="86"/>
      <c r="BB86" s="86"/>
      <c r="BC86" s="86"/>
      <c r="BD86" s="86"/>
      <c r="BE86" s="86"/>
      <c r="BF86" s="86"/>
      <c r="BG86" s="86"/>
      <c r="BH86" s="86"/>
      <c r="BI86" s="86"/>
      <c r="BJ86" s="86"/>
      <c r="BK86" s="86"/>
      <c r="BL86" s="86"/>
      <c r="BM86" s="86"/>
      <c r="BN86" s="86"/>
      <c r="BO86" s="86"/>
      <c r="BP86" s="86"/>
    </row>
    <row r="87" spans="1:68" x14ac:dyDescent="0.3">
      <c r="A87" s="86"/>
      <c r="B87" s="295"/>
      <c r="C87" s="295"/>
      <c r="D87" s="85">
        <f t="shared" si="8"/>
        <v>3</v>
      </c>
      <c r="E87" s="295"/>
      <c r="H87" s="86"/>
      <c r="I87" s="86"/>
      <c r="J87" s="86"/>
      <c r="K87" s="86"/>
      <c r="L87" s="86"/>
      <c r="M87" s="361"/>
      <c r="N87" s="86"/>
      <c r="O87" s="88"/>
      <c r="P87" s="88"/>
      <c r="Q87" s="86"/>
      <c r="R87" s="86"/>
      <c r="S87" s="86"/>
      <c r="T87" s="86"/>
      <c r="U87" s="89"/>
      <c r="X87" s="89"/>
      <c r="Y87" s="346"/>
      <c r="Z87" s="86"/>
      <c r="AA87" s="86"/>
      <c r="AB87" s="88"/>
      <c r="AC87" s="86"/>
      <c r="AD87" s="86"/>
      <c r="AE87" s="86"/>
      <c r="AF87" s="86"/>
      <c r="AG87" s="86"/>
      <c r="AH87" s="88"/>
      <c r="AI87" s="89" t="s">
        <v>105</v>
      </c>
      <c r="AJ87" s="86"/>
      <c r="AK87" s="86"/>
      <c r="AL87" s="86"/>
      <c r="AM87" s="86"/>
      <c r="AN87" s="86"/>
      <c r="AO87" s="86"/>
      <c r="AP87" s="86"/>
      <c r="AQ87" s="86"/>
      <c r="AR87" s="86"/>
      <c r="AS87" s="86"/>
      <c r="AT87" s="86"/>
      <c r="AU87" s="86"/>
      <c r="AV87" s="86"/>
      <c r="AW87" s="86"/>
      <c r="AX87" s="89"/>
      <c r="AY87" s="86"/>
      <c r="AZ87" s="86"/>
      <c r="BA87" s="86"/>
      <c r="BB87" s="86"/>
      <c r="BC87" s="86"/>
      <c r="BD87" s="86"/>
      <c r="BE87" s="86"/>
      <c r="BF87" s="86"/>
      <c r="BG87" s="86"/>
      <c r="BH87" s="86"/>
      <c r="BI87" s="86"/>
      <c r="BJ87" s="86"/>
      <c r="BK87" s="86"/>
      <c r="BL87" s="86"/>
      <c r="BM87" s="86"/>
      <c r="BN87" s="86"/>
      <c r="BO87" s="86"/>
      <c r="BP87" s="86"/>
    </row>
    <row r="88" spans="1:68" x14ac:dyDescent="0.3">
      <c r="A88" s="86"/>
      <c r="B88" s="295"/>
      <c r="C88" s="295"/>
      <c r="D88" s="85">
        <f t="shared" si="8"/>
        <v>1</v>
      </c>
      <c r="E88" s="295"/>
      <c r="H88" s="86"/>
      <c r="I88" s="86"/>
      <c r="J88" s="86"/>
      <c r="K88" s="86"/>
      <c r="L88" s="86"/>
      <c r="M88" s="361"/>
      <c r="N88" s="86"/>
      <c r="O88" s="88"/>
      <c r="P88" s="88"/>
      <c r="Q88" s="86"/>
      <c r="R88" s="86"/>
      <c r="S88" s="86"/>
      <c r="T88" s="86"/>
      <c r="U88" s="89"/>
      <c r="X88" s="89"/>
      <c r="Y88" s="346"/>
      <c r="Z88" s="86"/>
      <c r="AA88" s="86"/>
      <c r="AB88" s="88"/>
      <c r="AC88" s="86"/>
      <c r="AD88" s="86"/>
      <c r="AE88" s="86"/>
      <c r="AF88" s="86"/>
      <c r="AG88" s="86"/>
      <c r="AH88" s="88"/>
      <c r="AI88" s="89" t="s">
        <v>139</v>
      </c>
      <c r="AJ88" s="86"/>
      <c r="AK88" s="86"/>
      <c r="AL88" s="86"/>
      <c r="AM88" s="86"/>
      <c r="AN88" s="86"/>
      <c r="AO88" s="86"/>
      <c r="AP88" s="86"/>
      <c r="AQ88" s="86"/>
      <c r="AR88" s="86"/>
      <c r="AS88" s="86"/>
      <c r="AT88" s="86"/>
      <c r="AU88" s="86"/>
      <c r="AV88" s="86"/>
      <c r="AW88" s="86"/>
      <c r="AX88" s="89"/>
      <c r="AY88" s="86"/>
      <c r="AZ88" s="86"/>
      <c r="BA88" s="86"/>
      <c r="BB88" s="86"/>
      <c r="BC88" s="86"/>
      <c r="BD88" s="86"/>
      <c r="BE88" s="86"/>
      <c r="BF88" s="86"/>
      <c r="BG88" s="86"/>
      <c r="BH88" s="86"/>
      <c r="BI88" s="86"/>
      <c r="BJ88" s="86"/>
      <c r="BK88" s="86"/>
      <c r="BL88" s="86"/>
      <c r="BM88" s="86"/>
      <c r="BN88" s="86"/>
      <c r="BO88" s="86"/>
      <c r="BP88" s="86"/>
    </row>
    <row r="89" spans="1:68" x14ac:dyDescent="0.3">
      <c r="A89" s="86"/>
      <c r="B89" s="295"/>
      <c r="C89" s="295"/>
      <c r="D89" s="85">
        <f t="shared" si="8"/>
        <v>2</v>
      </c>
      <c r="E89" s="295"/>
      <c r="H89" s="86"/>
      <c r="I89" s="86"/>
      <c r="J89" s="86"/>
      <c r="K89" s="86"/>
      <c r="L89" s="86"/>
      <c r="M89" s="361"/>
      <c r="N89" s="86"/>
      <c r="O89" s="88"/>
      <c r="P89" s="88"/>
      <c r="Q89" s="86"/>
      <c r="R89" s="86"/>
      <c r="S89" s="86"/>
      <c r="T89" s="86"/>
      <c r="U89" s="89"/>
      <c r="X89" s="89"/>
      <c r="Y89" s="346"/>
      <c r="Z89" s="86"/>
      <c r="AA89" s="86"/>
      <c r="AB89" s="88"/>
      <c r="AC89" s="86"/>
      <c r="AD89" s="86"/>
      <c r="AE89" s="86"/>
      <c r="AF89" s="86"/>
      <c r="AG89" s="86"/>
      <c r="AH89" s="88"/>
      <c r="AI89" s="89" t="s">
        <v>79</v>
      </c>
      <c r="AJ89" s="86"/>
      <c r="AK89" s="86"/>
      <c r="AL89" s="86"/>
      <c r="AM89" s="86"/>
      <c r="AN89" s="86"/>
      <c r="AO89" s="86"/>
      <c r="AP89" s="86"/>
      <c r="AQ89" s="86"/>
      <c r="AR89" s="86"/>
      <c r="AS89" s="86"/>
      <c r="AT89" s="86"/>
      <c r="AU89" s="86"/>
      <c r="AV89" s="86"/>
      <c r="AW89" s="86"/>
      <c r="AX89" s="89"/>
      <c r="AY89" s="86"/>
      <c r="AZ89" s="86"/>
      <c r="BA89" s="86"/>
      <c r="BB89" s="86"/>
      <c r="BC89" s="86"/>
      <c r="BD89" s="86"/>
      <c r="BE89" s="86"/>
      <c r="BF89" s="86"/>
      <c r="BG89" s="86"/>
      <c r="BH89" s="86"/>
      <c r="BI89" s="86"/>
      <c r="BJ89" s="86"/>
      <c r="BK89" s="86"/>
      <c r="BL89" s="86"/>
      <c r="BM89" s="86"/>
      <c r="BN89" s="86"/>
      <c r="BO89" s="86"/>
      <c r="BP89" s="86"/>
    </row>
    <row r="90" spans="1:68" x14ac:dyDescent="0.3">
      <c r="A90" s="86"/>
      <c r="B90" s="295"/>
      <c r="C90" s="295"/>
      <c r="D90" s="85">
        <f t="shared" si="8"/>
        <v>1</v>
      </c>
      <c r="E90" s="295"/>
      <c r="H90" s="86"/>
      <c r="I90" s="86"/>
      <c r="J90" s="86"/>
      <c r="K90" s="86"/>
      <c r="L90" s="86"/>
      <c r="M90" s="361"/>
      <c r="N90" s="86"/>
      <c r="O90" s="88"/>
      <c r="P90" s="88"/>
      <c r="Q90" s="86"/>
      <c r="R90" s="86"/>
      <c r="S90" s="86"/>
      <c r="T90" s="86"/>
      <c r="U90" s="89"/>
      <c r="X90" s="89"/>
      <c r="Y90" s="346"/>
      <c r="Z90" s="86"/>
      <c r="AA90" s="86"/>
      <c r="AB90" s="88"/>
      <c r="AC90" s="86"/>
      <c r="AD90" s="86"/>
      <c r="AE90" s="86"/>
      <c r="AF90" s="86"/>
      <c r="AG90" s="86"/>
      <c r="AH90" s="88"/>
      <c r="AI90" s="89" t="s">
        <v>140</v>
      </c>
      <c r="AJ90" s="86"/>
      <c r="AK90" s="86"/>
      <c r="AL90" s="86"/>
      <c r="AM90" s="86"/>
      <c r="AN90" s="86"/>
      <c r="AO90" s="86"/>
      <c r="AP90" s="86"/>
      <c r="AQ90" s="86"/>
      <c r="AR90" s="86"/>
      <c r="AS90" s="86"/>
      <c r="AT90" s="86"/>
      <c r="AU90" s="86"/>
      <c r="AV90" s="86"/>
      <c r="AW90" s="86"/>
      <c r="AX90" s="89"/>
      <c r="AY90" s="86"/>
      <c r="AZ90" s="86"/>
      <c r="BA90" s="86"/>
      <c r="BB90" s="86"/>
      <c r="BC90" s="86"/>
      <c r="BD90" s="86"/>
      <c r="BE90" s="86"/>
      <c r="BF90" s="86"/>
      <c r="BG90" s="86"/>
      <c r="BH90" s="86"/>
      <c r="BI90" s="86"/>
      <c r="BJ90" s="86"/>
      <c r="BK90" s="86"/>
      <c r="BL90" s="86"/>
      <c r="BM90" s="86"/>
      <c r="BN90" s="86"/>
      <c r="BO90" s="86"/>
      <c r="BP90" s="86"/>
    </row>
    <row r="91" spans="1:68" x14ac:dyDescent="0.3">
      <c r="A91" s="86"/>
      <c r="B91" s="295"/>
      <c r="C91" s="295"/>
      <c r="D91" s="85">
        <f t="shared" si="8"/>
        <v>3</v>
      </c>
      <c r="E91" s="295"/>
      <c r="H91" s="86"/>
      <c r="I91" s="86"/>
      <c r="J91" s="86"/>
      <c r="K91" s="86"/>
      <c r="L91" s="86"/>
      <c r="M91" s="361"/>
      <c r="N91" s="86"/>
      <c r="O91" s="88"/>
      <c r="P91" s="88"/>
      <c r="Q91" s="86"/>
      <c r="R91" s="86"/>
      <c r="S91" s="86"/>
      <c r="T91" s="86"/>
      <c r="U91" s="89"/>
      <c r="X91" s="89"/>
      <c r="Y91" s="346"/>
      <c r="Z91" s="86"/>
      <c r="AA91" s="86"/>
      <c r="AB91" s="88"/>
      <c r="AC91" s="86"/>
      <c r="AD91" s="86"/>
      <c r="AE91" s="86"/>
      <c r="AF91" s="86"/>
      <c r="AG91" s="86"/>
      <c r="AH91" s="88"/>
      <c r="AI91" s="89" t="s">
        <v>141</v>
      </c>
      <c r="AJ91" s="86"/>
      <c r="AK91" s="86"/>
      <c r="AL91" s="86"/>
      <c r="AM91" s="86"/>
      <c r="AN91" s="86"/>
      <c r="AO91" s="86"/>
      <c r="AP91" s="86"/>
      <c r="AQ91" s="86"/>
      <c r="AR91" s="86"/>
      <c r="AS91" s="86"/>
      <c r="AT91" s="86"/>
      <c r="AU91" s="86"/>
      <c r="AV91" s="86"/>
      <c r="AW91" s="86"/>
      <c r="AX91" s="89"/>
      <c r="AY91" s="86"/>
      <c r="AZ91" s="86"/>
      <c r="BA91" s="86"/>
      <c r="BB91" s="86"/>
      <c r="BC91" s="86"/>
      <c r="BD91" s="86"/>
      <c r="BE91" s="86"/>
      <c r="BF91" s="86"/>
      <c r="BG91" s="86"/>
      <c r="BH91" s="86"/>
      <c r="BI91" s="86"/>
      <c r="BJ91" s="86"/>
      <c r="BK91" s="86"/>
      <c r="BL91" s="86"/>
      <c r="BM91" s="86"/>
      <c r="BN91" s="86"/>
      <c r="BO91" s="86"/>
      <c r="BP91" s="86"/>
    </row>
    <row r="92" spans="1:68" x14ac:dyDescent="0.3">
      <c r="A92" s="86"/>
      <c r="B92" s="295"/>
      <c r="C92" s="295"/>
      <c r="D92" s="85">
        <f t="shared" si="8"/>
        <v>3</v>
      </c>
      <c r="E92" s="295"/>
      <c r="H92" s="86"/>
      <c r="I92" s="86"/>
      <c r="J92" s="86"/>
      <c r="K92" s="86"/>
      <c r="L92" s="86"/>
      <c r="M92" s="361"/>
      <c r="N92" s="86"/>
      <c r="O92" s="88"/>
      <c r="P92" s="88"/>
      <c r="Q92" s="86"/>
      <c r="R92" s="86"/>
      <c r="S92" s="86"/>
      <c r="T92" s="86"/>
      <c r="U92" s="89"/>
      <c r="X92" s="89"/>
      <c r="Y92" s="346"/>
      <c r="Z92" s="86"/>
      <c r="AA92" s="86"/>
      <c r="AB92" s="88"/>
      <c r="AC92" s="86"/>
      <c r="AD92" s="86"/>
      <c r="AE92" s="86"/>
      <c r="AF92" s="86"/>
      <c r="AG92" s="86"/>
      <c r="AH92" s="88"/>
      <c r="AI92" s="89" t="s">
        <v>142</v>
      </c>
      <c r="AJ92" s="86"/>
      <c r="AK92" s="86"/>
      <c r="AL92" s="86"/>
      <c r="AM92" s="86"/>
      <c r="AN92" s="86"/>
      <c r="AO92" s="86"/>
      <c r="AP92" s="86"/>
      <c r="AQ92" s="86"/>
      <c r="AR92" s="86"/>
      <c r="AS92" s="86"/>
      <c r="AT92" s="86"/>
      <c r="AU92" s="86"/>
      <c r="AV92" s="86"/>
      <c r="AW92" s="86"/>
      <c r="AX92" s="89"/>
      <c r="AY92" s="86"/>
      <c r="AZ92" s="86"/>
      <c r="BA92" s="86"/>
      <c r="BB92" s="86"/>
      <c r="BC92" s="86"/>
      <c r="BD92" s="86"/>
      <c r="BE92" s="86"/>
      <c r="BF92" s="86"/>
      <c r="BG92" s="86"/>
      <c r="BH92" s="86"/>
      <c r="BI92" s="86"/>
      <c r="BJ92" s="86"/>
      <c r="BK92" s="86"/>
      <c r="BL92" s="86"/>
      <c r="BM92" s="86"/>
      <c r="BN92" s="86"/>
      <c r="BO92" s="86"/>
      <c r="BP92" s="86"/>
    </row>
    <row r="93" spans="1:68" x14ac:dyDescent="0.3">
      <c r="A93" s="86"/>
      <c r="B93" s="295"/>
      <c r="C93" s="295"/>
      <c r="D93" s="85">
        <f t="shared" si="8"/>
        <v>5</v>
      </c>
      <c r="E93" s="295"/>
      <c r="H93" s="86"/>
      <c r="I93" s="86"/>
      <c r="J93" s="86"/>
      <c r="K93" s="86"/>
      <c r="L93" s="86"/>
      <c r="M93" s="361"/>
      <c r="N93" s="86"/>
      <c r="O93" s="88"/>
      <c r="P93" s="88"/>
      <c r="Q93" s="86"/>
      <c r="R93" s="86"/>
      <c r="S93" s="86"/>
      <c r="T93" s="86"/>
      <c r="U93" s="89"/>
      <c r="X93" s="89"/>
      <c r="Y93" s="346"/>
      <c r="Z93" s="86"/>
      <c r="AA93" s="86"/>
      <c r="AB93" s="88"/>
      <c r="AC93" s="86"/>
      <c r="AD93" s="86"/>
      <c r="AE93" s="86"/>
      <c r="AF93" s="86"/>
      <c r="AG93" s="86"/>
      <c r="AH93" s="88"/>
      <c r="AI93" s="89" t="s">
        <v>143</v>
      </c>
      <c r="AJ93" s="86"/>
      <c r="AK93" s="86"/>
      <c r="AL93" s="86"/>
      <c r="AM93" s="86"/>
      <c r="AN93" s="86"/>
      <c r="AO93" s="86"/>
      <c r="AP93" s="86"/>
      <c r="AQ93" s="86"/>
      <c r="AR93" s="86"/>
      <c r="AS93" s="86"/>
      <c r="AT93" s="86"/>
      <c r="AU93" s="86"/>
      <c r="AV93" s="86"/>
      <c r="AW93" s="86"/>
      <c r="AX93" s="89"/>
      <c r="AY93" s="86"/>
      <c r="AZ93" s="86"/>
      <c r="BA93" s="86"/>
      <c r="BB93" s="86"/>
      <c r="BC93" s="86"/>
      <c r="BD93" s="86"/>
      <c r="BE93" s="86"/>
      <c r="BF93" s="86"/>
      <c r="BG93" s="86"/>
      <c r="BH93" s="86"/>
      <c r="BI93" s="86"/>
      <c r="BJ93" s="86"/>
      <c r="BK93" s="86"/>
      <c r="BL93" s="86"/>
      <c r="BM93" s="86"/>
      <c r="BN93" s="86"/>
      <c r="BO93" s="86"/>
      <c r="BP93" s="86"/>
    </row>
    <row r="94" spans="1:68" x14ac:dyDescent="0.3">
      <c r="A94" s="86"/>
      <c r="B94" s="295"/>
      <c r="C94" s="295"/>
      <c r="D94" s="85">
        <f t="shared" si="8"/>
        <v>1</v>
      </c>
      <c r="E94" s="295"/>
      <c r="H94" s="86"/>
      <c r="I94" s="86"/>
      <c r="J94" s="86"/>
      <c r="K94" s="86"/>
      <c r="L94" s="86"/>
      <c r="M94" s="361"/>
      <c r="N94" s="86"/>
      <c r="O94" s="88"/>
      <c r="P94" s="88"/>
      <c r="Q94" s="86"/>
      <c r="R94" s="86"/>
      <c r="S94" s="86"/>
      <c r="T94" s="86"/>
      <c r="U94" s="89"/>
      <c r="X94" s="89"/>
      <c r="Y94" s="346"/>
      <c r="Z94" s="86"/>
      <c r="AA94" s="86"/>
      <c r="AB94" s="88"/>
      <c r="AC94" s="86"/>
      <c r="AD94" s="86"/>
      <c r="AE94" s="86"/>
      <c r="AF94" s="86"/>
      <c r="AG94" s="86"/>
      <c r="AH94" s="88"/>
      <c r="AI94" s="89" t="s">
        <v>144</v>
      </c>
      <c r="AJ94" s="86"/>
      <c r="AK94" s="86"/>
      <c r="AL94" s="86"/>
      <c r="AM94" s="86"/>
      <c r="AN94" s="86"/>
      <c r="AO94" s="86"/>
      <c r="AP94" s="86"/>
      <c r="AQ94" s="86"/>
      <c r="AR94" s="86"/>
      <c r="AS94" s="86"/>
      <c r="AT94" s="86"/>
      <c r="AU94" s="86"/>
      <c r="AV94" s="86"/>
      <c r="AW94" s="86"/>
      <c r="AX94" s="89"/>
      <c r="AY94" s="86"/>
      <c r="AZ94" s="86"/>
      <c r="BA94" s="86"/>
      <c r="BB94" s="86"/>
      <c r="BC94" s="86"/>
      <c r="BD94" s="86"/>
      <c r="BE94" s="86"/>
      <c r="BF94" s="86"/>
      <c r="BG94" s="86"/>
      <c r="BH94" s="86"/>
      <c r="BI94" s="86"/>
      <c r="BJ94" s="86"/>
      <c r="BK94" s="86"/>
      <c r="BL94" s="86"/>
      <c r="BM94" s="86"/>
      <c r="BN94" s="86"/>
      <c r="BO94" s="86"/>
      <c r="BP94" s="86"/>
    </row>
    <row r="95" spans="1:68" x14ac:dyDescent="0.3">
      <c r="A95" s="86"/>
      <c r="D95" s="85">
        <f t="shared" si="8"/>
        <v>5</v>
      </c>
      <c r="H95" s="86"/>
      <c r="I95" s="86"/>
      <c r="J95" s="86"/>
      <c r="K95" s="86"/>
      <c r="L95" s="86"/>
      <c r="M95" s="361"/>
      <c r="N95" s="86"/>
      <c r="O95" s="88"/>
      <c r="P95" s="88"/>
      <c r="Q95" s="86"/>
      <c r="R95" s="86"/>
      <c r="S95" s="86"/>
      <c r="T95" s="86"/>
      <c r="U95" s="89"/>
      <c r="X95" s="89"/>
      <c r="Y95" s="346"/>
      <c r="Z95" s="86"/>
      <c r="AA95" s="86"/>
      <c r="AB95" s="88"/>
      <c r="AC95" s="86"/>
      <c r="AD95" s="86"/>
      <c r="AE95" s="86"/>
      <c r="AF95" s="86"/>
      <c r="AG95" s="86"/>
      <c r="AH95" s="88"/>
      <c r="AI95" s="89" t="s">
        <v>145</v>
      </c>
      <c r="AJ95" s="86"/>
      <c r="AK95" s="86"/>
      <c r="AL95" s="86"/>
      <c r="AM95" s="86"/>
      <c r="AN95" s="86"/>
      <c r="AO95" s="86"/>
      <c r="AP95" s="86"/>
      <c r="AQ95" s="86"/>
      <c r="AR95" s="86"/>
      <c r="AS95" s="86"/>
      <c r="AT95" s="86"/>
      <c r="AU95" s="86"/>
      <c r="AV95" s="86"/>
      <c r="AW95" s="86"/>
      <c r="AX95" s="89"/>
      <c r="AY95" s="86"/>
      <c r="AZ95" s="86"/>
      <c r="BA95" s="86"/>
      <c r="BB95" s="86"/>
      <c r="BC95" s="86"/>
      <c r="BD95" s="86"/>
      <c r="BE95" s="86"/>
      <c r="BF95" s="86"/>
      <c r="BG95" s="86"/>
      <c r="BH95" s="86"/>
      <c r="BI95" s="86"/>
      <c r="BJ95" s="86"/>
      <c r="BK95" s="86"/>
      <c r="BL95" s="86"/>
      <c r="BM95" s="86"/>
      <c r="BN95" s="86"/>
      <c r="BO95" s="86"/>
      <c r="BP95" s="86"/>
    </row>
    <row r="96" spans="1:68" x14ac:dyDescent="0.3">
      <c r="A96" s="86"/>
      <c r="D96" s="85">
        <f t="shared" si="8"/>
        <v>1</v>
      </c>
      <c r="H96" s="86"/>
      <c r="I96" s="86"/>
      <c r="J96" s="86"/>
      <c r="K96" s="86"/>
      <c r="L96" s="86"/>
      <c r="M96" s="361"/>
      <c r="N96" s="86"/>
      <c r="O96" s="88"/>
      <c r="P96" s="88"/>
      <c r="Q96" s="86"/>
      <c r="R96" s="86"/>
      <c r="S96" s="86"/>
      <c r="T96" s="86"/>
      <c r="U96" s="89"/>
      <c r="X96" s="89"/>
      <c r="Y96" s="346"/>
      <c r="Z96" s="86"/>
      <c r="AA96" s="86"/>
      <c r="AB96" s="88"/>
      <c r="AC96" s="86"/>
      <c r="AD96" s="86"/>
      <c r="AE96" s="86"/>
      <c r="AF96" s="86"/>
      <c r="AG96" s="86"/>
      <c r="AH96" s="88"/>
      <c r="AI96" s="89" t="s">
        <v>146</v>
      </c>
      <c r="AJ96" s="86"/>
      <c r="AK96" s="86"/>
      <c r="AL96" s="86"/>
      <c r="AM96" s="86"/>
      <c r="AN96" s="86"/>
      <c r="AO96" s="86"/>
      <c r="AP96" s="86"/>
      <c r="AQ96" s="86"/>
      <c r="AR96" s="86"/>
      <c r="AS96" s="86"/>
      <c r="AT96" s="86"/>
      <c r="AU96" s="86"/>
      <c r="AV96" s="86"/>
      <c r="AW96" s="86"/>
      <c r="AX96" s="89"/>
      <c r="AY96" s="86"/>
      <c r="AZ96" s="86"/>
      <c r="BA96" s="86"/>
      <c r="BB96" s="86"/>
      <c r="BC96" s="86"/>
      <c r="BD96" s="86"/>
      <c r="BE96" s="86"/>
      <c r="BF96" s="86"/>
      <c r="BG96" s="86"/>
      <c r="BH96" s="86"/>
      <c r="BI96" s="86"/>
      <c r="BJ96" s="86"/>
      <c r="BK96" s="86"/>
      <c r="BL96" s="86"/>
      <c r="BM96" s="86"/>
      <c r="BN96" s="86"/>
      <c r="BO96" s="86"/>
      <c r="BP96" s="86"/>
    </row>
    <row r="97" spans="1:68" x14ac:dyDescent="0.3">
      <c r="A97" s="86"/>
      <c r="D97" s="85">
        <f t="shared" ref="D97:D115" si="9">IF(D37="No signature checks",1,IF(D37&lt;85,2,IF(D37&gt;99,3,5)))</f>
        <v>5</v>
      </c>
      <c r="H97" s="86"/>
      <c r="I97" s="86"/>
      <c r="J97" s="86"/>
      <c r="K97" s="86"/>
      <c r="L97" s="86"/>
      <c r="M97" s="361"/>
      <c r="N97" s="86"/>
      <c r="O97" s="88"/>
      <c r="P97" s="88"/>
      <c r="Q97" s="86"/>
      <c r="R97" s="86"/>
      <c r="S97" s="86"/>
      <c r="T97" s="86"/>
      <c r="U97" s="89"/>
      <c r="X97" s="89"/>
      <c r="Y97" s="346"/>
      <c r="Z97" s="86"/>
      <c r="AA97" s="86"/>
      <c r="AB97" s="88"/>
      <c r="AC97" s="86"/>
      <c r="AD97" s="86"/>
      <c r="AE97" s="86"/>
      <c r="AF97" s="86"/>
      <c r="AG97" s="86"/>
      <c r="AH97" s="88"/>
      <c r="AI97" s="89" t="s">
        <v>147</v>
      </c>
      <c r="AJ97" s="86"/>
      <c r="AK97" s="86"/>
      <c r="AL97" s="86"/>
      <c r="AM97" s="86"/>
      <c r="AN97" s="86"/>
      <c r="AO97" s="86"/>
      <c r="AP97" s="86"/>
      <c r="AQ97" s="86"/>
      <c r="AR97" s="86"/>
      <c r="AS97" s="86"/>
      <c r="AT97" s="86"/>
      <c r="AU97" s="86"/>
      <c r="AV97" s="86"/>
      <c r="AW97" s="86"/>
      <c r="AX97" s="89"/>
      <c r="AY97" s="86"/>
      <c r="AZ97" s="86"/>
      <c r="BA97" s="86"/>
      <c r="BB97" s="86"/>
      <c r="BC97" s="86"/>
      <c r="BD97" s="86"/>
      <c r="BE97" s="86"/>
      <c r="BF97" s="86"/>
      <c r="BG97" s="86"/>
      <c r="BH97" s="86"/>
      <c r="BI97" s="86"/>
      <c r="BJ97" s="86"/>
      <c r="BK97" s="86"/>
      <c r="BL97" s="86"/>
      <c r="BM97" s="86"/>
      <c r="BN97" s="86"/>
      <c r="BO97" s="86"/>
      <c r="BP97" s="86"/>
    </row>
    <row r="98" spans="1:68" x14ac:dyDescent="0.3">
      <c r="A98" s="86"/>
      <c r="D98" s="85">
        <f t="shared" si="9"/>
        <v>1</v>
      </c>
      <c r="H98" s="86"/>
      <c r="I98" s="86"/>
      <c r="J98" s="86"/>
      <c r="K98" s="86"/>
      <c r="L98" s="86"/>
      <c r="M98" s="361"/>
      <c r="N98" s="86"/>
      <c r="O98" s="88"/>
      <c r="P98" s="88"/>
      <c r="Q98" s="86"/>
      <c r="R98" s="86"/>
      <c r="S98" s="86"/>
      <c r="T98" s="86"/>
      <c r="U98" s="89"/>
      <c r="X98" s="89"/>
      <c r="Y98" s="346"/>
      <c r="Z98" s="86"/>
      <c r="AA98" s="86"/>
      <c r="AB98" s="88"/>
      <c r="AC98" s="86"/>
      <c r="AD98" s="86"/>
      <c r="AE98" s="86"/>
      <c r="AF98" s="86"/>
      <c r="AG98" s="86"/>
      <c r="AH98" s="88"/>
      <c r="AI98" s="89" t="s">
        <v>54</v>
      </c>
      <c r="AJ98" s="86"/>
      <c r="AK98" s="86"/>
      <c r="AL98" s="86"/>
      <c r="AM98" s="86"/>
      <c r="AN98" s="86"/>
      <c r="AO98" s="86"/>
      <c r="AP98" s="86"/>
      <c r="AQ98" s="86"/>
      <c r="AR98" s="86"/>
      <c r="AS98" s="86"/>
      <c r="AT98" s="86"/>
      <c r="AU98" s="86"/>
      <c r="AV98" s="86"/>
      <c r="AW98" s="86"/>
      <c r="AX98" s="89"/>
      <c r="AY98" s="86"/>
      <c r="AZ98" s="86"/>
      <c r="BA98" s="86"/>
      <c r="BB98" s="86"/>
      <c r="BC98" s="86"/>
      <c r="BD98" s="86"/>
      <c r="BE98" s="86"/>
      <c r="BF98" s="86"/>
      <c r="BG98" s="86"/>
      <c r="BH98" s="86"/>
      <c r="BI98" s="86"/>
      <c r="BJ98" s="86"/>
      <c r="BK98" s="86"/>
      <c r="BL98" s="86"/>
      <c r="BM98" s="86"/>
      <c r="BN98" s="86"/>
      <c r="BO98" s="86"/>
      <c r="BP98" s="86"/>
    </row>
    <row r="99" spans="1:68" x14ac:dyDescent="0.3">
      <c r="A99" s="86"/>
      <c r="D99" s="85">
        <f t="shared" si="9"/>
        <v>3</v>
      </c>
      <c r="H99" s="86"/>
      <c r="I99" s="86"/>
      <c r="J99" s="86"/>
      <c r="K99" s="86"/>
      <c r="L99" s="86"/>
      <c r="M99" s="361"/>
      <c r="N99" s="86"/>
      <c r="O99" s="88"/>
      <c r="P99" s="88"/>
      <c r="Q99" s="86"/>
      <c r="R99" s="86"/>
      <c r="S99" s="86"/>
      <c r="T99" s="86"/>
      <c r="U99" s="89"/>
      <c r="X99" s="89"/>
      <c r="Y99" s="346"/>
      <c r="Z99" s="86"/>
      <c r="AA99" s="86"/>
      <c r="AB99" s="88"/>
      <c r="AC99" s="86"/>
      <c r="AD99" s="86"/>
      <c r="AE99" s="86"/>
      <c r="AF99" s="86"/>
      <c r="AG99" s="86"/>
      <c r="AH99" s="88"/>
      <c r="AI99" s="89" t="s">
        <v>148</v>
      </c>
      <c r="AJ99" s="86"/>
      <c r="AK99" s="86"/>
      <c r="AL99" s="86"/>
      <c r="AM99" s="86"/>
      <c r="AN99" s="86"/>
      <c r="AO99" s="86"/>
      <c r="AP99" s="86"/>
      <c r="AQ99" s="86"/>
      <c r="AR99" s="86"/>
      <c r="AS99" s="86"/>
      <c r="AT99" s="86"/>
      <c r="AU99" s="86"/>
      <c r="AV99" s="86"/>
      <c r="AW99" s="86"/>
      <c r="AX99" s="89"/>
      <c r="AY99" s="86"/>
      <c r="AZ99" s="86"/>
      <c r="BA99" s="86"/>
      <c r="BB99" s="86"/>
      <c r="BC99" s="86"/>
      <c r="BD99" s="86"/>
      <c r="BE99" s="86"/>
      <c r="BF99" s="86"/>
      <c r="BG99" s="86"/>
      <c r="BH99" s="86"/>
      <c r="BI99" s="86"/>
      <c r="BJ99" s="86"/>
      <c r="BK99" s="86"/>
      <c r="BL99" s="86"/>
      <c r="BM99" s="86"/>
      <c r="BN99" s="86"/>
      <c r="BO99" s="86"/>
      <c r="BP99" s="86"/>
    </row>
    <row r="100" spans="1:68" x14ac:dyDescent="0.3">
      <c r="A100" s="86"/>
      <c r="D100" s="85">
        <f t="shared" si="9"/>
        <v>5</v>
      </c>
      <c r="H100" s="86"/>
      <c r="I100" s="86"/>
      <c r="J100" s="86"/>
      <c r="K100" s="86"/>
      <c r="L100" s="86"/>
      <c r="M100" s="361"/>
      <c r="N100" s="86"/>
      <c r="O100" s="88"/>
      <c r="P100" s="88"/>
      <c r="Q100" s="86"/>
      <c r="R100" s="86"/>
      <c r="S100" s="86"/>
      <c r="T100" s="86"/>
      <c r="U100" s="89"/>
      <c r="X100" s="89"/>
      <c r="Y100" s="346"/>
      <c r="Z100" s="86"/>
      <c r="AA100" s="86"/>
      <c r="AB100" s="88"/>
      <c r="AC100" s="86"/>
      <c r="AD100" s="86"/>
      <c r="AE100" s="86"/>
      <c r="AF100" s="86"/>
      <c r="AG100" s="86"/>
      <c r="AH100" s="88"/>
      <c r="AI100" s="89" t="s">
        <v>149</v>
      </c>
      <c r="AJ100" s="86"/>
      <c r="AK100" s="86"/>
      <c r="AL100" s="86"/>
      <c r="AM100" s="86"/>
      <c r="AN100" s="86"/>
      <c r="AO100" s="86"/>
      <c r="AP100" s="86"/>
      <c r="AQ100" s="86"/>
      <c r="AR100" s="86"/>
      <c r="AS100" s="86"/>
      <c r="AT100" s="86"/>
      <c r="AU100" s="86"/>
      <c r="AV100" s="86"/>
      <c r="AW100" s="86"/>
      <c r="AX100" s="89"/>
      <c r="AY100" s="86"/>
      <c r="AZ100" s="86"/>
      <c r="BA100" s="86"/>
      <c r="BB100" s="86"/>
      <c r="BC100" s="86"/>
      <c r="BD100" s="86"/>
      <c r="BE100" s="86"/>
      <c r="BF100" s="86"/>
      <c r="BG100" s="86"/>
      <c r="BH100" s="86"/>
      <c r="BI100" s="86"/>
      <c r="BJ100" s="86"/>
      <c r="BK100" s="86"/>
      <c r="BL100" s="86"/>
      <c r="BM100" s="86"/>
      <c r="BN100" s="86"/>
      <c r="BO100" s="86"/>
      <c r="BP100" s="86"/>
    </row>
    <row r="101" spans="1:68" x14ac:dyDescent="0.3">
      <c r="A101" s="86"/>
      <c r="D101" s="85">
        <f t="shared" si="9"/>
        <v>1</v>
      </c>
      <c r="H101" s="86"/>
      <c r="I101" s="86"/>
      <c r="J101" s="86"/>
      <c r="K101" s="86"/>
      <c r="L101" s="86"/>
      <c r="M101" s="361"/>
      <c r="N101" s="86"/>
      <c r="O101" s="88"/>
      <c r="P101" s="88"/>
      <c r="Q101" s="86"/>
      <c r="R101" s="86"/>
      <c r="S101" s="86"/>
      <c r="T101" s="86"/>
      <c r="U101" s="89"/>
      <c r="X101" s="89"/>
      <c r="Y101" s="346"/>
      <c r="Z101" s="86"/>
      <c r="AA101" s="86"/>
      <c r="AB101" s="88"/>
      <c r="AC101" s="86"/>
      <c r="AD101" s="86"/>
      <c r="AE101" s="86"/>
      <c r="AF101" s="86"/>
      <c r="AG101" s="86"/>
      <c r="AH101" s="88"/>
      <c r="AI101" s="89" t="s">
        <v>150</v>
      </c>
      <c r="AJ101" s="86"/>
      <c r="AK101" s="86"/>
      <c r="AL101" s="86"/>
      <c r="AM101" s="86"/>
      <c r="AN101" s="86"/>
      <c r="AO101" s="86"/>
      <c r="AP101" s="86"/>
      <c r="AQ101" s="86"/>
      <c r="AR101" s="86"/>
      <c r="AS101" s="86"/>
      <c r="AT101" s="86"/>
      <c r="AU101" s="86"/>
      <c r="AV101" s="86"/>
      <c r="AW101" s="86"/>
      <c r="AX101" s="89"/>
      <c r="AY101" s="86"/>
      <c r="AZ101" s="86"/>
      <c r="BA101" s="86"/>
      <c r="BB101" s="86"/>
      <c r="BC101" s="86"/>
      <c r="BD101" s="86"/>
      <c r="BE101" s="86"/>
      <c r="BF101" s="86"/>
      <c r="BG101" s="86"/>
      <c r="BH101" s="86"/>
      <c r="BI101" s="86"/>
      <c r="BJ101" s="86"/>
      <c r="BK101" s="86"/>
      <c r="BL101" s="86"/>
      <c r="BM101" s="86"/>
      <c r="BN101" s="86"/>
      <c r="BO101" s="86"/>
      <c r="BP101" s="86"/>
    </row>
    <row r="102" spans="1:68" x14ac:dyDescent="0.3">
      <c r="A102" s="86"/>
      <c r="D102" s="85">
        <f t="shared" si="9"/>
        <v>3</v>
      </c>
      <c r="H102" s="86"/>
      <c r="I102" s="86"/>
      <c r="J102" s="86"/>
      <c r="K102" s="86"/>
      <c r="L102" s="86"/>
      <c r="M102" s="361"/>
      <c r="N102" s="86"/>
      <c r="O102" s="88"/>
      <c r="P102" s="88"/>
      <c r="Q102" s="86"/>
      <c r="R102" s="86"/>
      <c r="S102" s="86"/>
      <c r="T102" s="86"/>
      <c r="U102" s="89"/>
      <c r="X102" s="89"/>
      <c r="Y102" s="346"/>
      <c r="Z102" s="86"/>
      <c r="AA102" s="86"/>
      <c r="AB102" s="88"/>
      <c r="AC102" s="86"/>
      <c r="AD102" s="86"/>
      <c r="AE102" s="86"/>
      <c r="AF102" s="86"/>
      <c r="AG102" s="86"/>
      <c r="AH102" s="88"/>
      <c r="AI102" s="89" t="s">
        <v>151</v>
      </c>
      <c r="AJ102" s="86"/>
      <c r="AK102" s="86"/>
      <c r="AL102" s="86"/>
      <c r="AM102" s="86"/>
      <c r="AN102" s="86"/>
      <c r="AO102" s="86"/>
      <c r="AP102" s="86"/>
      <c r="AQ102" s="86"/>
      <c r="AR102" s="86"/>
      <c r="AS102" s="86"/>
      <c r="AT102" s="86"/>
      <c r="AU102" s="86"/>
      <c r="AV102" s="86"/>
      <c r="AW102" s="86"/>
      <c r="AX102" s="89"/>
      <c r="AY102" s="86"/>
      <c r="AZ102" s="86"/>
      <c r="BA102" s="86"/>
      <c r="BB102" s="86"/>
      <c r="BC102" s="86"/>
      <c r="BD102" s="86"/>
      <c r="BE102" s="86"/>
      <c r="BF102" s="86"/>
      <c r="BG102" s="86"/>
      <c r="BH102" s="86"/>
      <c r="BI102" s="86"/>
      <c r="BJ102" s="86"/>
      <c r="BK102" s="86"/>
      <c r="BL102" s="86"/>
      <c r="BM102" s="86"/>
      <c r="BN102" s="86"/>
      <c r="BO102" s="86"/>
      <c r="BP102" s="86"/>
    </row>
    <row r="103" spans="1:68" x14ac:dyDescent="0.3">
      <c r="A103" s="26"/>
      <c r="D103" s="85">
        <f t="shared" si="9"/>
        <v>1</v>
      </c>
      <c r="H103" s="26"/>
      <c r="I103" s="26"/>
      <c r="J103" s="26"/>
      <c r="K103" s="26"/>
      <c r="L103" s="26"/>
      <c r="M103" s="22"/>
      <c r="N103" s="26"/>
      <c r="O103" s="27"/>
      <c r="P103" s="27"/>
      <c r="Q103" s="26"/>
      <c r="R103" s="26"/>
      <c r="S103" s="26"/>
      <c r="T103" s="26"/>
      <c r="U103" s="28"/>
      <c r="X103" s="28"/>
      <c r="Y103" s="347"/>
      <c r="Z103" s="26"/>
      <c r="AA103" s="26"/>
      <c r="AB103" s="27"/>
      <c r="AC103" s="26"/>
      <c r="AD103" s="26"/>
      <c r="AE103" s="26"/>
      <c r="AF103" s="26"/>
      <c r="AG103" s="26"/>
      <c r="AH103" s="27"/>
      <c r="AI103" s="28"/>
      <c r="AJ103" s="26"/>
      <c r="AK103" s="26"/>
      <c r="AL103" s="26"/>
      <c r="AM103" s="26"/>
      <c r="AN103" s="26"/>
      <c r="AO103" s="26"/>
      <c r="AP103" s="26"/>
      <c r="AQ103" s="26"/>
      <c r="AR103" s="26"/>
      <c r="AS103" s="26"/>
      <c r="AT103" s="26"/>
      <c r="AU103" s="26"/>
      <c r="AV103" s="26"/>
      <c r="AW103" s="26"/>
      <c r="AX103" s="28"/>
      <c r="AY103" s="26"/>
      <c r="AZ103" s="26"/>
      <c r="BA103" s="26"/>
      <c r="BB103" s="26"/>
      <c r="BC103" s="26"/>
      <c r="BD103" s="26"/>
      <c r="BE103" s="26"/>
      <c r="BF103" s="26"/>
      <c r="BG103" s="26"/>
      <c r="BH103" s="26"/>
      <c r="BI103" s="26"/>
      <c r="BJ103" s="26"/>
      <c r="BK103" s="26"/>
      <c r="BL103" s="26"/>
      <c r="BM103" s="26"/>
      <c r="BN103" s="26"/>
      <c r="BO103" s="26"/>
      <c r="BP103" s="26"/>
    </row>
    <row r="104" spans="1:68" x14ac:dyDescent="0.3">
      <c r="A104" s="93"/>
      <c r="D104" s="85">
        <f t="shared" si="9"/>
        <v>5</v>
      </c>
      <c r="H104" s="93"/>
      <c r="I104" s="93"/>
      <c r="J104" s="93"/>
      <c r="K104" s="93"/>
      <c r="L104" s="93"/>
      <c r="M104" s="362"/>
      <c r="N104" s="93"/>
      <c r="O104" s="94"/>
      <c r="P104" s="94"/>
      <c r="Q104" s="93"/>
      <c r="R104" s="93"/>
      <c r="S104" s="93"/>
      <c r="T104" s="93"/>
      <c r="U104" s="95"/>
      <c r="X104" s="95"/>
      <c r="Y104" s="348"/>
      <c r="Z104" s="93"/>
      <c r="AA104" s="93"/>
      <c r="AB104" s="94"/>
      <c r="AC104" s="93"/>
      <c r="AD104" s="93"/>
      <c r="AE104" s="93"/>
      <c r="AF104" s="93"/>
      <c r="AG104" s="93"/>
      <c r="AH104" s="94"/>
      <c r="AI104" s="95"/>
      <c r="AJ104" s="93"/>
      <c r="AK104" s="93"/>
      <c r="AL104" s="93"/>
      <c r="AM104" s="93"/>
      <c r="AN104" s="93"/>
      <c r="AO104" s="93"/>
      <c r="AP104" s="93"/>
      <c r="AQ104" s="93"/>
      <c r="AR104" s="93"/>
      <c r="AS104" s="93"/>
      <c r="AT104" s="93"/>
      <c r="AU104" s="93"/>
      <c r="AV104" s="93"/>
      <c r="AW104" s="93"/>
      <c r="AX104" s="95"/>
      <c r="AY104" s="93"/>
      <c r="AZ104" s="93"/>
      <c r="BA104" s="93"/>
      <c r="BB104" s="93"/>
      <c r="BC104" s="93"/>
      <c r="BD104" s="93"/>
      <c r="BE104" s="93"/>
      <c r="BF104" s="93"/>
      <c r="BG104" s="93"/>
      <c r="BH104" s="93"/>
      <c r="BI104" s="93"/>
      <c r="BJ104" s="93"/>
      <c r="BK104" s="93"/>
      <c r="BL104" s="93"/>
      <c r="BM104" s="93"/>
      <c r="BN104" s="93"/>
      <c r="BO104" s="93"/>
      <c r="BP104" s="93"/>
    </row>
    <row r="105" spans="1:68" x14ac:dyDescent="0.3">
      <c r="A105" s="96"/>
      <c r="D105" s="85">
        <f t="shared" si="9"/>
        <v>1</v>
      </c>
      <c r="H105" s="96"/>
      <c r="I105" s="96"/>
      <c r="J105" s="96"/>
      <c r="K105" s="96"/>
      <c r="L105" s="96"/>
      <c r="M105" s="363"/>
      <c r="N105" s="96"/>
      <c r="O105" s="97"/>
      <c r="P105" s="97"/>
      <c r="Q105" s="96"/>
      <c r="R105" s="96"/>
      <c r="S105" s="96"/>
      <c r="T105" s="96"/>
      <c r="U105" s="98"/>
      <c r="X105" s="98"/>
      <c r="Y105" s="349"/>
      <c r="Z105" s="96"/>
      <c r="AA105" s="96"/>
      <c r="AB105" s="97"/>
      <c r="AC105" s="96"/>
      <c r="AD105" s="96"/>
      <c r="AE105" s="96"/>
      <c r="AF105" s="96"/>
      <c r="AG105" s="96"/>
      <c r="AH105" s="97"/>
      <c r="AI105" s="98" t="s">
        <v>152</v>
      </c>
      <c r="AJ105" s="96"/>
      <c r="AK105" s="96"/>
      <c r="AL105" s="96"/>
      <c r="AM105" s="96"/>
      <c r="AN105" s="96"/>
      <c r="AO105" s="96"/>
      <c r="AP105" s="96"/>
      <c r="AQ105" s="96"/>
      <c r="AR105" s="96"/>
      <c r="AS105" s="96"/>
      <c r="AT105" s="96"/>
      <c r="AU105" s="96"/>
      <c r="AV105" s="96"/>
      <c r="AW105" s="96"/>
      <c r="AX105" s="98"/>
      <c r="AY105" s="96"/>
      <c r="AZ105" s="96"/>
      <c r="BA105" s="96"/>
      <c r="BB105" s="96"/>
      <c r="BC105" s="96"/>
      <c r="BD105" s="96"/>
      <c r="BE105" s="96"/>
      <c r="BF105" s="96"/>
      <c r="BG105" s="96"/>
      <c r="BH105" s="96"/>
      <c r="BI105" s="96"/>
      <c r="BJ105" s="96"/>
      <c r="BK105" s="96"/>
      <c r="BL105" s="96"/>
      <c r="BM105" s="96"/>
      <c r="BN105" s="96"/>
      <c r="BO105" s="96"/>
      <c r="BP105" s="96"/>
    </row>
    <row r="106" spans="1:68" x14ac:dyDescent="0.3">
      <c r="A106" s="93"/>
      <c r="D106" s="85">
        <f t="shared" si="9"/>
        <v>2</v>
      </c>
      <c r="H106" s="93"/>
      <c r="I106" s="93"/>
      <c r="J106" s="93"/>
      <c r="K106" s="93"/>
      <c r="L106" s="93"/>
      <c r="M106" s="362"/>
      <c r="N106" s="93"/>
      <c r="O106" s="94"/>
      <c r="P106" s="94"/>
      <c r="Q106" s="93"/>
      <c r="R106" s="93"/>
      <c r="S106" s="93"/>
      <c r="T106" s="93"/>
      <c r="U106" s="95"/>
      <c r="X106" s="95"/>
      <c r="Y106" s="348"/>
      <c r="Z106" s="93"/>
      <c r="AA106" s="93"/>
      <c r="AB106" s="94"/>
      <c r="AC106" s="93"/>
      <c r="AD106" s="93"/>
      <c r="AE106" s="93"/>
      <c r="AF106" s="93"/>
      <c r="AG106" s="93"/>
      <c r="AH106" s="94"/>
      <c r="AI106" s="95" t="s">
        <v>153</v>
      </c>
      <c r="AJ106" s="93"/>
      <c r="AK106" s="93"/>
      <c r="AL106" s="93"/>
      <c r="AM106" s="93"/>
      <c r="AN106" s="93"/>
      <c r="AO106" s="93"/>
      <c r="AP106" s="93"/>
      <c r="AQ106" s="93"/>
      <c r="AR106" s="93"/>
      <c r="AS106" s="93"/>
      <c r="AT106" s="93"/>
      <c r="AU106" s="93"/>
      <c r="AV106" s="93"/>
      <c r="AW106" s="93"/>
      <c r="AX106" s="95"/>
      <c r="AY106" s="93"/>
      <c r="AZ106" s="93"/>
      <c r="BA106" s="93"/>
      <c r="BB106" s="93"/>
      <c r="BC106" s="93"/>
      <c r="BD106" s="93"/>
      <c r="BE106" s="93"/>
      <c r="BF106" s="93"/>
      <c r="BG106" s="93"/>
      <c r="BH106" s="93"/>
      <c r="BI106" s="93"/>
      <c r="BJ106" s="93"/>
      <c r="BK106" s="93"/>
      <c r="BL106" s="93"/>
      <c r="BM106" s="93"/>
      <c r="BN106" s="93"/>
      <c r="BO106" s="93"/>
      <c r="BP106" s="93"/>
    </row>
    <row r="107" spans="1:68" x14ac:dyDescent="0.3">
      <c r="A107" s="93"/>
      <c r="D107" s="85">
        <f t="shared" si="9"/>
        <v>5</v>
      </c>
      <c r="H107" s="93"/>
      <c r="I107" s="93"/>
      <c r="J107" s="93"/>
      <c r="K107" s="93"/>
      <c r="L107" s="93"/>
      <c r="M107" s="362"/>
      <c r="N107" s="93"/>
      <c r="O107" s="94"/>
      <c r="P107" s="94"/>
      <c r="Q107" s="93"/>
      <c r="R107" s="93"/>
      <c r="S107" s="93"/>
      <c r="T107" s="93"/>
      <c r="U107" s="95"/>
      <c r="X107" s="95"/>
      <c r="Y107" s="348"/>
      <c r="Z107" s="93"/>
      <c r="AA107" s="93"/>
      <c r="AB107" s="94"/>
      <c r="AC107" s="93"/>
      <c r="AD107" s="93"/>
      <c r="AE107" s="93"/>
      <c r="AF107" s="93"/>
      <c r="AG107" s="93"/>
      <c r="AH107" s="94"/>
      <c r="AI107" s="95"/>
      <c r="AJ107" s="93"/>
      <c r="AK107" s="93"/>
      <c r="AL107" s="93"/>
      <c r="AM107" s="93"/>
      <c r="AN107" s="93"/>
      <c r="AO107" s="93"/>
      <c r="AP107" s="93"/>
      <c r="AQ107" s="93"/>
      <c r="AR107" s="93"/>
      <c r="AS107" s="93"/>
      <c r="AT107" s="93"/>
      <c r="AU107" s="93"/>
      <c r="AV107" s="93"/>
      <c r="AW107" s="93"/>
      <c r="AX107" s="95"/>
      <c r="AY107" s="93"/>
      <c r="AZ107" s="93"/>
      <c r="BA107" s="93"/>
      <c r="BB107" s="93"/>
      <c r="BC107" s="93"/>
      <c r="BD107" s="93"/>
      <c r="BE107" s="93"/>
      <c r="BF107" s="93"/>
      <c r="BG107" s="93"/>
      <c r="BH107" s="93"/>
      <c r="BI107" s="93"/>
      <c r="BJ107" s="93"/>
      <c r="BK107" s="93"/>
      <c r="BL107" s="93"/>
      <c r="BM107" s="93"/>
      <c r="BN107" s="93"/>
      <c r="BO107" s="93"/>
      <c r="BP107" s="93"/>
    </row>
    <row r="108" spans="1:68" x14ac:dyDescent="0.3">
      <c r="A108" s="93"/>
      <c r="D108" s="85">
        <f t="shared" si="9"/>
        <v>5</v>
      </c>
      <c r="H108" s="93"/>
      <c r="I108" s="93"/>
      <c r="J108" s="93"/>
      <c r="K108" s="93"/>
      <c r="L108" s="93"/>
      <c r="M108" s="362"/>
      <c r="N108" s="93"/>
      <c r="O108" s="94"/>
      <c r="P108" s="94"/>
      <c r="Q108" s="93"/>
      <c r="R108" s="93"/>
      <c r="S108" s="93"/>
      <c r="T108" s="93"/>
      <c r="U108" s="95"/>
      <c r="X108" s="95"/>
      <c r="Y108" s="348"/>
      <c r="Z108" s="93"/>
      <c r="AA108" s="93"/>
      <c r="AB108" s="94"/>
      <c r="AC108" s="93"/>
      <c r="AD108" s="93"/>
      <c r="AE108" s="93"/>
      <c r="AF108" s="93"/>
      <c r="AG108" s="93"/>
      <c r="AH108" s="94"/>
      <c r="AI108" s="95"/>
      <c r="AJ108" s="93"/>
      <c r="AK108" s="93"/>
      <c r="AL108" s="93"/>
      <c r="AM108" s="93"/>
      <c r="AN108" s="93"/>
      <c r="AO108" s="93"/>
      <c r="AP108" s="93"/>
      <c r="AQ108" s="93"/>
      <c r="AR108" s="93"/>
      <c r="AS108" s="93"/>
      <c r="AT108" s="93"/>
      <c r="AU108" s="93"/>
      <c r="AV108" s="93"/>
      <c r="AW108" s="93"/>
      <c r="AX108" s="95"/>
      <c r="AY108" s="93"/>
      <c r="AZ108" s="93"/>
      <c r="BA108" s="93"/>
      <c r="BB108" s="93"/>
      <c r="BC108" s="93"/>
      <c r="BD108" s="93"/>
      <c r="BE108" s="93"/>
      <c r="BF108" s="93"/>
      <c r="BG108" s="93"/>
      <c r="BH108" s="93"/>
      <c r="BI108" s="93"/>
      <c r="BJ108" s="93"/>
      <c r="BK108" s="93"/>
      <c r="BL108" s="93"/>
      <c r="BM108" s="93"/>
      <c r="BN108" s="93"/>
      <c r="BO108" s="93"/>
      <c r="BP108" s="93"/>
    </row>
    <row r="109" spans="1:68" x14ac:dyDescent="0.3">
      <c r="A109" s="93"/>
      <c r="D109" s="85">
        <f t="shared" si="9"/>
        <v>3</v>
      </c>
      <c r="H109" s="93"/>
      <c r="I109" s="93"/>
      <c r="J109" s="93"/>
      <c r="K109" s="93"/>
      <c r="L109" s="93"/>
      <c r="M109" s="362"/>
      <c r="N109" s="93"/>
      <c r="O109" s="94"/>
      <c r="P109" s="94"/>
      <c r="Q109" s="93"/>
      <c r="R109" s="93"/>
      <c r="S109" s="93"/>
      <c r="T109" s="93"/>
      <c r="U109" s="95"/>
      <c r="X109" s="95"/>
      <c r="Y109" s="348"/>
      <c r="Z109" s="93"/>
      <c r="AA109" s="93"/>
      <c r="AB109" s="94"/>
      <c r="AC109" s="93"/>
      <c r="AD109" s="93"/>
      <c r="AE109" s="93"/>
      <c r="AF109" s="93"/>
      <c r="AG109" s="93"/>
      <c r="AH109" s="94"/>
      <c r="AI109" s="95"/>
      <c r="AJ109" s="93"/>
      <c r="AK109" s="93"/>
      <c r="AL109" s="93"/>
      <c r="AM109" s="93"/>
      <c r="AN109" s="93"/>
      <c r="AO109" s="93"/>
      <c r="AP109" s="93"/>
      <c r="AQ109" s="93"/>
      <c r="AR109" s="93"/>
      <c r="AS109" s="93"/>
      <c r="AT109" s="93"/>
      <c r="AU109" s="93"/>
      <c r="AV109" s="93"/>
      <c r="AW109" s="93"/>
      <c r="AX109" s="95"/>
      <c r="AY109" s="93"/>
      <c r="AZ109" s="93"/>
      <c r="BA109" s="93"/>
      <c r="BB109" s="93"/>
      <c r="BC109" s="93"/>
      <c r="BD109" s="93"/>
      <c r="BE109" s="93"/>
      <c r="BF109" s="93"/>
      <c r="BG109" s="93"/>
      <c r="BH109" s="93"/>
      <c r="BI109" s="93"/>
      <c r="BJ109" s="93"/>
      <c r="BK109" s="93"/>
      <c r="BL109" s="93"/>
      <c r="BM109" s="93"/>
      <c r="BN109" s="93"/>
      <c r="BO109" s="93"/>
      <c r="BP109" s="93"/>
    </row>
    <row r="110" spans="1:68" x14ac:dyDescent="0.3">
      <c r="A110" s="93"/>
      <c r="D110" s="85">
        <f t="shared" si="9"/>
        <v>1</v>
      </c>
      <c r="H110" s="93"/>
      <c r="I110" s="93"/>
      <c r="J110" s="93"/>
      <c r="K110" s="93"/>
      <c r="L110" s="93"/>
      <c r="M110" s="362"/>
      <c r="N110" s="93"/>
      <c r="O110" s="94"/>
      <c r="P110" s="94"/>
      <c r="Q110" s="93"/>
      <c r="R110" s="93"/>
      <c r="S110" s="93"/>
      <c r="T110" s="93"/>
      <c r="U110" s="95"/>
      <c r="X110" s="95"/>
      <c r="Y110" s="348"/>
      <c r="Z110" s="93"/>
      <c r="AA110" s="93"/>
      <c r="AB110" s="94"/>
      <c r="AC110" s="93"/>
      <c r="AD110" s="93"/>
      <c r="AE110" s="93"/>
      <c r="AF110" s="93"/>
      <c r="AG110" s="93"/>
      <c r="AH110" s="94"/>
      <c r="AI110" s="95"/>
      <c r="AJ110" s="93"/>
      <c r="AK110" s="93"/>
      <c r="AL110" s="93"/>
      <c r="AM110" s="93"/>
      <c r="AN110" s="93"/>
      <c r="AO110" s="93"/>
      <c r="AP110" s="93"/>
      <c r="AQ110" s="93"/>
      <c r="AR110" s="93"/>
      <c r="AS110" s="93"/>
      <c r="AT110" s="93"/>
      <c r="AU110" s="93"/>
      <c r="AV110" s="93"/>
      <c r="AW110" s="93"/>
      <c r="AX110" s="95"/>
      <c r="AY110" s="93"/>
      <c r="AZ110" s="93"/>
      <c r="BA110" s="93"/>
      <c r="BB110" s="93"/>
      <c r="BC110" s="93"/>
      <c r="BD110" s="93"/>
      <c r="BE110" s="93"/>
      <c r="BF110" s="93"/>
      <c r="BG110" s="93"/>
      <c r="BH110" s="93"/>
      <c r="BI110" s="93"/>
      <c r="BJ110" s="93"/>
      <c r="BK110" s="93"/>
      <c r="BL110" s="93"/>
      <c r="BM110" s="93"/>
      <c r="BN110" s="93"/>
      <c r="BO110" s="93"/>
      <c r="BP110" s="93"/>
    </row>
    <row r="111" spans="1:68" x14ac:dyDescent="0.3">
      <c r="A111" s="93"/>
      <c r="D111" s="85">
        <f t="shared" si="9"/>
        <v>1</v>
      </c>
      <c r="H111" s="93"/>
      <c r="I111" s="93"/>
      <c r="J111" s="93"/>
      <c r="K111" s="93"/>
      <c r="L111" s="93"/>
      <c r="M111" s="362"/>
      <c r="N111" s="93"/>
      <c r="O111" s="94"/>
      <c r="P111" s="94"/>
      <c r="Q111" s="93"/>
      <c r="R111" s="93"/>
      <c r="S111" s="93"/>
      <c r="T111" s="93"/>
      <c r="U111" s="95"/>
      <c r="X111" s="95"/>
      <c r="Y111" s="348"/>
      <c r="Z111" s="93"/>
      <c r="AA111" s="93"/>
      <c r="AB111" s="94"/>
      <c r="AC111" s="93"/>
      <c r="AD111" s="93"/>
      <c r="AE111" s="93"/>
      <c r="AF111" s="93"/>
      <c r="AG111" s="93"/>
      <c r="AH111" s="94"/>
      <c r="AI111" s="95"/>
      <c r="AJ111" s="93"/>
      <c r="AK111" s="93"/>
      <c r="AL111" s="93"/>
      <c r="AM111" s="93"/>
      <c r="AN111" s="93"/>
      <c r="AO111" s="93"/>
      <c r="AP111" s="93"/>
      <c r="AQ111" s="93"/>
      <c r="AR111" s="93"/>
      <c r="AS111" s="93"/>
      <c r="AT111" s="93"/>
      <c r="AU111" s="93"/>
      <c r="AV111" s="93"/>
      <c r="AW111" s="93"/>
      <c r="AX111" s="95"/>
      <c r="AY111" s="93"/>
      <c r="AZ111" s="93"/>
      <c r="BA111" s="93"/>
      <c r="BB111" s="93"/>
      <c r="BC111" s="93"/>
      <c r="BD111" s="93"/>
      <c r="BE111" s="93"/>
      <c r="BF111" s="93"/>
      <c r="BG111" s="93"/>
      <c r="BH111" s="93"/>
      <c r="BI111" s="93"/>
      <c r="BJ111" s="93"/>
      <c r="BK111" s="93"/>
      <c r="BL111" s="93"/>
      <c r="BM111" s="93"/>
      <c r="BN111" s="93"/>
      <c r="BO111" s="93"/>
      <c r="BP111" s="93"/>
    </row>
    <row r="112" spans="1:68" x14ac:dyDescent="0.3">
      <c r="A112" s="93"/>
      <c r="D112" s="85">
        <f t="shared" si="9"/>
        <v>5</v>
      </c>
      <c r="H112" s="93"/>
      <c r="I112" s="93"/>
      <c r="J112" s="93"/>
      <c r="K112" s="93"/>
      <c r="L112" s="93"/>
      <c r="M112" s="362"/>
      <c r="N112" s="93"/>
      <c r="O112" s="94"/>
      <c r="P112" s="94"/>
      <c r="Q112" s="93"/>
      <c r="R112" s="93"/>
      <c r="S112" s="93"/>
      <c r="T112" s="93"/>
      <c r="U112" s="95"/>
      <c r="X112" s="95"/>
      <c r="Y112" s="348"/>
      <c r="Z112" s="93"/>
      <c r="AA112" s="93"/>
      <c r="AB112" s="94"/>
      <c r="AC112" s="93"/>
      <c r="AD112" s="93"/>
      <c r="AE112" s="93"/>
      <c r="AF112" s="93"/>
      <c r="AG112" s="93"/>
      <c r="AH112" s="94"/>
      <c r="AI112" s="95"/>
      <c r="AJ112" s="93"/>
      <c r="AK112" s="93"/>
      <c r="AL112" s="93"/>
      <c r="AM112" s="93"/>
      <c r="AN112" s="93"/>
      <c r="AO112" s="93"/>
      <c r="AP112" s="93"/>
      <c r="AQ112" s="93"/>
      <c r="AR112" s="93"/>
      <c r="AS112" s="93"/>
      <c r="AT112" s="93"/>
      <c r="AU112" s="93"/>
      <c r="AV112" s="93"/>
      <c r="AW112" s="93"/>
      <c r="AX112" s="95"/>
      <c r="AY112" s="93"/>
      <c r="AZ112" s="93"/>
      <c r="BA112" s="93"/>
      <c r="BB112" s="93"/>
      <c r="BC112" s="93"/>
      <c r="BD112" s="93"/>
      <c r="BE112" s="93"/>
      <c r="BF112" s="93"/>
      <c r="BG112" s="93"/>
      <c r="BH112" s="93"/>
      <c r="BI112" s="93"/>
      <c r="BJ112" s="93"/>
      <c r="BK112" s="93"/>
      <c r="BL112" s="93"/>
      <c r="BM112" s="93"/>
      <c r="BN112" s="93"/>
      <c r="BO112" s="93"/>
      <c r="BP112" s="93"/>
    </row>
    <row r="113" spans="1:68" x14ac:dyDescent="0.3">
      <c r="A113" s="93"/>
      <c r="D113" s="85">
        <f t="shared" si="9"/>
        <v>5</v>
      </c>
      <c r="H113" s="93"/>
      <c r="I113" s="93"/>
      <c r="J113" s="93"/>
      <c r="K113" s="93"/>
      <c r="L113" s="93"/>
      <c r="M113" s="362"/>
      <c r="N113" s="93"/>
      <c r="O113" s="94"/>
      <c r="P113" s="94"/>
      <c r="Q113" s="93"/>
      <c r="R113" s="93"/>
      <c r="S113" s="93"/>
      <c r="T113" s="93"/>
      <c r="U113" s="95"/>
      <c r="X113" s="95"/>
      <c r="Y113" s="348"/>
      <c r="Z113" s="93"/>
      <c r="AA113" s="93"/>
      <c r="AB113" s="94"/>
      <c r="AC113" s="93"/>
      <c r="AD113" s="93"/>
      <c r="AE113" s="93"/>
      <c r="AF113" s="93"/>
      <c r="AG113" s="93"/>
      <c r="AH113" s="94"/>
      <c r="AI113" s="95"/>
      <c r="AJ113" s="93"/>
      <c r="AK113" s="93"/>
      <c r="AL113" s="93"/>
      <c r="AM113" s="93"/>
      <c r="AN113" s="93"/>
      <c r="AO113" s="93"/>
      <c r="AP113" s="93"/>
      <c r="AQ113" s="93"/>
      <c r="AR113" s="93"/>
      <c r="AS113" s="93"/>
      <c r="AT113" s="93"/>
      <c r="AU113" s="93"/>
      <c r="AV113" s="93"/>
      <c r="AW113" s="93"/>
      <c r="AX113" s="95"/>
      <c r="AY113" s="93"/>
      <c r="AZ113" s="93"/>
      <c r="BA113" s="93"/>
      <c r="BB113" s="93"/>
      <c r="BC113" s="93"/>
      <c r="BD113" s="93"/>
      <c r="BE113" s="93"/>
      <c r="BF113" s="93"/>
      <c r="BG113" s="93"/>
      <c r="BH113" s="93"/>
      <c r="BI113" s="93"/>
      <c r="BJ113" s="93"/>
      <c r="BK113" s="93"/>
      <c r="BL113" s="93"/>
      <c r="BM113" s="93"/>
      <c r="BN113" s="93"/>
      <c r="BO113" s="93"/>
      <c r="BP113" s="93"/>
    </row>
    <row r="114" spans="1:68" x14ac:dyDescent="0.3">
      <c r="A114" s="93"/>
      <c r="D114" s="85">
        <f t="shared" si="9"/>
        <v>1</v>
      </c>
      <c r="H114" s="93"/>
      <c r="I114" s="93"/>
      <c r="J114" s="93"/>
      <c r="K114" s="93"/>
      <c r="L114" s="93"/>
      <c r="M114" s="362"/>
      <c r="N114" s="93"/>
      <c r="O114" s="94"/>
      <c r="P114" s="94"/>
      <c r="Q114" s="93"/>
      <c r="R114" s="93"/>
      <c r="S114" s="93"/>
      <c r="T114" s="93"/>
      <c r="U114" s="95"/>
      <c r="X114" s="95"/>
      <c r="Y114" s="348"/>
      <c r="Z114" s="93"/>
      <c r="AA114" s="93"/>
      <c r="AB114" s="94"/>
      <c r="AC114" s="93"/>
      <c r="AD114" s="93"/>
      <c r="AE114" s="93"/>
      <c r="AF114" s="93"/>
      <c r="AG114" s="93"/>
      <c r="AH114" s="94"/>
      <c r="AI114" s="95"/>
      <c r="AJ114" s="93"/>
      <c r="AK114" s="93"/>
      <c r="AL114" s="93"/>
      <c r="AM114" s="93"/>
      <c r="AN114" s="93"/>
      <c r="AO114" s="93"/>
      <c r="AP114" s="93"/>
      <c r="AQ114" s="93"/>
      <c r="AR114" s="93"/>
      <c r="AS114" s="93"/>
      <c r="AT114" s="93"/>
      <c r="AU114" s="93"/>
      <c r="AV114" s="93"/>
      <c r="AW114" s="93"/>
      <c r="AX114" s="95"/>
      <c r="AY114" s="93"/>
      <c r="AZ114" s="93"/>
      <c r="BA114" s="93"/>
      <c r="BB114" s="93"/>
      <c r="BC114" s="93"/>
      <c r="BD114" s="93"/>
      <c r="BE114" s="93"/>
      <c r="BF114" s="93"/>
      <c r="BG114" s="93"/>
      <c r="BH114" s="93"/>
      <c r="BI114" s="93"/>
      <c r="BJ114" s="93"/>
      <c r="BK114" s="93"/>
      <c r="BL114" s="93"/>
      <c r="BM114" s="93"/>
      <c r="BN114" s="93"/>
      <c r="BO114" s="93"/>
      <c r="BP114" s="93"/>
    </row>
    <row r="115" spans="1:68" x14ac:dyDescent="0.3">
      <c r="A115" s="93"/>
      <c r="D115" s="85">
        <f t="shared" si="9"/>
        <v>1</v>
      </c>
      <c r="H115" s="93"/>
      <c r="I115" s="93"/>
      <c r="J115" s="93"/>
      <c r="K115" s="93"/>
      <c r="L115" s="93"/>
      <c r="M115" s="362"/>
      <c r="N115" s="93"/>
      <c r="O115" s="94"/>
      <c r="P115" s="94"/>
      <c r="Q115" s="93"/>
      <c r="R115" s="93"/>
      <c r="S115" s="93"/>
      <c r="T115" s="93"/>
      <c r="U115" s="95"/>
      <c r="X115" s="95"/>
      <c r="Y115" s="348"/>
      <c r="Z115" s="93"/>
      <c r="AA115" s="93"/>
      <c r="AB115" s="94"/>
      <c r="AC115" s="93"/>
      <c r="AD115" s="93"/>
      <c r="AE115" s="93"/>
      <c r="AF115" s="93"/>
      <c r="AG115" s="93"/>
      <c r="AH115" s="94"/>
      <c r="AI115" s="95"/>
      <c r="AJ115" s="93"/>
      <c r="AK115" s="93"/>
      <c r="AL115" s="93"/>
      <c r="AM115" s="93"/>
      <c r="AN115" s="93"/>
      <c r="AO115" s="93"/>
      <c r="AP115" s="93"/>
      <c r="AQ115" s="93"/>
      <c r="AR115" s="93"/>
      <c r="AS115" s="93"/>
      <c r="AT115" s="93"/>
      <c r="AU115" s="93"/>
      <c r="AV115" s="93"/>
      <c r="AW115" s="93"/>
      <c r="AX115" s="95"/>
      <c r="AY115" s="93"/>
      <c r="AZ115" s="93"/>
      <c r="BA115" s="93"/>
      <c r="BB115" s="93"/>
      <c r="BC115" s="93"/>
      <c r="BD115" s="93"/>
      <c r="BE115" s="93"/>
      <c r="BF115" s="93"/>
      <c r="BG115" s="93"/>
      <c r="BH115" s="93"/>
      <c r="BI115" s="93"/>
      <c r="BJ115" s="93"/>
      <c r="BK115" s="93"/>
      <c r="BL115" s="93"/>
      <c r="BM115" s="93"/>
      <c r="BN115" s="93"/>
      <c r="BO115" s="93"/>
      <c r="BP115" s="93"/>
    </row>
    <row r="116" spans="1:68" x14ac:dyDescent="0.3">
      <c r="A116" s="93"/>
      <c r="D116" s="104"/>
      <c r="H116" s="93"/>
      <c r="I116" s="93"/>
      <c r="J116" s="93"/>
      <c r="K116" s="93"/>
      <c r="L116" s="93"/>
      <c r="M116" s="362"/>
      <c r="N116" s="93"/>
      <c r="O116" s="94"/>
      <c r="P116" s="94"/>
      <c r="Q116" s="93"/>
      <c r="R116" s="93"/>
      <c r="S116" s="93"/>
      <c r="T116" s="93"/>
      <c r="U116" s="95"/>
      <c r="X116" s="95"/>
      <c r="Y116" s="348"/>
      <c r="Z116" s="93"/>
      <c r="AA116" s="93"/>
      <c r="AB116" s="94"/>
      <c r="AC116" s="93"/>
      <c r="AD116" s="93"/>
      <c r="AE116" s="93"/>
      <c r="AF116" s="93"/>
      <c r="AG116" s="93"/>
      <c r="AH116" s="94"/>
      <c r="AI116" s="95"/>
      <c r="AJ116" s="93"/>
      <c r="AK116" s="93"/>
      <c r="AL116" s="93"/>
      <c r="AM116" s="93"/>
      <c r="AN116" s="93"/>
      <c r="AO116" s="93"/>
      <c r="AP116" s="93"/>
      <c r="AQ116" s="93"/>
      <c r="AR116" s="93"/>
      <c r="AS116" s="93"/>
      <c r="AT116" s="93"/>
      <c r="AU116" s="93"/>
      <c r="AV116" s="93"/>
      <c r="AW116" s="93"/>
      <c r="AX116" s="95"/>
      <c r="AY116" s="93"/>
      <c r="AZ116" s="93"/>
      <c r="BA116" s="93"/>
      <c r="BB116" s="93"/>
      <c r="BC116" s="93"/>
      <c r="BD116" s="93"/>
      <c r="BE116" s="93"/>
      <c r="BF116" s="93"/>
      <c r="BG116" s="93"/>
      <c r="BH116" s="93"/>
      <c r="BI116" s="93"/>
      <c r="BJ116" s="93"/>
      <c r="BK116" s="93"/>
      <c r="BL116" s="93"/>
      <c r="BM116" s="93"/>
      <c r="BN116" s="93"/>
      <c r="BO116" s="93"/>
      <c r="BP116" s="93"/>
    </row>
    <row r="117" spans="1:68" x14ac:dyDescent="0.3">
      <c r="A117" s="93"/>
      <c r="D117" s="107"/>
      <c r="H117" s="93"/>
      <c r="I117" s="93"/>
      <c r="J117" s="93"/>
      <c r="K117" s="93"/>
      <c r="L117" s="93"/>
      <c r="M117" s="362"/>
      <c r="N117" s="93"/>
      <c r="O117" s="94"/>
      <c r="P117" s="94"/>
      <c r="Q117" s="93"/>
      <c r="R117" s="93"/>
      <c r="S117" s="93"/>
      <c r="T117" s="93"/>
      <c r="U117" s="95"/>
      <c r="X117" s="95"/>
      <c r="Y117" s="348"/>
      <c r="Z117" s="93"/>
      <c r="AA117" s="93"/>
      <c r="AB117" s="94"/>
      <c r="AC117" s="93"/>
      <c r="AD117" s="93"/>
      <c r="AE117" s="93"/>
      <c r="AF117" s="93"/>
      <c r="AG117" s="93"/>
      <c r="AH117" s="94"/>
      <c r="AI117" s="95"/>
      <c r="AJ117" s="93"/>
      <c r="AK117" s="93"/>
      <c r="AL117" s="93"/>
      <c r="AM117" s="93"/>
      <c r="AN117" s="93"/>
      <c r="AO117" s="93"/>
      <c r="AP117" s="93"/>
      <c r="AQ117" s="93"/>
      <c r="AR117" s="93"/>
      <c r="AS117" s="93"/>
      <c r="AT117" s="93"/>
      <c r="AU117" s="93"/>
      <c r="AV117" s="93"/>
      <c r="AW117" s="93"/>
      <c r="AX117" s="95"/>
      <c r="AY117" s="93"/>
      <c r="AZ117" s="93"/>
      <c r="BA117" s="93"/>
      <c r="BB117" s="93"/>
      <c r="BC117" s="93"/>
      <c r="BD117" s="93"/>
      <c r="BE117" s="93"/>
      <c r="BF117" s="93"/>
      <c r="BG117" s="93"/>
      <c r="BH117" s="93"/>
      <c r="BI117" s="93"/>
      <c r="BJ117" s="93"/>
      <c r="BK117" s="93"/>
      <c r="BL117" s="93"/>
      <c r="BM117" s="93"/>
      <c r="BN117" s="93"/>
      <c r="BO117" s="93"/>
      <c r="BP117" s="93"/>
    </row>
    <row r="118" spans="1:68" x14ac:dyDescent="0.3">
      <c r="A118" s="93"/>
      <c r="D118" s="108" t="s">
        <v>209</v>
      </c>
      <c r="H118" s="93"/>
      <c r="I118" s="93"/>
      <c r="J118" s="93"/>
      <c r="K118" s="93"/>
      <c r="L118" s="93"/>
      <c r="M118" s="362"/>
      <c r="N118" s="93"/>
      <c r="O118" s="94"/>
      <c r="P118" s="94"/>
      <c r="Q118" s="93"/>
      <c r="R118" s="93"/>
      <c r="S118" s="93"/>
      <c r="T118" s="93"/>
      <c r="U118" s="95"/>
      <c r="X118" s="95"/>
      <c r="Y118" s="348"/>
      <c r="Z118" s="93"/>
      <c r="AA118" s="93"/>
      <c r="AB118" s="94"/>
      <c r="AC118" s="93"/>
      <c r="AD118" s="93"/>
      <c r="AE118" s="93"/>
      <c r="AF118" s="93"/>
      <c r="AG118" s="93"/>
      <c r="AH118" s="94"/>
      <c r="AI118" s="95"/>
      <c r="AJ118" s="93"/>
      <c r="AK118" s="93"/>
      <c r="AL118" s="93"/>
      <c r="AM118" s="93"/>
      <c r="AN118" s="93"/>
      <c r="AO118" s="93"/>
      <c r="AP118" s="93"/>
      <c r="AQ118" s="93"/>
      <c r="AR118" s="93"/>
      <c r="AS118" s="93"/>
      <c r="AT118" s="93"/>
      <c r="AU118" s="93"/>
      <c r="AV118" s="93"/>
      <c r="AW118" s="93"/>
      <c r="AX118" s="95"/>
      <c r="AY118" s="93"/>
      <c r="AZ118" s="93"/>
      <c r="BA118" s="93"/>
      <c r="BB118" s="93"/>
      <c r="BC118" s="93"/>
      <c r="BD118" s="93"/>
      <c r="BE118" s="93"/>
      <c r="BF118" s="93"/>
      <c r="BG118" s="93"/>
      <c r="BH118" s="93"/>
      <c r="BI118" s="93"/>
      <c r="BJ118" s="93"/>
      <c r="BK118" s="93"/>
      <c r="BL118" s="93"/>
      <c r="BM118" s="93"/>
      <c r="BN118" s="93"/>
      <c r="BO118" s="93"/>
      <c r="BP118" s="93"/>
    </row>
    <row r="119" spans="1:68" x14ac:dyDescent="0.3">
      <c r="A119" s="93"/>
      <c r="D119" s="109">
        <f t="shared" ref="D119:D150" si="10">5-D65</f>
        <v>4</v>
      </c>
      <c r="H119" s="93"/>
      <c r="I119" s="93"/>
      <c r="J119" s="93"/>
      <c r="K119" s="93"/>
      <c r="L119" s="93"/>
      <c r="M119" s="362"/>
      <c r="N119" s="93"/>
      <c r="O119" s="94"/>
      <c r="P119" s="94"/>
      <c r="Q119" s="93"/>
      <c r="R119" s="93"/>
      <c r="S119" s="93"/>
      <c r="T119" s="93"/>
      <c r="U119" s="95"/>
      <c r="X119" s="95"/>
      <c r="Y119" s="348"/>
      <c r="Z119" s="93"/>
      <c r="AA119" s="93"/>
      <c r="AB119" s="94"/>
      <c r="AC119" s="93"/>
      <c r="AD119" s="93"/>
      <c r="AE119" s="93"/>
      <c r="AF119" s="93"/>
      <c r="AG119" s="93"/>
      <c r="AH119" s="94"/>
      <c r="AI119" s="95"/>
      <c r="AJ119" s="93"/>
      <c r="AK119" s="93"/>
      <c r="AL119" s="93"/>
      <c r="AM119" s="93"/>
      <c r="AN119" s="93"/>
      <c r="AO119" s="93"/>
      <c r="AP119" s="93"/>
      <c r="AQ119" s="93"/>
      <c r="AR119" s="93"/>
      <c r="AS119" s="93"/>
      <c r="AT119" s="93"/>
      <c r="AU119" s="93"/>
      <c r="AV119" s="93"/>
      <c r="AW119" s="93"/>
      <c r="AX119" s="95"/>
      <c r="AY119" s="93"/>
      <c r="AZ119" s="93"/>
      <c r="BA119" s="93"/>
      <c r="BB119" s="93"/>
      <c r="BC119" s="93"/>
      <c r="BD119" s="93"/>
      <c r="BE119" s="93"/>
      <c r="BF119" s="93"/>
      <c r="BG119" s="93"/>
      <c r="BH119" s="93"/>
      <c r="BI119" s="93"/>
      <c r="BJ119" s="93"/>
      <c r="BK119" s="93"/>
      <c r="BL119" s="93"/>
      <c r="BM119" s="93"/>
      <c r="BN119" s="93"/>
      <c r="BO119" s="93"/>
      <c r="BP119" s="93"/>
    </row>
    <row r="120" spans="1:68" x14ac:dyDescent="0.3">
      <c r="A120" s="93"/>
      <c r="D120" s="109">
        <f t="shared" si="10"/>
        <v>4</v>
      </c>
      <c r="H120" s="93"/>
      <c r="I120" s="93"/>
      <c r="J120" s="93"/>
      <c r="K120" s="93"/>
      <c r="L120" s="93"/>
      <c r="M120" s="362"/>
      <c r="N120" s="93"/>
      <c r="O120" s="94"/>
      <c r="P120" s="94"/>
      <c r="Q120" s="93"/>
      <c r="R120" s="93"/>
      <c r="S120" s="93"/>
      <c r="T120" s="93"/>
      <c r="U120" s="95"/>
      <c r="X120" s="95"/>
      <c r="Y120" s="348"/>
      <c r="Z120" s="93"/>
      <c r="AA120" s="93"/>
      <c r="AB120" s="94"/>
      <c r="AC120" s="93"/>
      <c r="AD120" s="93"/>
      <c r="AE120" s="93"/>
      <c r="AF120" s="93"/>
      <c r="AG120" s="93"/>
      <c r="AH120" s="94"/>
      <c r="AI120" s="95"/>
      <c r="AJ120" s="93"/>
      <c r="AK120" s="93"/>
      <c r="AL120" s="93"/>
      <c r="AM120" s="93"/>
      <c r="AN120" s="93"/>
      <c r="AO120" s="93"/>
      <c r="AP120" s="93"/>
      <c r="AQ120" s="93"/>
      <c r="AR120" s="93"/>
      <c r="AS120" s="93"/>
      <c r="AT120" s="93"/>
      <c r="AU120" s="93"/>
      <c r="AV120" s="93"/>
      <c r="AW120" s="93"/>
      <c r="AX120" s="95"/>
      <c r="AY120" s="93"/>
      <c r="AZ120" s="93"/>
      <c r="BA120" s="93"/>
      <c r="BB120" s="93"/>
      <c r="BC120" s="93"/>
      <c r="BD120" s="93"/>
      <c r="BE120" s="93"/>
      <c r="BF120" s="93"/>
      <c r="BG120" s="93"/>
      <c r="BH120" s="93"/>
      <c r="BI120" s="93"/>
      <c r="BJ120" s="93"/>
      <c r="BK120" s="93"/>
      <c r="BL120" s="93"/>
      <c r="BM120" s="93"/>
      <c r="BN120" s="93"/>
      <c r="BO120" s="93"/>
      <c r="BP120" s="93"/>
    </row>
    <row r="121" spans="1:68" x14ac:dyDescent="0.3">
      <c r="A121" s="93"/>
      <c r="D121" s="109">
        <f t="shared" si="10"/>
        <v>0</v>
      </c>
      <c r="H121" s="93"/>
      <c r="I121" s="93"/>
      <c r="J121" s="93"/>
      <c r="K121" s="93"/>
      <c r="L121" s="93"/>
      <c r="M121" s="362"/>
      <c r="N121" s="93"/>
      <c r="O121" s="94"/>
      <c r="P121" s="94"/>
      <c r="Q121" s="93"/>
      <c r="R121" s="93"/>
      <c r="S121" s="93"/>
      <c r="T121" s="93"/>
      <c r="U121" s="95"/>
      <c r="X121" s="95"/>
      <c r="Y121" s="348"/>
      <c r="Z121" s="93"/>
      <c r="AA121" s="93"/>
      <c r="AB121" s="94"/>
      <c r="AC121" s="93"/>
      <c r="AD121" s="93"/>
      <c r="AE121" s="93"/>
      <c r="AF121" s="93"/>
      <c r="AG121" s="93"/>
      <c r="AH121" s="94"/>
      <c r="AI121" s="95"/>
      <c r="AJ121" s="93"/>
      <c r="AK121" s="93"/>
      <c r="AL121" s="93"/>
      <c r="AM121" s="93"/>
      <c r="AN121" s="93"/>
      <c r="AO121" s="93"/>
      <c r="AP121" s="93"/>
      <c r="AQ121" s="93"/>
      <c r="AR121" s="93"/>
      <c r="AS121" s="93"/>
      <c r="AT121" s="93"/>
      <c r="AU121" s="93"/>
      <c r="AV121" s="93"/>
      <c r="AW121" s="93"/>
      <c r="AX121" s="95"/>
      <c r="AY121" s="93"/>
      <c r="AZ121" s="93"/>
      <c r="BA121" s="93"/>
      <c r="BB121" s="93"/>
      <c r="BC121" s="93"/>
      <c r="BD121" s="93"/>
      <c r="BE121" s="93"/>
      <c r="BF121" s="93"/>
      <c r="BG121" s="93"/>
      <c r="BH121" s="93"/>
      <c r="BI121" s="93"/>
      <c r="BJ121" s="93"/>
      <c r="BK121" s="93"/>
      <c r="BL121" s="93"/>
      <c r="BM121" s="93"/>
      <c r="BN121" s="93"/>
      <c r="BO121" s="93"/>
      <c r="BP121" s="93"/>
    </row>
    <row r="122" spans="1:68" x14ac:dyDescent="0.3">
      <c r="A122" s="93"/>
      <c r="D122" s="109">
        <f t="shared" si="10"/>
        <v>3</v>
      </c>
      <c r="H122" s="93"/>
      <c r="I122" s="93"/>
      <c r="J122" s="93"/>
      <c r="K122" s="93"/>
      <c r="L122" s="93"/>
      <c r="M122" s="362"/>
      <c r="N122" s="93"/>
      <c r="O122" s="94"/>
      <c r="P122" s="94"/>
      <c r="Q122" s="93"/>
      <c r="R122" s="93"/>
      <c r="S122" s="93"/>
      <c r="T122" s="93"/>
      <c r="U122" s="95"/>
      <c r="X122" s="95"/>
      <c r="Y122" s="348"/>
      <c r="Z122" s="93"/>
      <c r="AA122" s="93"/>
      <c r="AB122" s="94"/>
      <c r="AC122" s="93"/>
      <c r="AD122" s="93"/>
      <c r="AE122" s="93"/>
      <c r="AF122" s="93"/>
      <c r="AG122" s="93"/>
      <c r="AH122" s="94"/>
      <c r="AI122" s="95"/>
      <c r="AJ122" s="93"/>
      <c r="AK122" s="93"/>
      <c r="AL122" s="93"/>
      <c r="AM122" s="93"/>
      <c r="AN122" s="93"/>
      <c r="AO122" s="93"/>
      <c r="AP122" s="93"/>
      <c r="AQ122" s="93"/>
      <c r="AR122" s="93"/>
      <c r="AS122" s="93"/>
      <c r="AT122" s="93"/>
      <c r="AU122" s="93"/>
      <c r="AV122" s="93"/>
      <c r="AW122" s="93"/>
      <c r="AX122" s="95"/>
      <c r="AY122" s="93"/>
      <c r="AZ122" s="93"/>
      <c r="BA122" s="93"/>
      <c r="BB122" s="93"/>
      <c r="BC122" s="93"/>
      <c r="BD122" s="93"/>
      <c r="BE122" s="93"/>
      <c r="BF122" s="93"/>
      <c r="BG122" s="93"/>
      <c r="BH122" s="93"/>
      <c r="BI122" s="93"/>
      <c r="BJ122" s="93"/>
      <c r="BK122" s="93"/>
      <c r="BL122" s="93"/>
      <c r="BM122" s="93"/>
      <c r="BN122" s="93"/>
      <c r="BO122" s="93"/>
      <c r="BP122" s="93"/>
    </row>
    <row r="123" spans="1:68" x14ac:dyDescent="0.3">
      <c r="A123" s="93"/>
      <c r="D123" s="109">
        <f t="shared" si="10"/>
        <v>2</v>
      </c>
      <c r="H123" s="93"/>
      <c r="I123" s="93"/>
      <c r="J123" s="93"/>
      <c r="K123" s="93"/>
      <c r="L123" s="93"/>
      <c r="M123" s="362"/>
      <c r="N123" s="93"/>
      <c r="O123" s="94"/>
      <c r="P123" s="94"/>
      <c r="Q123" s="93"/>
      <c r="R123" s="93"/>
      <c r="S123" s="93"/>
      <c r="T123" s="93"/>
      <c r="U123" s="95"/>
      <c r="X123" s="95"/>
      <c r="Y123" s="348"/>
      <c r="Z123" s="93"/>
      <c r="AA123" s="93"/>
      <c r="AB123" s="94"/>
      <c r="AC123" s="93"/>
      <c r="AD123" s="93"/>
      <c r="AE123" s="93"/>
      <c r="AF123" s="93"/>
      <c r="AG123" s="93"/>
      <c r="AH123" s="94"/>
      <c r="AI123" s="95"/>
      <c r="AJ123" s="93"/>
      <c r="AK123" s="93"/>
      <c r="AL123" s="93"/>
      <c r="AM123" s="93"/>
      <c r="AN123" s="93"/>
      <c r="AO123" s="93"/>
      <c r="AP123" s="93"/>
      <c r="AQ123" s="93"/>
      <c r="AR123" s="93"/>
      <c r="AS123" s="93"/>
      <c r="AT123" s="93"/>
      <c r="AU123" s="93"/>
      <c r="AV123" s="93"/>
      <c r="AW123" s="93"/>
      <c r="AX123" s="95"/>
      <c r="AY123" s="93"/>
      <c r="AZ123" s="93"/>
      <c r="BA123" s="93"/>
      <c r="BB123" s="93"/>
      <c r="BC123" s="93"/>
      <c r="BD123" s="93"/>
      <c r="BE123" s="93"/>
      <c r="BF123" s="93"/>
      <c r="BG123" s="93"/>
      <c r="BH123" s="93"/>
      <c r="BI123" s="93"/>
      <c r="BJ123" s="93"/>
      <c r="BK123" s="93"/>
      <c r="BL123" s="93"/>
      <c r="BM123" s="93"/>
      <c r="BN123" s="93"/>
      <c r="BO123" s="93"/>
      <c r="BP123" s="93"/>
    </row>
    <row r="124" spans="1:68" x14ac:dyDescent="0.3">
      <c r="A124" s="93"/>
      <c r="D124" s="109">
        <f t="shared" si="10"/>
        <v>2</v>
      </c>
      <c r="H124" s="93"/>
      <c r="I124" s="93"/>
      <c r="J124" s="93"/>
      <c r="K124" s="93"/>
      <c r="L124" s="93"/>
      <c r="M124" s="362"/>
      <c r="N124" s="93"/>
      <c r="O124" s="94"/>
      <c r="P124" s="94"/>
      <c r="Q124" s="93"/>
      <c r="R124" s="93"/>
      <c r="S124" s="93"/>
      <c r="T124" s="93"/>
      <c r="U124" s="95"/>
      <c r="X124" s="95"/>
      <c r="Y124" s="348"/>
      <c r="Z124" s="93"/>
      <c r="AA124" s="93"/>
      <c r="AB124" s="94"/>
      <c r="AC124" s="93"/>
      <c r="AD124" s="93"/>
      <c r="AE124" s="93"/>
      <c r="AF124" s="93"/>
      <c r="AG124" s="93"/>
      <c r="AH124" s="94"/>
      <c r="AI124" s="95"/>
      <c r="AJ124" s="93"/>
      <c r="AK124" s="93"/>
      <c r="AL124" s="93"/>
      <c r="AM124" s="93"/>
      <c r="AN124" s="93"/>
      <c r="AO124" s="93"/>
      <c r="AP124" s="93"/>
      <c r="AQ124" s="93"/>
      <c r="AR124" s="93"/>
      <c r="AS124" s="93"/>
      <c r="AT124" s="93"/>
      <c r="AU124" s="93"/>
      <c r="AV124" s="93"/>
      <c r="AW124" s="93"/>
      <c r="AX124" s="95"/>
      <c r="AY124" s="93"/>
      <c r="AZ124" s="93"/>
      <c r="BA124" s="93"/>
      <c r="BB124" s="93"/>
      <c r="BC124" s="93"/>
      <c r="BD124" s="93"/>
      <c r="BE124" s="93"/>
      <c r="BF124" s="93"/>
      <c r="BG124" s="93"/>
      <c r="BH124" s="93"/>
      <c r="BI124" s="93"/>
      <c r="BJ124" s="93"/>
      <c r="BK124" s="93"/>
      <c r="BL124" s="93"/>
      <c r="BM124" s="93"/>
      <c r="BN124" s="93"/>
      <c r="BO124" s="93"/>
      <c r="BP124" s="93"/>
    </row>
    <row r="125" spans="1:68" x14ac:dyDescent="0.3">
      <c r="A125" s="93"/>
      <c r="D125" s="109">
        <f t="shared" si="10"/>
        <v>4</v>
      </c>
      <c r="H125" s="93"/>
      <c r="I125" s="93"/>
      <c r="J125" s="93"/>
      <c r="K125" s="93"/>
      <c r="L125" s="93"/>
      <c r="M125" s="362"/>
      <c r="N125" s="93"/>
      <c r="O125" s="94"/>
      <c r="P125" s="94"/>
      <c r="Q125" s="93"/>
      <c r="R125" s="93"/>
      <c r="S125" s="93"/>
      <c r="T125" s="93"/>
      <c r="U125" s="95"/>
      <c r="X125" s="95"/>
      <c r="Y125" s="348"/>
      <c r="Z125" s="93"/>
      <c r="AA125" s="93"/>
      <c r="AB125" s="94"/>
      <c r="AC125" s="93"/>
      <c r="AD125" s="93"/>
      <c r="AE125" s="93"/>
      <c r="AF125" s="93"/>
      <c r="AG125" s="93"/>
      <c r="AH125" s="94"/>
      <c r="AI125" s="95"/>
      <c r="AJ125" s="93"/>
      <c r="AK125" s="93"/>
      <c r="AL125" s="93"/>
      <c r="AM125" s="93"/>
      <c r="AN125" s="93"/>
      <c r="AO125" s="93"/>
      <c r="AP125" s="93"/>
      <c r="AQ125" s="93"/>
      <c r="AR125" s="93"/>
      <c r="AS125" s="93"/>
      <c r="AT125" s="93"/>
      <c r="AU125" s="93"/>
      <c r="AV125" s="93"/>
      <c r="AW125" s="93"/>
      <c r="AX125" s="95"/>
      <c r="AY125" s="93"/>
      <c r="AZ125" s="93"/>
      <c r="BA125" s="93"/>
      <c r="BB125" s="93"/>
      <c r="BC125" s="93"/>
      <c r="BD125" s="93"/>
      <c r="BE125" s="93"/>
      <c r="BF125" s="93"/>
      <c r="BG125" s="93"/>
      <c r="BH125" s="93"/>
      <c r="BI125" s="93"/>
      <c r="BJ125" s="93"/>
      <c r="BK125" s="93"/>
      <c r="BL125" s="93"/>
      <c r="BM125" s="93"/>
      <c r="BN125" s="93"/>
      <c r="BO125" s="93"/>
      <c r="BP125" s="93"/>
    </row>
    <row r="126" spans="1:68" x14ac:dyDescent="0.3">
      <c r="A126" s="93"/>
      <c r="D126" s="109">
        <f t="shared" si="10"/>
        <v>4</v>
      </c>
      <c r="H126" s="93"/>
      <c r="I126" s="93"/>
      <c r="J126" s="93"/>
      <c r="K126" s="93"/>
      <c r="L126" s="93"/>
      <c r="M126" s="362"/>
      <c r="N126" s="93"/>
      <c r="O126" s="94"/>
      <c r="P126" s="94"/>
      <c r="Q126" s="93"/>
      <c r="R126" s="93"/>
      <c r="S126" s="93"/>
      <c r="T126" s="93"/>
      <c r="U126" s="95"/>
      <c r="X126" s="95"/>
      <c r="Y126" s="348"/>
      <c r="Z126" s="93"/>
      <c r="AA126" s="93"/>
      <c r="AB126" s="94"/>
      <c r="AC126" s="93"/>
      <c r="AD126" s="93"/>
      <c r="AE126" s="93"/>
      <c r="AF126" s="93"/>
      <c r="AG126" s="93"/>
      <c r="AH126" s="94"/>
      <c r="AI126" s="95"/>
      <c r="AJ126" s="93"/>
      <c r="AK126" s="93"/>
      <c r="AL126" s="93"/>
      <c r="AM126" s="93"/>
      <c r="AN126" s="93"/>
      <c r="AO126" s="93"/>
      <c r="AP126" s="93"/>
      <c r="AQ126" s="93"/>
      <c r="AR126" s="93"/>
      <c r="AS126" s="93"/>
      <c r="AT126" s="93"/>
      <c r="AU126" s="93"/>
      <c r="AV126" s="93"/>
      <c r="AW126" s="93"/>
      <c r="AX126" s="95"/>
      <c r="AY126" s="93"/>
      <c r="AZ126" s="93"/>
      <c r="BA126" s="93"/>
      <c r="BB126" s="93"/>
      <c r="BC126" s="93"/>
      <c r="BD126" s="93"/>
      <c r="BE126" s="93"/>
      <c r="BF126" s="93"/>
      <c r="BG126" s="93"/>
      <c r="BH126" s="93"/>
      <c r="BI126" s="93"/>
      <c r="BJ126" s="93"/>
      <c r="BK126" s="93"/>
      <c r="BL126" s="93"/>
      <c r="BM126" s="93"/>
      <c r="BN126" s="93"/>
      <c r="BO126" s="93"/>
      <c r="BP126" s="93"/>
    </row>
    <row r="127" spans="1:68" x14ac:dyDescent="0.3">
      <c r="A127" s="93"/>
      <c r="D127" s="109">
        <f t="shared" si="10"/>
        <v>0</v>
      </c>
      <c r="H127" s="93"/>
      <c r="I127" s="93"/>
      <c r="J127" s="93"/>
      <c r="K127" s="93"/>
      <c r="L127" s="93"/>
      <c r="M127" s="362"/>
      <c r="N127" s="93"/>
      <c r="O127" s="94"/>
      <c r="P127" s="94"/>
      <c r="Q127" s="93"/>
      <c r="R127" s="93"/>
      <c r="S127" s="93"/>
      <c r="T127" s="93"/>
      <c r="U127" s="95"/>
      <c r="X127" s="95"/>
      <c r="Y127" s="348"/>
      <c r="Z127" s="93"/>
      <c r="AA127" s="93"/>
      <c r="AB127" s="94"/>
      <c r="AC127" s="93"/>
      <c r="AD127" s="93"/>
      <c r="AE127" s="93"/>
      <c r="AF127" s="93"/>
      <c r="AG127" s="93"/>
      <c r="AH127" s="94"/>
      <c r="AI127" s="95"/>
      <c r="AJ127" s="93"/>
      <c r="AK127" s="93"/>
      <c r="AL127" s="93"/>
      <c r="AM127" s="93"/>
      <c r="AN127" s="93"/>
      <c r="AO127" s="93"/>
      <c r="AP127" s="93"/>
      <c r="AQ127" s="93"/>
      <c r="AR127" s="93"/>
      <c r="AS127" s="93"/>
      <c r="AT127" s="93"/>
      <c r="AU127" s="93"/>
      <c r="AV127" s="93"/>
      <c r="AW127" s="93"/>
      <c r="AX127" s="95"/>
      <c r="AY127" s="93"/>
      <c r="AZ127" s="93"/>
      <c r="BA127" s="93"/>
      <c r="BB127" s="93"/>
      <c r="BC127" s="93"/>
      <c r="BD127" s="93"/>
      <c r="BE127" s="93"/>
      <c r="BF127" s="93"/>
      <c r="BG127" s="93"/>
      <c r="BH127" s="93"/>
      <c r="BI127" s="93"/>
      <c r="BJ127" s="93"/>
      <c r="BK127" s="93"/>
      <c r="BL127" s="93"/>
      <c r="BM127" s="93"/>
      <c r="BN127" s="93"/>
      <c r="BO127" s="93"/>
      <c r="BP127" s="93"/>
    </row>
    <row r="128" spans="1:68" x14ac:dyDescent="0.3">
      <c r="A128" s="93"/>
      <c r="D128" s="109">
        <f t="shared" si="10"/>
        <v>2</v>
      </c>
      <c r="H128" s="93"/>
      <c r="I128" s="93"/>
      <c r="J128" s="93"/>
      <c r="K128" s="93"/>
      <c r="L128" s="93"/>
      <c r="M128" s="362"/>
      <c r="N128" s="93"/>
      <c r="O128" s="94"/>
      <c r="P128" s="94"/>
      <c r="Q128" s="93"/>
      <c r="R128" s="93"/>
      <c r="S128" s="93"/>
      <c r="T128" s="93"/>
      <c r="U128" s="95"/>
      <c r="X128" s="95"/>
      <c r="Y128" s="348"/>
      <c r="Z128" s="93"/>
      <c r="AA128" s="93"/>
      <c r="AB128" s="94"/>
      <c r="AC128" s="93"/>
      <c r="AD128" s="93"/>
      <c r="AE128" s="93"/>
      <c r="AF128" s="93"/>
      <c r="AG128" s="93"/>
      <c r="AH128" s="94"/>
      <c r="AI128" s="95"/>
      <c r="AJ128" s="93"/>
      <c r="AK128" s="93"/>
      <c r="AL128" s="93"/>
      <c r="AM128" s="93"/>
      <c r="AN128" s="93"/>
      <c r="AO128" s="93"/>
      <c r="AP128" s="93"/>
      <c r="AQ128" s="93"/>
      <c r="AR128" s="93"/>
      <c r="AS128" s="93"/>
      <c r="AT128" s="93"/>
      <c r="AU128" s="93"/>
      <c r="AV128" s="93"/>
      <c r="AW128" s="93"/>
      <c r="AX128" s="95"/>
      <c r="AY128" s="93"/>
      <c r="AZ128" s="93"/>
      <c r="BA128" s="93"/>
      <c r="BB128" s="93"/>
      <c r="BC128" s="93"/>
      <c r="BD128" s="93"/>
      <c r="BE128" s="93"/>
      <c r="BF128" s="93"/>
      <c r="BG128" s="93"/>
      <c r="BH128" s="93"/>
      <c r="BI128" s="93"/>
      <c r="BJ128" s="93"/>
      <c r="BK128" s="93"/>
      <c r="BL128" s="93"/>
      <c r="BM128" s="93"/>
      <c r="BN128" s="93"/>
      <c r="BO128" s="93"/>
      <c r="BP128" s="93"/>
    </row>
    <row r="129" spans="1:68" x14ac:dyDescent="0.3">
      <c r="A129" s="93"/>
      <c r="D129" s="109">
        <f t="shared" si="10"/>
        <v>0</v>
      </c>
      <c r="H129" s="93"/>
      <c r="I129" s="93"/>
      <c r="J129" s="93"/>
      <c r="K129" s="93"/>
      <c r="L129" s="93"/>
      <c r="M129" s="362"/>
      <c r="N129" s="93"/>
      <c r="O129" s="94"/>
      <c r="P129" s="94"/>
      <c r="Q129" s="93"/>
      <c r="R129" s="93"/>
      <c r="S129" s="93"/>
      <c r="T129" s="93"/>
      <c r="U129" s="95"/>
      <c r="X129" s="95"/>
      <c r="Y129" s="348"/>
      <c r="Z129" s="93"/>
      <c r="AA129" s="93"/>
      <c r="AB129" s="94"/>
      <c r="AC129" s="93"/>
      <c r="AD129" s="93"/>
      <c r="AE129" s="93"/>
      <c r="AF129" s="93"/>
      <c r="AG129" s="93"/>
      <c r="AH129" s="94"/>
      <c r="AI129" s="95"/>
      <c r="AJ129" s="93"/>
      <c r="AK129" s="93"/>
      <c r="AL129" s="93"/>
      <c r="AM129" s="93"/>
      <c r="AN129" s="93"/>
      <c r="AO129" s="93"/>
      <c r="AP129" s="93"/>
      <c r="AQ129" s="93"/>
      <c r="AR129" s="93"/>
      <c r="AS129" s="93"/>
      <c r="AT129" s="93"/>
      <c r="AU129" s="93"/>
      <c r="AV129" s="93"/>
      <c r="AW129" s="93"/>
      <c r="AX129" s="95"/>
      <c r="AY129" s="93"/>
      <c r="AZ129" s="93"/>
      <c r="BA129" s="93"/>
      <c r="BB129" s="93"/>
      <c r="BC129" s="93"/>
      <c r="BD129" s="93"/>
      <c r="BE129" s="93"/>
      <c r="BF129" s="93"/>
      <c r="BG129" s="93"/>
      <c r="BH129" s="93"/>
      <c r="BI129" s="93"/>
      <c r="BJ129" s="93"/>
      <c r="BK129" s="93"/>
      <c r="BL129" s="93"/>
      <c r="BM129" s="93"/>
      <c r="BN129" s="93"/>
      <c r="BO129" s="93"/>
      <c r="BP129" s="93"/>
    </row>
    <row r="130" spans="1:68" x14ac:dyDescent="0.3">
      <c r="A130" s="93"/>
      <c r="D130" s="109">
        <f t="shared" si="10"/>
        <v>3</v>
      </c>
      <c r="H130" s="93"/>
      <c r="I130" s="93"/>
      <c r="J130" s="93"/>
      <c r="K130" s="93"/>
      <c r="L130" s="93"/>
      <c r="M130" s="362"/>
      <c r="N130" s="93"/>
      <c r="O130" s="94"/>
      <c r="P130" s="94"/>
      <c r="Q130" s="93"/>
      <c r="R130" s="93"/>
      <c r="S130" s="93"/>
      <c r="T130" s="93"/>
      <c r="U130" s="95"/>
      <c r="X130" s="95"/>
      <c r="Y130" s="348"/>
      <c r="Z130" s="93"/>
      <c r="AA130" s="93"/>
      <c r="AB130" s="94"/>
      <c r="AC130" s="93"/>
      <c r="AD130" s="93"/>
      <c r="AE130" s="93"/>
      <c r="AF130" s="93"/>
      <c r="AG130" s="93"/>
      <c r="AH130" s="94"/>
      <c r="AI130" s="95"/>
      <c r="AJ130" s="93"/>
      <c r="AK130" s="93"/>
      <c r="AL130" s="93"/>
      <c r="AM130" s="93"/>
      <c r="AN130" s="93"/>
      <c r="AO130" s="93"/>
      <c r="AP130" s="93"/>
      <c r="AQ130" s="93"/>
      <c r="AR130" s="93"/>
      <c r="AS130" s="93"/>
      <c r="AT130" s="93"/>
      <c r="AU130" s="93"/>
      <c r="AV130" s="93"/>
      <c r="AW130" s="93"/>
      <c r="AX130" s="95"/>
      <c r="AY130" s="93"/>
      <c r="AZ130" s="93"/>
      <c r="BA130" s="93"/>
      <c r="BB130" s="93"/>
      <c r="BC130" s="93"/>
      <c r="BD130" s="93"/>
      <c r="BE130" s="93"/>
      <c r="BF130" s="93"/>
      <c r="BG130" s="93"/>
      <c r="BH130" s="93"/>
      <c r="BI130" s="93"/>
      <c r="BJ130" s="93"/>
      <c r="BK130" s="93"/>
      <c r="BL130" s="93"/>
      <c r="BM130" s="93"/>
      <c r="BN130" s="93"/>
      <c r="BO130" s="93"/>
      <c r="BP130" s="93"/>
    </row>
    <row r="131" spans="1:68" x14ac:dyDescent="0.3">
      <c r="A131" s="93"/>
      <c r="D131" s="109">
        <f t="shared" si="10"/>
        <v>0</v>
      </c>
      <c r="H131" s="93"/>
      <c r="I131" s="93"/>
      <c r="J131" s="93"/>
      <c r="K131" s="93"/>
      <c r="L131" s="93"/>
      <c r="M131" s="362"/>
      <c r="N131" s="93"/>
      <c r="O131" s="94"/>
      <c r="P131" s="94"/>
      <c r="Q131" s="93"/>
      <c r="R131" s="93"/>
      <c r="S131" s="93"/>
      <c r="T131" s="93"/>
      <c r="U131" s="95"/>
      <c r="X131" s="95"/>
      <c r="Y131" s="348"/>
      <c r="Z131" s="93"/>
      <c r="AA131" s="93"/>
      <c r="AB131" s="94"/>
      <c r="AC131" s="93"/>
      <c r="AD131" s="93"/>
      <c r="AE131" s="93"/>
      <c r="AF131" s="93"/>
      <c r="AG131" s="93"/>
      <c r="AH131" s="94"/>
      <c r="AI131" s="95"/>
      <c r="AJ131" s="93"/>
      <c r="AK131" s="93"/>
      <c r="AL131" s="93"/>
      <c r="AM131" s="93"/>
      <c r="AN131" s="93"/>
      <c r="AO131" s="93"/>
      <c r="AP131" s="93"/>
      <c r="AQ131" s="93"/>
      <c r="AR131" s="93"/>
      <c r="AS131" s="93"/>
      <c r="AT131" s="93"/>
      <c r="AU131" s="93"/>
      <c r="AV131" s="93"/>
      <c r="AW131" s="93"/>
      <c r="AX131" s="95"/>
      <c r="AY131" s="93"/>
      <c r="AZ131" s="93"/>
      <c r="BA131" s="93"/>
      <c r="BB131" s="93"/>
      <c r="BC131" s="93"/>
      <c r="BD131" s="93"/>
      <c r="BE131" s="93"/>
      <c r="BF131" s="93"/>
      <c r="BG131" s="93"/>
      <c r="BH131" s="93"/>
      <c r="BI131" s="93"/>
      <c r="BJ131" s="93"/>
      <c r="BK131" s="93"/>
      <c r="BL131" s="93"/>
      <c r="BM131" s="93"/>
      <c r="BN131" s="93"/>
      <c r="BO131" s="93"/>
      <c r="BP131" s="93"/>
    </row>
    <row r="132" spans="1:68" x14ac:dyDescent="0.3">
      <c r="D132" s="109">
        <f t="shared" si="10"/>
        <v>2</v>
      </c>
    </row>
    <row r="133" spans="1:68" x14ac:dyDescent="0.3">
      <c r="D133" s="109">
        <f t="shared" si="10"/>
        <v>0</v>
      </c>
    </row>
    <row r="134" spans="1:68" x14ac:dyDescent="0.3">
      <c r="D134" s="109">
        <f t="shared" si="10"/>
        <v>4</v>
      </c>
    </row>
    <row r="135" spans="1:68" x14ac:dyDescent="0.3">
      <c r="D135" s="109">
        <f t="shared" si="10"/>
        <v>0</v>
      </c>
    </row>
    <row r="136" spans="1:68" x14ac:dyDescent="0.3">
      <c r="D136" s="109">
        <f t="shared" si="10"/>
        <v>0</v>
      </c>
    </row>
    <row r="137" spans="1:68" x14ac:dyDescent="0.3">
      <c r="D137" s="109">
        <f t="shared" si="10"/>
        <v>0</v>
      </c>
    </row>
    <row r="138" spans="1:68" x14ac:dyDescent="0.3">
      <c r="D138" s="109">
        <f t="shared" si="10"/>
        <v>0</v>
      </c>
    </row>
    <row r="139" spans="1:68" x14ac:dyDescent="0.3">
      <c r="D139" s="109">
        <f t="shared" si="10"/>
        <v>4</v>
      </c>
    </row>
    <row r="140" spans="1:68" x14ac:dyDescent="0.3">
      <c r="D140" s="109">
        <f t="shared" si="10"/>
        <v>0</v>
      </c>
    </row>
    <row r="141" spans="1:68" x14ac:dyDescent="0.3">
      <c r="D141" s="109">
        <f t="shared" si="10"/>
        <v>2</v>
      </c>
    </row>
    <row r="142" spans="1:68" x14ac:dyDescent="0.3">
      <c r="D142" s="109">
        <f t="shared" si="10"/>
        <v>4</v>
      </c>
    </row>
    <row r="143" spans="1:68" x14ac:dyDescent="0.3">
      <c r="D143" s="109">
        <f t="shared" si="10"/>
        <v>3</v>
      </c>
    </row>
    <row r="144" spans="1:68" x14ac:dyDescent="0.3">
      <c r="D144" s="109">
        <f t="shared" si="10"/>
        <v>4</v>
      </c>
    </row>
    <row r="145" spans="4:4" x14ac:dyDescent="0.3">
      <c r="D145" s="109">
        <f t="shared" si="10"/>
        <v>2</v>
      </c>
    </row>
    <row r="146" spans="4:4" x14ac:dyDescent="0.3">
      <c r="D146" s="109">
        <f t="shared" si="10"/>
        <v>2</v>
      </c>
    </row>
    <row r="147" spans="4:4" x14ac:dyDescent="0.3">
      <c r="D147" s="109">
        <f t="shared" si="10"/>
        <v>0</v>
      </c>
    </row>
    <row r="148" spans="4:4" x14ac:dyDescent="0.3">
      <c r="D148" s="109">
        <f t="shared" si="10"/>
        <v>4</v>
      </c>
    </row>
    <row r="149" spans="4:4" x14ac:dyDescent="0.3">
      <c r="D149" s="109">
        <f t="shared" si="10"/>
        <v>0</v>
      </c>
    </row>
    <row r="150" spans="4:4" x14ac:dyDescent="0.3">
      <c r="D150" s="109">
        <f t="shared" si="10"/>
        <v>4</v>
      </c>
    </row>
    <row r="151" spans="4:4" x14ac:dyDescent="0.3">
      <c r="D151" s="109">
        <f t="shared" ref="D151:D169" si="11">5-D97</f>
        <v>0</v>
      </c>
    </row>
    <row r="152" spans="4:4" x14ac:dyDescent="0.3">
      <c r="D152" s="109">
        <f t="shared" si="11"/>
        <v>4</v>
      </c>
    </row>
    <row r="153" spans="4:4" x14ac:dyDescent="0.3">
      <c r="D153" s="109">
        <f t="shared" si="11"/>
        <v>2</v>
      </c>
    </row>
    <row r="154" spans="4:4" x14ac:dyDescent="0.3">
      <c r="D154" s="109">
        <f t="shared" si="11"/>
        <v>0</v>
      </c>
    </row>
    <row r="155" spans="4:4" x14ac:dyDescent="0.3">
      <c r="D155" s="109">
        <f t="shared" si="11"/>
        <v>4</v>
      </c>
    </row>
    <row r="156" spans="4:4" x14ac:dyDescent="0.3">
      <c r="D156" s="109">
        <f t="shared" si="11"/>
        <v>2</v>
      </c>
    </row>
    <row r="157" spans="4:4" x14ac:dyDescent="0.3">
      <c r="D157" s="109">
        <f t="shared" si="11"/>
        <v>4</v>
      </c>
    </row>
    <row r="158" spans="4:4" x14ac:dyDescent="0.3">
      <c r="D158" s="109">
        <f t="shared" si="11"/>
        <v>0</v>
      </c>
    </row>
    <row r="159" spans="4:4" x14ac:dyDescent="0.3">
      <c r="D159" s="109">
        <f t="shared" si="11"/>
        <v>4</v>
      </c>
    </row>
    <row r="160" spans="4:4" x14ac:dyDescent="0.3">
      <c r="D160" s="109">
        <f t="shared" si="11"/>
        <v>3</v>
      </c>
    </row>
    <row r="161" spans="4:4" x14ac:dyDescent="0.3">
      <c r="D161" s="109">
        <f t="shared" si="11"/>
        <v>0</v>
      </c>
    </row>
    <row r="162" spans="4:4" x14ac:dyDescent="0.3">
      <c r="D162" s="109">
        <f t="shared" si="11"/>
        <v>0</v>
      </c>
    </row>
    <row r="163" spans="4:4" x14ac:dyDescent="0.3">
      <c r="D163" s="109">
        <f t="shared" si="11"/>
        <v>2</v>
      </c>
    </row>
    <row r="164" spans="4:4" x14ac:dyDescent="0.3">
      <c r="D164" s="109">
        <f t="shared" si="11"/>
        <v>4</v>
      </c>
    </row>
    <row r="165" spans="4:4" x14ac:dyDescent="0.3">
      <c r="D165" s="109">
        <f t="shared" si="11"/>
        <v>4</v>
      </c>
    </row>
    <row r="166" spans="4:4" x14ac:dyDescent="0.3">
      <c r="D166" s="109">
        <f t="shared" si="11"/>
        <v>0</v>
      </c>
    </row>
    <row r="167" spans="4:4" x14ac:dyDescent="0.3">
      <c r="D167" s="109">
        <f t="shared" si="11"/>
        <v>0</v>
      </c>
    </row>
    <row r="168" spans="4:4" x14ac:dyDescent="0.3">
      <c r="D168" s="109">
        <f t="shared" si="11"/>
        <v>4</v>
      </c>
    </row>
    <row r="169" spans="4:4" x14ac:dyDescent="0.3">
      <c r="D169" s="109">
        <f t="shared" si="11"/>
        <v>4</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44A0-6BDC-46C4-9CF7-702CA64F8A17}">
  <sheetPr>
    <tabColor rgb="FF002060"/>
  </sheetPr>
  <dimension ref="A1:V194"/>
  <sheetViews>
    <sheetView workbookViewId="0">
      <pane xSplit="1" ySplit="1" topLeftCell="B26" activePane="bottomRight" state="frozen"/>
      <selection pane="topRight" activeCell="B1" sqref="B1"/>
      <selection pane="bottomLeft" activeCell="A2" sqref="A2"/>
      <selection pane="bottomRight" activeCell="D37" sqref="D37"/>
    </sheetView>
  </sheetViews>
  <sheetFormatPr defaultRowHeight="13.8" x14ac:dyDescent="0.2"/>
  <cols>
    <col min="1" max="1" width="9" style="399"/>
    <col min="2" max="2" width="6.25" style="369" customWidth="1"/>
    <col min="3" max="3" width="7" style="369" customWidth="1"/>
    <col min="4" max="4" width="6" style="369" customWidth="1"/>
    <col min="5" max="5" width="5.25" style="369" customWidth="1"/>
    <col min="6" max="6" width="6.375" style="369" customWidth="1"/>
    <col min="7" max="7" width="9.875" style="100" customWidth="1"/>
    <col min="8" max="8" width="14.375" style="369" customWidth="1"/>
    <col min="9" max="9" width="14.375" style="403" customWidth="1"/>
    <col min="10" max="10" width="20" style="369" customWidth="1"/>
    <col min="11" max="11" width="3.375" style="201" customWidth="1"/>
    <col min="12" max="12" width="9" style="367"/>
    <col min="13" max="13" width="6.375" style="367" customWidth="1"/>
    <col min="14" max="14" width="11.75" style="389" customWidth="1"/>
    <col min="15" max="15" width="22" style="367" customWidth="1"/>
    <col min="16" max="16" width="15.25" style="367" customWidth="1"/>
    <col min="17" max="17" width="20.375" style="367" customWidth="1"/>
    <col min="18" max="18" width="21.625" style="389" customWidth="1"/>
    <col min="19" max="19" width="4.75" style="393" customWidth="1"/>
    <col min="20" max="20" width="11.625" style="377" customWidth="1"/>
    <col min="21" max="21" width="7.625" style="378" customWidth="1"/>
    <col min="22" max="22" width="14.25" style="378" customWidth="1"/>
    <col min="23" max="16384" width="9" style="369"/>
  </cols>
  <sheetData>
    <row r="1" spans="1:22" ht="61.2" x14ac:dyDescent="0.2">
      <c r="A1" s="122" t="s">
        <v>189</v>
      </c>
      <c r="B1" s="122" t="s">
        <v>229</v>
      </c>
      <c r="C1" s="122" t="s">
        <v>368</v>
      </c>
      <c r="D1" s="139" t="s">
        <v>367</v>
      </c>
      <c r="E1" s="122" t="s">
        <v>230</v>
      </c>
      <c r="F1" s="122" t="s">
        <v>231</v>
      </c>
      <c r="G1" s="458" t="s">
        <v>380</v>
      </c>
      <c r="H1" s="122" t="s">
        <v>232</v>
      </c>
      <c r="I1" s="122" t="s">
        <v>1824</v>
      </c>
      <c r="J1" s="122" t="s">
        <v>233</v>
      </c>
      <c r="K1" s="201" t="s">
        <v>1823</v>
      </c>
      <c r="L1" s="15" t="s">
        <v>189</v>
      </c>
      <c r="M1" s="365" t="s">
        <v>818</v>
      </c>
      <c r="N1" s="366" t="s">
        <v>821</v>
      </c>
      <c r="O1" s="15" t="s">
        <v>539</v>
      </c>
      <c r="P1" s="15" t="s">
        <v>540</v>
      </c>
      <c r="Q1" s="15" t="s">
        <v>541</v>
      </c>
      <c r="R1" s="13" t="s">
        <v>542</v>
      </c>
      <c r="T1" s="368" t="s">
        <v>189</v>
      </c>
      <c r="U1" s="365" t="s">
        <v>818</v>
      </c>
      <c r="V1" s="366" t="s">
        <v>821</v>
      </c>
    </row>
    <row r="2" spans="1:22" ht="27.6" x14ac:dyDescent="0.2">
      <c r="A2" s="122"/>
      <c r="B2" s="123"/>
      <c r="C2" s="123"/>
      <c r="D2" s="124"/>
      <c r="E2" s="123"/>
      <c r="F2" s="123"/>
      <c r="G2" s="41" t="s">
        <v>369</v>
      </c>
      <c r="H2" s="123"/>
      <c r="I2" s="123"/>
      <c r="J2" s="123"/>
      <c r="K2" s="201" t="s">
        <v>1823</v>
      </c>
      <c r="L2" s="370" t="s">
        <v>234</v>
      </c>
      <c r="M2" s="370">
        <v>55</v>
      </c>
      <c r="N2" s="371" t="s">
        <v>813</v>
      </c>
      <c r="O2" s="16" t="s">
        <v>543</v>
      </c>
      <c r="P2" s="16" t="s">
        <v>544</v>
      </c>
      <c r="Q2" s="16" t="s">
        <v>545</v>
      </c>
      <c r="R2" s="14" t="s">
        <v>546</v>
      </c>
      <c r="T2" s="368" t="s">
        <v>234</v>
      </c>
      <c r="U2" s="372">
        <v>55</v>
      </c>
      <c r="V2" s="372" t="s">
        <v>813</v>
      </c>
    </row>
    <row r="3" spans="1:22" x14ac:dyDescent="0.2">
      <c r="A3" s="132"/>
      <c r="B3" s="133"/>
      <c r="C3" s="133"/>
      <c r="D3" s="133"/>
      <c r="E3" s="133"/>
      <c r="F3" s="133"/>
      <c r="G3" s="50"/>
      <c r="H3" s="133"/>
      <c r="I3" s="133"/>
      <c r="J3" s="133"/>
      <c r="K3" s="201" t="s">
        <v>1823</v>
      </c>
      <c r="L3" s="370" t="s">
        <v>405</v>
      </c>
      <c r="M3" s="370">
        <v>15</v>
      </c>
      <c r="N3" s="371" t="s">
        <v>813</v>
      </c>
      <c r="O3" s="16" t="s">
        <v>548</v>
      </c>
      <c r="P3" s="16" t="s">
        <v>549</v>
      </c>
      <c r="Q3" s="16" t="s">
        <v>550</v>
      </c>
      <c r="R3" s="14" t="s">
        <v>552</v>
      </c>
      <c r="T3" s="368" t="s">
        <v>405</v>
      </c>
      <c r="U3" s="372">
        <v>15</v>
      </c>
      <c r="V3" s="372" t="s">
        <v>813</v>
      </c>
    </row>
    <row r="4" spans="1:22" x14ac:dyDescent="0.2">
      <c r="A4" s="13"/>
      <c r="B4" s="15"/>
      <c r="C4" s="15"/>
      <c r="D4" s="18"/>
      <c r="E4" s="15"/>
      <c r="F4" s="15"/>
      <c r="G4" s="451"/>
      <c r="H4" s="15"/>
      <c r="I4" s="15"/>
      <c r="J4" s="15"/>
      <c r="K4" s="201" t="s">
        <v>1823</v>
      </c>
      <c r="L4" s="16" t="s">
        <v>547</v>
      </c>
      <c r="M4" s="16"/>
      <c r="N4" s="14"/>
      <c r="O4" s="16"/>
      <c r="P4" s="16"/>
      <c r="Q4" s="16"/>
      <c r="R4" s="14"/>
      <c r="T4" s="368" t="s">
        <v>245</v>
      </c>
      <c r="U4" s="372">
        <v>26</v>
      </c>
      <c r="V4" s="372" t="s">
        <v>813</v>
      </c>
    </row>
    <row r="5" spans="1:22" x14ac:dyDescent="0.2">
      <c r="A5" s="371" t="s">
        <v>234</v>
      </c>
      <c r="B5" s="19" t="s">
        <v>235</v>
      </c>
      <c r="C5" s="16">
        <v>2020</v>
      </c>
      <c r="D5" s="20" t="s">
        <v>366</v>
      </c>
      <c r="E5" s="16" t="s">
        <v>202</v>
      </c>
      <c r="F5" s="16" t="s">
        <v>202</v>
      </c>
      <c r="G5" s="452" t="s">
        <v>202</v>
      </c>
      <c r="H5" s="16" t="s">
        <v>236</v>
      </c>
      <c r="I5" s="76" t="s">
        <v>191</v>
      </c>
      <c r="J5" s="16" t="s">
        <v>237</v>
      </c>
      <c r="K5" s="201" t="s">
        <v>1823</v>
      </c>
      <c r="L5" s="16"/>
      <c r="M5" s="16"/>
      <c r="N5" s="14"/>
      <c r="O5" s="16"/>
      <c r="P5" s="16"/>
      <c r="Q5" s="16" t="s">
        <v>551</v>
      </c>
      <c r="R5" s="14"/>
      <c r="T5" s="368" t="s">
        <v>242</v>
      </c>
      <c r="U5" s="372">
        <v>15</v>
      </c>
      <c r="V5" s="372" t="s">
        <v>813</v>
      </c>
    </row>
    <row r="6" spans="1:22" x14ac:dyDescent="0.2">
      <c r="A6" s="371" t="s">
        <v>238</v>
      </c>
      <c r="B6" s="16" t="s">
        <v>239</v>
      </c>
      <c r="C6" s="16" t="s">
        <v>184</v>
      </c>
      <c r="D6" s="20" t="s">
        <v>366</v>
      </c>
      <c r="E6" s="16" t="s">
        <v>202</v>
      </c>
      <c r="F6" s="16" t="s">
        <v>202</v>
      </c>
      <c r="G6" s="452" t="s">
        <v>184</v>
      </c>
      <c r="H6" s="16" t="s">
        <v>240</v>
      </c>
      <c r="I6" s="76" t="s">
        <v>191</v>
      </c>
      <c r="J6" s="16" t="s">
        <v>241</v>
      </c>
      <c r="K6" s="201" t="s">
        <v>1823</v>
      </c>
      <c r="L6" s="370" t="s">
        <v>245</v>
      </c>
      <c r="M6" s="370">
        <v>26</v>
      </c>
      <c r="N6" s="371" t="s">
        <v>813</v>
      </c>
      <c r="O6" s="16" t="s">
        <v>554</v>
      </c>
      <c r="P6" s="16" t="s">
        <v>555</v>
      </c>
      <c r="Q6" s="16" t="s">
        <v>556</v>
      </c>
      <c r="R6" s="14" t="s">
        <v>546</v>
      </c>
      <c r="T6" s="368" t="s">
        <v>248</v>
      </c>
      <c r="U6" s="372">
        <v>29</v>
      </c>
      <c r="V6" s="372" t="s">
        <v>813</v>
      </c>
    </row>
    <row r="7" spans="1:22" x14ac:dyDescent="0.2">
      <c r="A7" s="371" t="s">
        <v>245</v>
      </c>
      <c r="B7" s="16" t="s">
        <v>239</v>
      </c>
      <c r="C7" s="16" t="s">
        <v>184</v>
      </c>
      <c r="D7" s="20" t="s">
        <v>366</v>
      </c>
      <c r="E7" s="16" t="s">
        <v>202</v>
      </c>
      <c r="F7" s="16" t="s">
        <v>202</v>
      </c>
      <c r="G7" s="11" t="s">
        <v>184</v>
      </c>
      <c r="H7" s="16" t="s">
        <v>246</v>
      </c>
      <c r="I7" s="76">
        <v>7</v>
      </c>
      <c r="J7" s="16" t="s">
        <v>247</v>
      </c>
      <c r="K7" s="201" t="s">
        <v>1823</v>
      </c>
      <c r="L7" s="16"/>
      <c r="M7" s="16"/>
      <c r="N7" s="14"/>
      <c r="O7" s="16"/>
      <c r="P7" s="16"/>
      <c r="Q7" s="16"/>
      <c r="R7" s="14"/>
      <c r="T7" s="373" t="s">
        <v>252</v>
      </c>
      <c r="U7" s="374">
        <v>16</v>
      </c>
      <c r="V7" s="374" t="s">
        <v>1718</v>
      </c>
    </row>
    <row r="8" spans="1:22" x14ac:dyDescent="0.2">
      <c r="A8" s="371" t="s">
        <v>242</v>
      </c>
      <c r="B8" s="19" t="s">
        <v>243</v>
      </c>
      <c r="C8" s="16">
        <v>2020</v>
      </c>
      <c r="D8" s="20" t="s">
        <v>366</v>
      </c>
      <c r="E8" s="16" t="s">
        <v>202</v>
      </c>
      <c r="F8" s="16" t="s">
        <v>202</v>
      </c>
      <c r="G8" s="11" t="s">
        <v>184</v>
      </c>
      <c r="H8" s="16" t="s">
        <v>240</v>
      </c>
      <c r="I8" s="76" t="s">
        <v>191</v>
      </c>
      <c r="J8" s="16" t="s">
        <v>244</v>
      </c>
      <c r="K8" s="201" t="s">
        <v>1823</v>
      </c>
      <c r="L8" s="16" t="s">
        <v>553</v>
      </c>
      <c r="M8" s="16"/>
      <c r="N8" s="14"/>
      <c r="O8" s="16"/>
      <c r="P8" s="16"/>
      <c r="Q8" s="16" t="s">
        <v>557</v>
      </c>
      <c r="R8" s="14"/>
      <c r="T8" s="373" t="s">
        <v>408</v>
      </c>
      <c r="U8" s="374"/>
      <c r="V8" s="374" t="s">
        <v>815</v>
      </c>
    </row>
    <row r="9" spans="1:22" x14ac:dyDescent="0.2">
      <c r="A9" s="370" t="s">
        <v>248</v>
      </c>
      <c r="B9" s="16" t="s">
        <v>239</v>
      </c>
      <c r="C9" s="16" t="s">
        <v>184</v>
      </c>
      <c r="D9" s="21" t="s">
        <v>365</v>
      </c>
      <c r="E9" s="16" t="s">
        <v>202</v>
      </c>
      <c r="F9" s="19" t="s">
        <v>249</v>
      </c>
      <c r="G9" s="452" t="s">
        <v>184</v>
      </c>
      <c r="H9" s="16" t="s">
        <v>250</v>
      </c>
      <c r="I9" s="76">
        <v>8</v>
      </c>
      <c r="J9" s="16" t="s">
        <v>251</v>
      </c>
      <c r="K9" s="201" t="s">
        <v>1823</v>
      </c>
      <c r="L9" s="370" t="s">
        <v>242</v>
      </c>
      <c r="M9" s="370">
        <v>15</v>
      </c>
      <c r="N9" s="371" t="s">
        <v>813</v>
      </c>
      <c r="O9" s="16" t="s">
        <v>548</v>
      </c>
      <c r="P9" s="16" t="s">
        <v>559</v>
      </c>
      <c r="Q9" s="16" t="s">
        <v>560</v>
      </c>
      <c r="R9" s="14" t="s">
        <v>546</v>
      </c>
      <c r="T9" s="368" t="s">
        <v>259</v>
      </c>
      <c r="U9" s="372">
        <v>10</v>
      </c>
      <c r="V9" s="372" t="s">
        <v>1706</v>
      </c>
    </row>
    <row r="10" spans="1:22" x14ac:dyDescent="0.2">
      <c r="A10" s="371" t="s">
        <v>252</v>
      </c>
      <c r="B10" s="16" t="s">
        <v>239</v>
      </c>
      <c r="C10" s="16" t="s">
        <v>184</v>
      </c>
      <c r="D10" s="21" t="s">
        <v>364</v>
      </c>
      <c r="E10" s="16" t="s">
        <v>202</v>
      </c>
      <c r="F10" s="16" t="s">
        <v>253</v>
      </c>
      <c r="G10" s="452" t="s">
        <v>184</v>
      </c>
      <c r="H10" s="16" t="s">
        <v>254</v>
      </c>
      <c r="I10" s="76">
        <v>8</v>
      </c>
      <c r="J10" s="16" t="s">
        <v>247</v>
      </c>
      <c r="K10" s="201" t="s">
        <v>1823</v>
      </c>
      <c r="L10" s="16" t="s">
        <v>558</v>
      </c>
      <c r="M10" s="16"/>
      <c r="N10" s="14"/>
      <c r="O10" s="16"/>
      <c r="P10" s="16"/>
      <c r="Q10" s="16"/>
      <c r="R10" s="14"/>
      <c r="T10" s="375" t="s">
        <v>262</v>
      </c>
      <c r="U10" s="376">
        <v>7</v>
      </c>
      <c r="V10" s="376" t="s">
        <v>819</v>
      </c>
    </row>
    <row r="11" spans="1:22" x14ac:dyDescent="0.2">
      <c r="A11" s="370" t="s">
        <v>255</v>
      </c>
      <c r="B11" s="19" t="s">
        <v>256</v>
      </c>
      <c r="C11" s="16">
        <v>2020</v>
      </c>
      <c r="D11" s="20" t="s">
        <v>363</v>
      </c>
      <c r="E11" s="16" t="s">
        <v>184</v>
      </c>
      <c r="F11" s="16" t="s">
        <v>202</v>
      </c>
      <c r="G11" s="452" t="s">
        <v>184</v>
      </c>
      <c r="H11" s="16" t="s">
        <v>257</v>
      </c>
      <c r="I11" s="76" t="s">
        <v>191</v>
      </c>
      <c r="J11" s="16" t="s">
        <v>258</v>
      </c>
      <c r="K11" s="201" t="s">
        <v>1823</v>
      </c>
      <c r="L11" s="16"/>
      <c r="M11" s="16"/>
      <c r="N11" s="14"/>
      <c r="O11" s="16"/>
      <c r="P11" s="16"/>
      <c r="Q11" s="16" t="s">
        <v>561</v>
      </c>
      <c r="R11" s="14"/>
      <c r="T11" s="375" t="s">
        <v>264</v>
      </c>
      <c r="U11" s="376">
        <v>10</v>
      </c>
      <c r="V11" s="376" t="s">
        <v>813</v>
      </c>
    </row>
    <row r="12" spans="1:22" x14ac:dyDescent="0.2">
      <c r="A12" s="371" t="s">
        <v>259</v>
      </c>
      <c r="B12" s="19" t="s">
        <v>260</v>
      </c>
      <c r="C12" s="16">
        <v>2020</v>
      </c>
      <c r="D12" s="20" t="s">
        <v>363</v>
      </c>
      <c r="E12" s="19" t="s">
        <v>184</v>
      </c>
      <c r="F12" s="16" t="s">
        <v>202</v>
      </c>
      <c r="G12" s="452" t="s">
        <v>184</v>
      </c>
      <c r="H12" s="16" t="s">
        <v>261</v>
      </c>
      <c r="I12" s="76" t="s">
        <v>191</v>
      </c>
      <c r="J12" s="16" t="s">
        <v>258</v>
      </c>
      <c r="K12" s="201" t="s">
        <v>1823</v>
      </c>
      <c r="L12" s="370" t="s">
        <v>248</v>
      </c>
      <c r="M12" s="370">
        <v>29</v>
      </c>
      <c r="N12" s="371" t="s">
        <v>813</v>
      </c>
      <c r="O12" s="16" t="s">
        <v>563</v>
      </c>
      <c r="P12" s="16" t="s">
        <v>564</v>
      </c>
      <c r="Q12" s="16" t="s">
        <v>565</v>
      </c>
      <c r="R12" s="14" t="s">
        <v>567</v>
      </c>
      <c r="T12" s="375" t="s">
        <v>267</v>
      </c>
      <c r="U12" s="376">
        <v>22</v>
      </c>
      <c r="V12" s="376" t="s">
        <v>820</v>
      </c>
    </row>
    <row r="13" spans="1:22" x14ac:dyDescent="0.2">
      <c r="A13" s="370" t="s">
        <v>262</v>
      </c>
      <c r="B13" s="16" t="s">
        <v>239</v>
      </c>
      <c r="C13" s="16" t="s">
        <v>184</v>
      </c>
      <c r="D13" s="21" t="s">
        <v>364</v>
      </c>
      <c r="E13" s="16" t="s">
        <v>202</v>
      </c>
      <c r="F13" s="16" t="s">
        <v>184</v>
      </c>
      <c r="G13" s="452" t="s">
        <v>184</v>
      </c>
      <c r="H13" s="16" t="s">
        <v>263</v>
      </c>
      <c r="I13" s="76" t="s">
        <v>191</v>
      </c>
      <c r="J13" s="16" t="s">
        <v>241</v>
      </c>
      <c r="K13" s="201" t="s">
        <v>1823</v>
      </c>
      <c r="L13" s="16" t="s">
        <v>562</v>
      </c>
      <c r="M13" s="16"/>
      <c r="N13" s="14"/>
      <c r="O13" s="16"/>
      <c r="P13" s="16"/>
      <c r="Q13" s="16"/>
      <c r="R13" s="14"/>
      <c r="T13" s="373" t="s">
        <v>268</v>
      </c>
      <c r="U13" s="374">
        <v>14</v>
      </c>
      <c r="V13" s="374" t="s">
        <v>1719</v>
      </c>
    </row>
    <row r="14" spans="1:22" x14ac:dyDescent="0.2">
      <c r="A14" s="371" t="s">
        <v>264</v>
      </c>
      <c r="B14" s="16" t="s">
        <v>239</v>
      </c>
      <c r="C14" s="16" t="s">
        <v>184</v>
      </c>
      <c r="D14" s="20" t="s">
        <v>366</v>
      </c>
      <c r="E14" s="16" t="s">
        <v>202</v>
      </c>
      <c r="F14" s="16" t="s">
        <v>202</v>
      </c>
      <c r="G14" s="452" t="s">
        <v>184</v>
      </c>
      <c r="H14" s="16" t="s">
        <v>265</v>
      </c>
      <c r="I14" s="76">
        <v>2</v>
      </c>
      <c r="J14" s="16" t="s">
        <v>266</v>
      </c>
      <c r="K14" s="201" t="s">
        <v>1823</v>
      </c>
      <c r="L14" s="16"/>
      <c r="M14" s="16"/>
      <c r="N14" s="14"/>
      <c r="O14" s="16"/>
      <c r="P14" s="16"/>
      <c r="Q14" s="16" t="s">
        <v>566</v>
      </c>
      <c r="R14" s="14"/>
      <c r="T14" s="375" t="s">
        <v>269</v>
      </c>
      <c r="U14" s="376">
        <v>15</v>
      </c>
      <c r="V14" s="376" t="s">
        <v>813</v>
      </c>
    </row>
    <row r="15" spans="1:22" ht="40.799999999999997" x14ac:dyDescent="0.2">
      <c r="A15" s="370" t="s">
        <v>267</v>
      </c>
      <c r="B15" s="16" t="s">
        <v>239</v>
      </c>
      <c r="C15" s="16" t="s">
        <v>184</v>
      </c>
      <c r="D15" s="20" t="s">
        <v>366</v>
      </c>
      <c r="E15" s="16" t="s">
        <v>202</v>
      </c>
      <c r="F15" s="16" t="s">
        <v>202</v>
      </c>
      <c r="G15" s="452" t="s">
        <v>184</v>
      </c>
      <c r="H15" s="16" t="s">
        <v>254</v>
      </c>
      <c r="I15" s="76">
        <v>3</v>
      </c>
      <c r="J15" s="16" t="s">
        <v>258</v>
      </c>
      <c r="K15" s="201" t="s">
        <v>1823</v>
      </c>
      <c r="L15" s="370" t="s">
        <v>259</v>
      </c>
      <c r="M15" s="370">
        <v>10</v>
      </c>
      <c r="N15" s="371" t="s">
        <v>1706</v>
      </c>
      <c r="O15" s="16" t="s">
        <v>570</v>
      </c>
      <c r="P15" s="16" t="s">
        <v>571</v>
      </c>
      <c r="Q15" s="16" t="s">
        <v>572</v>
      </c>
      <c r="R15" s="14" t="s">
        <v>574</v>
      </c>
      <c r="T15" s="377" t="s">
        <v>271</v>
      </c>
      <c r="U15" s="378">
        <v>40</v>
      </c>
      <c r="V15" s="378" t="s">
        <v>1707</v>
      </c>
    </row>
    <row r="16" spans="1:22" x14ac:dyDescent="0.2">
      <c r="A16" s="371" t="s">
        <v>268</v>
      </c>
      <c r="B16" s="16" t="s">
        <v>239</v>
      </c>
      <c r="C16" s="16" t="s">
        <v>184</v>
      </c>
      <c r="D16" s="21" t="s">
        <v>364</v>
      </c>
      <c r="E16" s="16" t="s">
        <v>202</v>
      </c>
      <c r="F16" s="16" t="s">
        <v>253</v>
      </c>
      <c r="G16" s="452" t="s">
        <v>184</v>
      </c>
      <c r="H16" s="16" t="s">
        <v>254</v>
      </c>
      <c r="I16" s="76">
        <v>7</v>
      </c>
      <c r="J16" s="16" t="s">
        <v>258</v>
      </c>
      <c r="K16" s="201" t="s">
        <v>1823</v>
      </c>
      <c r="L16" s="16" t="s">
        <v>568</v>
      </c>
      <c r="M16" s="16"/>
      <c r="N16" s="14"/>
      <c r="O16" s="16"/>
      <c r="P16" s="16"/>
      <c r="Q16" s="16"/>
      <c r="R16" s="14"/>
      <c r="T16" s="377" t="s">
        <v>273</v>
      </c>
      <c r="U16" s="378">
        <v>28</v>
      </c>
      <c r="V16" s="378" t="s">
        <v>1708</v>
      </c>
    </row>
    <row r="17" spans="1:22" ht="20.399999999999999" x14ac:dyDescent="0.2">
      <c r="A17" s="371" t="s">
        <v>269</v>
      </c>
      <c r="B17" s="16" t="s">
        <v>239</v>
      </c>
      <c r="C17" s="16" t="s">
        <v>184</v>
      </c>
      <c r="D17" s="20" t="s">
        <v>366</v>
      </c>
      <c r="E17" s="16" t="s">
        <v>202</v>
      </c>
      <c r="F17" s="16" t="s">
        <v>202</v>
      </c>
      <c r="G17" s="452" t="s">
        <v>184</v>
      </c>
      <c r="H17" s="16" t="s">
        <v>254</v>
      </c>
      <c r="I17" s="76" t="s">
        <v>191</v>
      </c>
      <c r="J17" s="16" t="s">
        <v>270</v>
      </c>
      <c r="K17" s="201" t="s">
        <v>1823</v>
      </c>
      <c r="L17" s="16" t="s">
        <v>569</v>
      </c>
      <c r="M17" s="16"/>
      <c r="N17" s="14"/>
      <c r="O17" s="16"/>
      <c r="P17" s="16"/>
      <c r="Q17" s="16" t="s">
        <v>573</v>
      </c>
      <c r="R17" s="14" t="s">
        <v>575</v>
      </c>
      <c r="T17" s="375" t="s">
        <v>276</v>
      </c>
      <c r="U17" s="376">
        <v>29</v>
      </c>
      <c r="V17" s="376" t="s">
        <v>813</v>
      </c>
    </row>
    <row r="18" spans="1:22" x14ac:dyDescent="0.2">
      <c r="A18" s="371" t="s">
        <v>271</v>
      </c>
      <c r="B18" s="16" t="s">
        <v>239</v>
      </c>
      <c r="C18" s="16" t="s">
        <v>184</v>
      </c>
      <c r="D18" s="20" t="s">
        <v>363</v>
      </c>
      <c r="E18" s="19" t="s">
        <v>184</v>
      </c>
      <c r="F18" s="16" t="s">
        <v>202</v>
      </c>
      <c r="G18" s="452" t="s">
        <v>184</v>
      </c>
      <c r="H18" s="16" t="s">
        <v>254</v>
      </c>
      <c r="I18" s="76">
        <v>14</v>
      </c>
      <c r="J18" s="16" t="s">
        <v>272</v>
      </c>
      <c r="K18" s="201" t="s">
        <v>1823</v>
      </c>
      <c r="L18" s="370" t="s">
        <v>262</v>
      </c>
      <c r="M18" s="370">
        <v>7</v>
      </c>
      <c r="N18" s="371" t="s">
        <v>819</v>
      </c>
      <c r="O18" s="16" t="s">
        <v>577</v>
      </c>
      <c r="P18" s="16" t="s">
        <v>578</v>
      </c>
      <c r="Q18" s="16" t="s">
        <v>579</v>
      </c>
      <c r="R18" s="14" t="s">
        <v>581</v>
      </c>
      <c r="T18" s="375" t="s">
        <v>279</v>
      </c>
      <c r="U18" s="376">
        <v>20</v>
      </c>
      <c r="V18" s="376" t="s">
        <v>813</v>
      </c>
    </row>
    <row r="19" spans="1:22" x14ac:dyDescent="0.2">
      <c r="A19" s="371" t="s">
        <v>273</v>
      </c>
      <c r="B19" s="16" t="s">
        <v>202</v>
      </c>
      <c r="C19" s="16" t="s">
        <v>202</v>
      </c>
      <c r="D19" s="20" t="s">
        <v>366</v>
      </c>
      <c r="E19" s="16" t="s">
        <v>202</v>
      </c>
      <c r="F19" s="16" t="s">
        <v>202</v>
      </c>
      <c r="G19" s="452" t="s">
        <v>202</v>
      </c>
      <c r="H19" s="16" t="s">
        <v>274</v>
      </c>
      <c r="I19" s="76" t="s">
        <v>191</v>
      </c>
      <c r="J19" s="16" t="s">
        <v>275</v>
      </c>
      <c r="K19" s="201" t="s">
        <v>1823</v>
      </c>
      <c r="L19" s="16" t="s">
        <v>576</v>
      </c>
      <c r="M19" s="16"/>
      <c r="N19" s="14"/>
      <c r="O19" s="16"/>
      <c r="P19" s="16"/>
      <c r="Q19" s="16"/>
      <c r="R19" s="14"/>
      <c r="T19" s="373" t="s">
        <v>282</v>
      </c>
      <c r="U19" s="374"/>
      <c r="V19" s="374" t="s">
        <v>815</v>
      </c>
    </row>
    <row r="20" spans="1:22" x14ac:dyDescent="0.2">
      <c r="A20" s="371" t="s">
        <v>276</v>
      </c>
      <c r="B20" s="16" t="s">
        <v>239</v>
      </c>
      <c r="C20" s="16" t="s">
        <v>184</v>
      </c>
      <c r="D20" s="20" t="s">
        <v>363</v>
      </c>
      <c r="E20" s="16" t="s">
        <v>184</v>
      </c>
      <c r="F20" s="16" t="s">
        <v>202</v>
      </c>
      <c r="G20" s="452" t="s">
        <v>202</v>
      </c>
      <c r="H20" s="16" t="s">
        <v>277</v>
      </c>
      <c r="I20" s="76">
        <v>0</v>
      </c>
      <c r="J20" s="16" t="s">
        <v>278</v>
      </c>
      <c r="K20" s="201" t="s">
        <v>1823</v>
      </c>
      <c r="L20" s="16"/>
      <c r="M20" s="16"/>
      <c r="N20" s="14"/>
      <c r="O20" s="16"/>
      <c r="P20" s="16"/>
      <c r="Q20" s="16" t="s">
        <v>580</v>
      </c>
      <c r="R20" s="14" t="s">
        <v>582</v>
      </c>
      <c r="T20" s="379" t="s">
        <v>284</v>
      </c>
      <c r="U20" s="380">
        <v>14</v>
      </c>
      <c r="V20" s="380" t="s">
        <v>1709</v>
      </c>
    </row>
    <row r="21" spans="1:22" ht="20.399999999999999" x14ac:dyDescent="0.2">
      <c r="A21" s="371" t="s">
        <v>279</v>
      </c>
      <c r="B21" s="16" t="s">
        <v>239</v>
      </c>
      <c r="C21" s="16" t="s">
        <v>184</v>
      </c>
      <c r="D21" s="20" t="s">
        <v>366</v>
      </c>
      <c r="E21" s="16" t="s">
        <v>202</v>
      </c>
      <c r="F21" s="16" t="s">
        <v>202</v>
      </c>
      <c r="G21" s="452" t="s">
        <v>184</v>
      </c>
      <c r="H21" s="16" t="s">
        <v>280</v>
      </c>
      <c r="I21" s="76" t="s">
        <v>191</v>
      </c>
      <c r="J21" s="16" t="s">
        <v>281</v>
      </c>
      <c r="K21" s="201" t="s">
        <v>1823</v>
      </c>
      <c r="L21" s="370" t="s">
        <v>264</v>
      </c>
      <c r="M21" s="370">
        <v>10</v>
      </c>
      <c r="N21" s="371" t="s">
        <v>813</v>
      </c>
      <c r="O21" s="16" t="s">
        <v>584</v>
      </c>
      <c r="P21" s="16" t="s">
        <v>586</v>
      </c>
      <c r="Q21" s="16" t="s">
        <v>588</v>
      </c>
      <c r="R21" s="14" t="s">
        <v>590</v>
      </c>
      <c r="T21" s="379" t="s">
        <v>287</v>
      </c>
      <c r="U21" s="380">
        <v>30</v>
      </c>
      <c r="V21" s="380" t="s">
        <v>813</v>
      </c>
    </row>
    <row r="22" spans="1:22" x14ac:dyDescent="0.2">
      <c r="A22" s="371" t="s">
        <v>282</v>
      </c>
      <c r="B22" s="16" t="s">
        <v>256</v>
      </c>
      <c r="C22" s="16">
        <v>2020</v>
      </c>
      <c r="D22" s="20" t="s">
        <v>366</v>
      </c>
      <c r="E22" s="16" t="s">
        <v>202</v>
      </c>
      <c r="F22" s="16" t="s">
        <v>202</v>
      </c>
      <c r="G22" s="452" t="s">
        <v>184</v>
      </c>
      <c r="H22" s="16" t="s">
        <v>283</v>
      </c>
      <c r="I22" s="76" t="s">
        <v>191</v>
      </c>
      <c r="J22" s="16" t="s">
        <v>281</v>
      </c>
      <c r="K22" s="201" t="s">
        <v>1823</v>
      </c>
      <c r="L22" s="16" t="s">
        <v>583</v>
      </c>
      <c r="M22" s="16"/>
      <c r="N22" s="14"/>
      <c r="O22" s="16"/>
      <c r="P22" s="16"/>
      <c r="Q22" s="16"/>
      <c r="R22" s="14"/>
      <c r="T22" s="379" t="s">
        <v>412</v>
      </c>
      <c r="U22" s="380">
        <v>8</v>
      </c>
      <c r="V22" s="380" t="s">
        <v>812</v>
      </c>
    </row>
    <row r="23" spans="1:22" ht="30.6" x14ac:dyDescent="0.2">
      <c r="A23" s="371" t="s">
        <v>284</v>
      </c>
      <c r="B23" s="16" t="s">
        <v>202</v>
      </c>
      <c r="C23" s="16" t="s">
        <v>202</v>
      </c>
      <c r="D23" s="20" t="s">
        <v>366</v>
      </c>
      <c r="E23" s="16" t="s">
        <v>202</v>
      </c>
      <c r="F23" s="16" t="s">
        <v>202</v>
      </c>
      <c r="G23" s="452" t="s">
        <v>202</v>
      </c>
      <c r="H23" s="16" t="s">
        <v>285</v>
      </c>
      <c r="I23" s="76" t="s">
        <v>191</v>
      </c>
      <c r="J23" s="16" t="s">
        <v>286</v>
      </c>
      <c r="K23" s="201" t="s">
        <v>1823</v>
      </c>
      <c r="L23" s="16"/>
      <c r="M23" s="16"/>
      <c r="N23" s="14"/>
      <c r="O23" s="16" t="s">
        <v>585</v>
      </c>
      <c r="P23" s="16" t="s">
        <v>587</v>
      </c>
      <c r="Q23" s="16" t="s">
        <v>589</v>
      </c>
      <c r="R23" s="14" t="s">
        <v>591</v>
      </c>
      <c r="T23" s="379" t="s">
        <v>659</v>
      </c>
      <c r="U23" s="380">
        <v>11</v>
      </c>
      <c r="V23" s="380" t="s">
        <v>813</v>
      </c>
    </row>
    <row r="24" spans="1:22" ht="20.399999999999999" x14ac:dyDescent="0.2">
      <c r="A24" s="371" t="s">
        <v>287</v>
      </c>
      <c r="B24" s="16" t="s">
        <v>239</v>
      </c>
      <c r="C24" s="16" t="s">
        <v>184</v>
      </c>
      <c r="D24" s="20" t="s">
        <v>366</v>
      </c>
      <c r="E24" s="16" t="s">
        <v>202</v>
      </c>
      <c r="F24" s="16" t="s">
        <v>202</v>
      </c>
      <c r="G24" s="452" t="s">
        <v>184</v>
      </c>
      <c r="H24" s="16" t="s">
        <v>288</v>
      </c>
      <c r="I24" s="76" t="s">
        <v>191</v>
      </c>
      <c r="J24" s="16" t="s">
        <v>289</v>
      </c>
      <c r="K24" s="201" t="s">
        <v>1823</v>
      </c>
      <c r="L24" s="370" t="s">
        <v>267</v>
      </c>
      <c r="M24" s="370">
        <v>22</v>
      </c>
      <c r="N24" s="371" t="s">
        <v>820</v>
      </c>
      <c r="O24" s="16" t="s">
        <v>593</v>
      </c>
      <c r="P24" s="16" t="s">
        <v>594</v>
      </c>
      <c r="Q24" s="16" t="s">
        <v>595</v>
      </c>
      <c r="R24" s="14" t="s">
        <v>597</v>
      </c>
      <c r="T24" s="379" t="s">
        <v>293</v>
      </c>
      <c r="U24" s="380">
        <v>40</v>
      </c>
      <c r="V24" s="380" t="s">
        <v>817</v>
      </c>
    </row>
    <row r="25" spans="1:22" x14ac:dyDescent="0.2">
      <c r="A25" s="371" t="s">
        <v>290</v>
      </c>
      <c r="B25" s="16" t="s">
        <v>239</v>
      </c>
      <c r="C25" s="16" t="s">
        <v>184</v>
      </c>
      <c r="D25" s="20" t="s">
        <v>363</v>
      </c>
      <c r="E25" s="19" t="s">
        <v>184</v>
      </c>
      <c r="F25" s="16" t="s">
        <v>202</v>
      </c>
      <c r="G25" s="452" t="s">
        <v>184</v>
      </c>
      <c r="H25" s="16" t="s">
        <v>291</v>
      </c>
      <c r="I25" s="76" t="s">
        <v>191</v>
      </c>
      <c r="J25" s="16" t="s">
        <v>241</v>
      </c>
      <c r="K25" s="201" t="s">
        <v>1823</v>
      </c>
      <c r="L25" s="16" t="s">
        <v>592</v>
      </c>
      <c r="M25" s="16"/>
      <c r="N25" s="14"/>
      <c r="O25" s="16"/>
      <c r="P25" s="16"/>
      <c r="Q25" s="16"/>
      <c r="R25" s="14"/>
      <c r="T25" s="379" t="s">
        <v>415</v>
      </c>
      <c r="U25" s="380">
        <v>46</v>
      </c>
      <c r="V25" s="380" t="s">
        <v>1710</v>
      </c>
    </row>
    <row r="26" spans="1:22" ht="30.6" x14ac:dyDescent="0.2">
      <c r="A26" s="371" t="s">
        <v>292</v>
      </c>
      <c r="B26" s="16" t="s">
        <v>260</v>
      </c>
      <c r="C26" s="16">
        <v>2020</v>
      </c>
      <c r="D26" s="20" t="s">
        <v>363</v>
      </c>
      <c r="E26" s="16" t="s">
        <v>184</v>
      </c>
      <c r="F26" s="16" t="s">
        <v>202</v>
      </c>
      <c r="G26" s="452" t="s">
        <v>184</v>
      </c>
      <c r="H26" s="16" t="s">
        <v>254</v>
      </c>
      <c r="I26" s="76">
        <v>0</v>
      </c>
      <c r="J26" s="16" t="s">
        <v>281</v>
      </c>
      <c r="K26" s="201" t="s">
        <v>1823</v>
      </c>
      <c r="L26" s="16"/>
      <c r="M26" s="16"/>
      <c r="N26" s="14"/>
      <c r="O26" s="16"/>
      <c r="P26" s="16"/>
      <c r="Q26" s="16" t="s">
        <v>596</v>
      </c>
      <c r="R26" s="14" t="s">
        <v>598</v>
      </c>
      <c r="T26" s="379" t="s">
        <v>417</v>
      </c>
      <c r="U26" s="381"/>
      <c r="V26" s="381" t="s">
        <v>815</v>
      </c>
    </row>
    <row r="27" spans="1:22" x14ac:dyDescent="0.2">
      <c r="A27" s="371" t="s">
        <v>293</v>
      </c>
      <c r="B27" s="16" t="s">
        <v>239</v>
      </c>
      <c r="C27" s="16" t="s">
        <v>184</v>
      </c>
      <c r="D27" s="20" t="s">
        <v>363</v>
      </c>
      <c r="E27" s="16" t="s">
        <v>184</v>
      </c>
      <c r="F27" s="16" t="s">
        <v>202</v>
      </c>
      <c r="G27" s="452" t="s">
        <v>202</v>
      </c>
      <c r="H27" s="16" t="s">
        <v>294</v>
      </c>
      <c r="I27" s="76" t="s">
        <v>191</v>
      </c>
      <c r="J27" s="16" t="s">
        <v>295</v>
      </c>
      <c r="K27" s="201" t="s">
        <v>1823</v>
      </c>
      <c r="L27" s="16"/>
      <c r="M27" s="16"/>
      <c r="N27" s="14"/>
      <c r="O27" s="16"/>
      <c r="P27" s="16"/>
      <c r="Q27" s="16"/>
      <c r="R27" s="14"/>
      <c r="T27" s="373" t="s">
        <v>303</v>
      </c>
      <c r="U27" s="382"/>
      <c r="V27" s="382" t="s">
        <v>815</v>
      </c>
    </row>
    <row r="28" spans="1:22" ht="30.6" x14ac:dyDescent="0.2">
      <c r="A28" s="371" t="s">
        <v>296</v>
      </c>
      <c r="B28" s="16" t="s">
        <v>239</v>
      </c>
      <c r="C28" s="16" t="s">
        <v>184</v>
      </c>
      <c r="D28" s="20" t="s">
        <v>366</v>
      </c>
      <c r="E28" s="16" t="s">
        <v>202</v>
      </c>
      <c r="F28" s="16" t="s">
        <v>202</v>
      </c>
      <c r="G28" s="452" t="s">
        <v>184</v>
      </c>
      <c r="H28" s="16" t="s">
        <v>297</v>
      </c>
      <c r="I28" s="76">
        <v>0</v>
      </c>
      <c r="J28" s="16" t="s">
        <v>298</v>
      </c>
      <c r="K28" s="201" t="s">
        <v>1823</v>
      </c>
      <c r="L28" s="16"/>
      <c r="M28" s="16"/>
      <c r="N28" s="14"/>
      <c r="O28" s="16"/>
      <c r="P28" s="16"/>
      <c r="Q28" s="16"/>
      <c r="R28" s="14" t="s">
        <v>599</v>
      </c>
      <c r="T28" s="379" t="s">
        <v>306</v>
      </c>
      <c r="U28" s="380">
        <v>30</v>
      </c>
      <c r="V28" s="380" t="s">
        <v>813</v>
      </c>
    </row>
    <row r="29" spans="1:22" ht="20.399999999999999" x14ac:dyDescent="0.2">
      <c r="A29" s="371" t="s">
        <v>299</v>
      </c>
      <c r="B29" s="19" t="s">
        <v>300</v>
      </c>
      <c r="C29" s="16">
        <v>2020</v>
      </c>
      <c r="D29" s="20" t="s">
        <v>366</v>
      </c>
      <c r="E29" s="16" t="s">
        <v>202</v>
      </c>
      <c r="F29" s="16" t="s">
        <v>202</v>
      </c>
      <c r="G29" s="452" t="s">
        <v>202</v>
      </c>
      <c r="H29" s="16" t="s">
        <v>301</v>
      </c>
      <c r="I29" s="76" t="s">
        <v>191</v>
      </c>
      <c r="J29" s="16" t="s">
        <v>302</v>
      </c>
      <c r="K29" s="201" t="s">
        <v>1823</v>
      </c>
      <c r="L29" s="370" t="s">
        <v>269</v>
      </c>
      <c r="M29" s="370">
        <v>15</v>
      </c>
      <c r="N29" s="371" t="s">
        <v>813</v>
      </c>
      <c r="O29" s="16" t="s">
        <v>601</v>
      </c>
      <c r="P29" s="16" t="s">
        <v>602</v>
      </c>
      <c r="Q29" s="16" t="s">
        <v>603</v>
      </c>
      <c r="R29" s="14" t="s">
        <v>546</v>
      </c>
      <c r="T29" s="379" t="s">
        <v>309</v>
      </c>
      <c r="U29" s="380">
        <v>30</v>
      </c>
      <c r="V29" s="380" t="s">
        <v>813</v>
      </c>
    </row>
    <row r="30" spans="1:22" x14ac:dyDescent="0.2">
      <c r="A30" s="371" t="s">
        <v>303</v>
      </c>
      <c r="B30" s="19" t="s">
        <v>304</v>
      </c>
      <c r="C30" s="16">
        <v>2020</v>
      </c>
      <c r="D30" s="20" t="s">
        <v>366</v>
      </c>
      <c r="E30" s="16" t="s">
        <v>202</v>
      </c>
      <c r="F30" s="16" t="s">
        <v>202</v>
      </c>
      <c r="G30" s="452" t="s">
        <v>184</v>
      </c>
      <c r="H30" s="16" t="s">
        <v>305</v>
      </c>
      <c r="I30" s="76" t="s">
        <v>191</v>
      </c>
      <c r="J30" s="16" t="s">
        <v>289</v>
      </c>
      <c r="K30" s="201" t="s">
        <v>1823</v>
      </c>
      <c r="L30" s="16" t="s">
        <v>600</v>
      </c>
      <c r="M30" s="16"/>
      <c r="N30" s="14"/>
      <c r="O30" s="16"/>
      <c r="P30" s="16"/>
      <c r="Q30" s="16"/>
      <c r="R30" s="14"/>
      <c r="T30" s="379" t="s">
        <v>311</v>
      </c>
      <c r="U30" s="380">
        <v>17</v>
      </c>
      <c r="V30" s="380" t="s">
        <v>1711</v>
      </c>
    </row>
    <row r="31" spans="1:22" ht="51" x14ac:dyDescent="0.2">
      <c r="A31" s="371" t="s">
        <v>306</v>
      </c>
      <c r="B31" s="16" t="s">
        <v>239</v>
      </c>
      <c r="C31" s="16" t="s">
        <v>184</v>
      </c>
      <c r="D31" s="21" t="s">
        <v>1701</v>
      </c>
      <c r="E31" s="16" t="s">
        <v>202</v>
      </c>
      <c r="F31" s="16" t="s">
        <v>307</v>
      </c>
      <c r="G31" s="452" t="s">
        <v>184</v>
      </c>
      <c r="H31" s="16" t="s">
        <v>308</v>
      </c>
      <c r="I31" s="76">
        <v>0</v>
      </c>
      <c r="J31" s="16" t="s">
        <v>258</v>
      </c>
      <c r="K31" s="201" t="s">
        <v>1823</v>
      </c>
      <c r="L31" s="370" t="s">
        <v>271</v>
      </c>
      <c r="M31" s="370">
        <v>40</v>
      </c>
      <c r="N31" s="371" t="s">
        <v>1707</v>
      </c>
      <c r="O31" s="16" t="s">
        <v>605</v>
      </c>
      <c r="P31" s="16" t="s">
        <v>606</v>
      </c>
      <c r="Q31" s="16" t="s">
        <v>607</v>
      </c>
      <c r="R31" s="14" t="s">
        <v>613</v>
      </c>
      <c r="T31" s="373" t="s">
        <v>421</v>
      </c>
      <c r="U31" s="374"/>
      <c r="V31" s="374" t="s">
        <v>815</v>
      </c>
    </row>
    <row r="32" spans="1:22" x14ac:dyDescent="0.2">
      <c r="A32" s="371" t="s">
        <v>309</v>
      </c>
      <c r="B32" s="16" t="s">
        <v>239</v>
      </c>
      <c r="C32" s="16" t="s">
        <v>184</v>
      </c>
      <c r="D32" s="20" t="s">
        <v>363</v>
      </c>
      <c r="E32" s="16" t="s">
        <v>184</v>
      </c>
      <c r="F32" s="16" t="s">
        <v>202</v>
      </c>
      <c r="G32" s="452" t="s">
        <v>184</v>
      </c>
      <c r="H32" s="16" t="s">
        <v>310</v>
      </c>
      <c r="I32" s="76" t="s">
        <v>191</v>
      </c>
      <c r="J32" s="16" t="s">
        <v>258</v>
      </c>
      <c r="K32" s="201" t="s">
        <v>1823</v>
      </c>
      <c r="L32" s="16" t="s">
        <v>604</v>
      </c>
      <c r="M32" s="16"/>
      <c r="N32" s="14"/>
      <c r="O32" s="16"/>
      <c r="P32" s="16"/>
      <c r="Q32" s="16"/>
      <c r="R32" s="14"/>
      <c r="T32" s="379" t="s">
        <v>423</v>
      </c>
      <c r="U32" s="380">
        <v>45</v>
      </c>
      <c r="V32" s="380" t="s">
        <v>813</v>
      </c>
    </row>
    <row r="33" spans="1:22" ht="61.2" x14ac:dyDescent="0.2">
      <c r="A33" s="371" t="s">
        <v>311</v>
      </c>
      <c r="B33" s="16" t="s">
        <v>239</v>
      </c>
      <c r="C33" s="16" t="s">
        <v>184</v>
      </c>
      <c r="D33" s="21" t="s">
        <v>365</v>
      </c>
      <c r="E33" s="16" t="s">
        <v>202</v>
      </c>
      <c r="F33" s="19" t="s">
        <v>249</v>
      </c>
      <c r="G33" s="452" t="s">
        <v>184</v>
      </c>
      <c r="H33" s="16" t="s">
        <v>254</v>
      </c>
      <c r="I33" s="76">
        <v>7</v>
      </c>
      <c r="J33" s="16" t="s">
        <v>312</v>
      </c>
      <c r="K33" s="201" t="s">
        <v>1823</v>
      </c>
      <c r="L33" s="16"/>
      <c r="M33" s="16"/>
      <c r="N33" s="14"/>
      <c r="O33" s="16"/>
      <c r="P33" s="16"/>
      <c r="Q33" s="16" t="s">
        <v>608</v>
      </c>
      <c r="R33" s="14" t="s">
        <v>614</v>
      </c>
      <c r="T33" s="379" t="s">
        <v>319</v>
      </c>
      <c r="U33" s="380">
        <v>17</v>
      </c>
      <c r="V33" s="380" t="s">
        <v>1712</v>
      </c>
    </row>
    <row r="34" spans="1:22" x14ac:dyDescent="0.2">
      <c r="A34" s="370" t="s">
        <v>313</v>
      </c>
      <c r="B34" s="19" t="s">
        <v>314</v>
      </c>
      <c r="C34" s="16">
        <v>2020</v>
      </c>
      <c r="D34" s="20" t="s">
        <v>366</v>
      </c>
      <c r="E34" s="16" t="s">
        <v>202</v>
      </c>
      <c r="F34" s="16" t="s">
        <v>202</v>
      </c>
      <c r="G34" s="452" t="s">
        <v>202</v>
      </c>
      <c r="H34" s="16" t="s">
        <v>315</v>
      </c>
      <c r="I34" s="76" t="s">
        <v>191</v>
      </c>
      <c r="J34" s="16" t="s">
        <v>316</v>
      </c>
      <c r="K34" s="201" t="s">
        <v>1823</v>
      </c>
      <c r="L34" s="16"/>
      <c r="M34" s="16"/>
      <c r="N34" s="14"/>
      <c r="O34" s="16"/>
      <c r="P34" s="16"/>
      <c r="Q34" s="16"/>
      <c r="R34" s="14"/>
      <c r="T34" s="373" t="s">
        <v>322</v>
      </c>
      <c r="U34" s="374">
        <v>10</v>
      </c>
      <c r="V34" s="374" t="s">
        <v>1713</v>
      </c>
    </row>
    <row r="35" spans="1:22" ht="61.2" x14ac:dyDescent="0.2">
      <c r="A35" s="371" t="s">
        <v>317</v>
      </c>
      <c r="B35" s="16" t="s">
        <v>239</v>
      </c>
      <c r="C35" s="16" t="s">
        <v>184</v>
      </c>
      <c r="D35" s="21" t="s">
        <v>365</v>
      </c>
      <c r="E35" s="16" t="s">
        <v>202</v>
      </c>
      <c r="F35" s="19" t="s">
        <v>249</v>
      </c>
      <c r="G35" s="311" t="s">
        <v>184</v>
      </c>
      <c r="H35" s="16" t="s">
        <v>254</v>
      </c>
      <c r="I35" s="101">
        <v>15</v>
      </c>
      <c r="J35" s="16" t="s">
        <v>318</v>
      </c>
      <c r="K35" s="201" t="s">
        <v>1823</v>
      </c>
      <c r="L35" s="16"/>
      <c r="M35" s="16"/>
      <c r="N35" s="14"/>
      <c r="O35" s="16"/>
      <c r="P35" s="16"/>
      <c r="Q35" s="16" t="s">
        <v>609</v>
      </c>
      <c r="R35" s="14" t="s">
        <v>615</v>
      </c>
      <c r="T35" s="373" t="s">
        <v>425</v>
      </c>
      <c r="U35" s="374">
        <v>19</v>
      </c>
      <c r="V35" s="374" t="s">
        <v>813</v>
      </c>
    </row>
    <row r="36" spans="1:22" x14ac:dyDescent="0.2">
      <c r="A36" s="371" t="s">
        <v>319</v>
      </c>
      <c r="B36" s="16" t="s">
        <v>239</v>
      </c>
      <c r="C36" s="16" t="s">
        <v>184</v>
      </c>
      <c r="D36" s="21" t="s">
        <v>1702</v>
      </c>
      <c r="E36" s="16" t="s">
        <v>320</v>
      </c>
      <c r="F36" s="16" t="s">
        <v>202</v>
      </c>
      <c r="G36" s="452" t="s">
        <v>184</v>
      </c>
      <c r="H36" s="16" t="s">
        <v>321</v>
      </c>
      <c r="I36" s="76" t="s">
        <v>191</v>
      </c>
      <c r="J36" s="16" t="s">
        <v>289</v>
      </c>
      <c r="K36" s="201" t="s">
        <v>1823</v>
      </c>
      <c r="L36" s="16"/>
      <c r="M36" s="16"/>
      <c r="N36" s="14"/>
      <c r="O36" s="16"/>
      <c r="P36" s="16"/>
      <c r="Q36" s="16"/>
      <c r="R36" s="14"/>
      <c r="T36" s="373" t="s">
        <v>185</v>
      </c>
      <c r="U36" s="374">
        <v>15</v>
      </c>
      <c r="V36" s="374" t="s">
        <v>813</v>
      </c>
    </row>
    <row r="37" spans="1:22" ht="51" x14ac:dyDescent="0.2">
      <c r="A37" s="371" t="s">
        <v>322</v>
      </c>
      <c r="B37" s="19" t="s">
        <v>323</v>
      </c>
      <c r="C37" s="16">
        <v>2020</v>
      </c>
      <c r="D37" s="20" t="s">
        <v>366</v>
      </c>
      <c r="E37" s="16"/>
      <c r="F37" s="16" t="s">
        <v>202</v>
      </c>
      <c r="G37" s="452" t="s">
        <v>184</v>
      </c>
      <c r="H37" s="16" t="s">
        <v>254</v>
      </c>
      <c r="I37" s="76" t="s">
        <v>191</v>
      </c>
      <c r="J37" s="16" t="s">
        <v>324</v>
      </c>
      <c r="K37" s="201" t="s">
        <v>1823</v>
      </c>
      <c r="L37" s="16"/>
      <c r="M37" s="16"/>
      <c r="N37" s="14"/>
      <c r="O37" s="16"/>
      <c r="P37" s="16"/>
      <c r="Q37" s="16" t="s">
        <v>610</v>
      </c>
      <c r="R37" s="14" t="s">
        <v>616</v>
      </c>
      <c r="T37" s="373" t="s">
        <v>330</v>
      </c>
      <c r="U37" s="374">
        <v>28</v>
      </c>
      <c r="V37" s="374" t="s">
        <v>1714</v>
      </c>
    </row>
    <row r="38" spans="1:22" x14ac:dyDescent="0.2">
      <c r="A38" s="370" t="s">
        <v>325</v>
      </c>
      <c r="B38" s="16" t="s">
        <v>239</v>
      </c>
      <c r="C38" s="16" t="s">
        <v>184</v>
      </c>
      <c r="D38" s="20" t="s">
        <v>366</v>
      </c>
      <c r="E38" s="16" t="s">
        <v>202</v>
      </c>
      <c r="F38" s="16" t="s">
        <v>202</v>
      </c>
      <c r="G38" s="452" t="s">
        <v>184</v>
      </c>
      <c r="H38" s="16" t="s">
        <v>326</v>
      </c>
      <c r="I38" s="76">
        <v>8</v>
      </c>
      <c r="J38" s="16" t="s">
        <v>327</v>
      </c>
      <c r="K38" s="201" t="s">
        <v>1823</v>
      </c>
      <c r="L38" s="16"/>
      <c r="M38" s="16"/>
      <c r="N38" s="14"/>
      <c r="O38" s="16"/>
      <c r="P38" s="16"/>
      <c r="Q38" s="16"/>
      <c r="R38" s="14"/>
      <c r="T38" s="373" t="s">
        <v>333</v>
      </c>
      <c r="U38" s="374">
        <v>5</v>
      </c>
      <c r="V38" s="374" t="s">
        <v>816</v>
      </c>
    </row>
    <row r="39" spans="1:22" ht="20.399999999999999" x14ac:dyDescent="0.2">
      <c r="A39" s="371" t="s">
        <v>185</v>
      </c>
      <c r="B39" s="16" t="s">
        <v>239</v>
      </c>
      <c r="C39" s="16" t="s">
        <v>184</v>
      </c>
      <c r="D39" s="20" t="s">
        <v>366</v>
      </c>
      <c r="E39" s="16" t="s">
        <v>202</v>
      </c>
      <c r="F39" s="16" t="s">
        <v>202</v>
      </c>
      <c r="G39" s="452" t="s">
        <v>202</v>
      </c>
      <c r="H39" s="16" t="s">
        <v>328</v>
      </c>
      <c r="I39" s="76" t="s">
        <v>191</v>
      </c>
      <c r="J39" s="16" t="s">
        <v>329</v>
      </c>
      <c r="K39" s="201" t="s">
        <v>1823</v>
      </c>
      <c r="L39" s="16"/>
      <c r="M39" s="16"/>
      <c r="N39" s="14"/>
      <c r="O39" s="16"/>
      <c r="P39" s="16"/>
      <c r="Q39" s="16" t="s">
        <v>611</v>
      </c>
      <c r="R39" s="14"/>
      <c r="T39" s="373" t="s">
        <v>335</v>
      </c>
      <c r="U39" s="374">
        <v>4</v>
      </c>
      <c r="V39" s="374" t="s">
        <v>813</v>
      </c>
    </row>
    <row r="40" spans="1:22" x14ac:dyDescent="0.2">
      <c r="A40" s="371" t="s">
        <v>330</v>
      </c>
      <c r="B40" s="16" t="s">
        <v>239</v>
      </c>
      <c r="C40" s="16" t="s">
        <v>184</v>
      </c>
      <c r="D40" s="20" t="s">
        <v>363</v>
      </c>
      <c r="E40" s="16" t="s">
        <v>184</v>
      </c>
      <c r="F40" s="16" t="s">
        <v>202</v>
      </c>
      <c r="G40" s="452" t="s">
        <v>184</v>
      </c>
      <c r="H40" s="16" t="s">
        <v>331</v>
      </c>
      <c r="I40" s="76">
        <v>7</v>
      </c>
      <c r="J40" s="16" t="s">
        <v>332</v>
      </c>
      <c r="K40" s="201" t="s">
        <v>1823</v>
      </c>
      <c r="L40" s="16"/>
      <c r="M40" s="16"/>
      <c r="N40" s="14"/>
      <c r="O40" s="16"/>
      <c r="P40" s="16"/>
      <c r="Q40" s="16"/>
      <c r="R40" s="14"/>
      <c r="T40" s="373" t="s">
        <v>336</v>
      </c>
      <c r="U40" s="374">
        <v>50</v>
      </c>
      <c r="V40" s="374" t="s">
        <v>813</v>
      </c>
    </row>
    <row r="41" spans="1:22" x14ac:dyDescent="0.2">
      <c r="A41" s="371" t="s">
        <v>333</v>
      </c>
      <c r="B41" s="16" t="s">
        <v>239</v>
      </c>
      <c r="C41" s="16" t="s">
        <v>184</v>
      </c>
      <c r="D41" s="20" t="s">
        <v>366</v>
      </c>
      <c r="E41" s="16" t="s">
        <v>202</v>
      </c>
      <c r="F41" s="16" t="s">
        <v>202</v>
      </c>
      <c r="G41" s="452" t="s">
        <v>184</v>
      </c>
      <c r="H41" s="16" t="s">
        <v>334</v>
      </c>
      <c r="I41" s="76" t="s">
        <v>191</v>
      </c>
      <c r="J41" s="16" t="s">
        <v>289</v>
      </c>
      <c r="K41" s="201" t="s">
        <v>1823</v>
      </c>
      <c r="L41" s="16"/>
      <c r="M41" s="16"/>
      <c r="N41" s="14"/>
      <c r="O41" s="16"/>
      <c r="P41" s="16"/>
      <c r="Q41" s="16" t="s">
        <v>612</v>
      </c>
      <c r="R41" s="14"/>
      <c r="T41" s="373" t="s">
        <v>427</v>
      </c>
      <c r="U41" s="374">
        <v>20</v>
      </c>
      <c r="V41" s="374" t="s">
        <v>813</v>
      </c>
    </row>
    <row r="42" spans="1:22" ht="102" x14ac:dyDescent="0.2">
      <c r="A42" s="371" t="s">
        <v>335</v>
      </c>
      <c r="B42" s="16" t="s">
        <v>239</v>
      </c>
      <c r="C42" s="16" t="s">
        <v>184</v>
      </c>
      <c r="D42" s="21" t="s">
        <v>364</v>
      </c>
      <c r="E42" s="16" t="s">
        <v>202</v>
      </c>
      <c r="F42" s="16" t="s">
        <v>253</v>
      </c>
      <c r="G42" s="452" t="s">
        <v>184</v>
      </c>
      <c r="H42" s="16" t="s">
        <v>240</v>
      </c>
      <c r="I42" s="76">
        <v>14</v>
      </c>
      <c r="J42" s="16" t="s">
        <v>270</v>
      </c>
      <c r="K42" s="201" t="s">
        <v>1823</v>
      </c>
      <c r="L42" s="370" t="s">
        <v>273</v>
      </c>
      <c r="M42" s="370">
        <v>28</v>
      </c>
      <c r="N42" s="371" t="s">
        <v>1708</v>
      </c>
      <c r="O42" s="16" t="s">
        <v>618</v>
      </c>
      <c r="P42" s="16" t="s">
        <v>619</v>
      </c>
      <c r="Q42" s="16" t="s">
        <v>620</v>
      </c>
      <c r="R42" s="14" t="s">
        <v>622</v>
      </c>
      <c r="T42" s="373" t="s">
        <v>339</v>
      </c>
      <c r="U42" s="374"/>
      <c r="V42" s="374" t="s">
        <v>815</v>
      </c>
    </row>
    <row r="43" spans="1:22" ht="20.399999999999999" x14ac:dyDescent="0.2">
      <c r="A43" s="371" t="s">
        <v>336</v>
      </c>
      <c r="B43" s="16" t="s">
        <v>239</v>
      </c>
      <c r="C43" s="16" t="s">
        <v>184</v>
      </c>
      <c r="D43" s="20" t="s">
        <v>366</v>
      </c>
      <c r="E43" s="16" t="s">
        <v>202</v>
      </c>
      <c r="F43" s="16" t="s">
        <v>202</v>
      </c>
      <c r="G43" s="452" t="s">
        <v>202</v>
      </c>
      <c r="H43" s="16" t="s">
        <v>236</v>
      </c>
      <c r="I43" s="76" t="s">
        <v>191</v>
      </c>
      <c r="J43" s="16" t="s">
        <v>281</v>
      </c>
      <c r="K43" s="201" t="s">
        <v>1823</v>
      </c>
      <c r="L43" s="16" t="s">
        <v>617</v>
      </c>
      <c r="M43" s="16"/>
      <c r="N43" s="14"/>
      <c r="O43" s="16"/>
      <c r="P43" s="16"/>
      <c r="Q43" s="16"/>
      <c r="R43" s="14"/>
      <c r="T43" s="373" t="s">
        <v>341</v>
      </c>
      <c r="U43" s="374">
        <v>45</v>
      </c>
      <c r="V43" s="374" t="s">
        <v>813</v>
      </c>
    </row>
    <row r="44" spans="1:22" ht="20.399999999999999" x14ac:dyDescent="0.2">
      <c r="A44" s="371" t="s">
        <v>337</v>
      </c>
      <c r="B44" s="16" t="s">
        <v>239</v>
      </c>
      <c r="C44" s="16" t="s">
        <v>184</v>
      </c>
      <c r="D44" s="20" t="s">
        <v>363</v>
      </c>
      <c r="E44" s="16" t="s">
        <v>184</v>
      </c>
      <c r="F44" s="16" t="s">
        <v>202</v>
      </c>
      <c r="G44" s="452" t="s">
        <v>184</v>
      </c>
      <c r="H44" s="16" t="s">
        <v>338</v>
      </c>
      <c r="I44" s="76">
        <v>7</v>
      </c>
      <c r="J44" s="16" t="s">
        <v>289</v>
      </c>
      <c r="K44" s="201" t="s">
        <v>1823</v>
      </c>
      <c r="L44" s="16"/>
      <c r="M44" s="16"/>
      <c r="N44" s="14"/>
      <c r="O44" s="16"/>
      <c r="P44" s="16"/>
      <c r="Q44" s="16" t="s">
        <v>621</v>
      </c>
      <c r="R44" s="14"/>
      <c r="T44" s="373" t="s">
        <v>343</v>
      </c>
      <c r="U44" s="374">
        <v>20</v>
      </c>
      <c r="V44" s="374" t="s">
        <v>1715</v>
      </c>
    </row>
    <row r="45" spans="1:22" ht="30.6" x14ac:dyDescent="0.2">
      <c r="A45" s="371" t="s">
        <v>339</v>
      </c>
      <c r="B45" s="16" t="s">
        <v>184</v>
      </c>
      <c r="C45" s="16">
        <v>2020</v>
      </c>
      <c r="D45" s="20" t="s">
        <v>366</v>
      </c>
      <c r="E45" s="16" t="s">
        <v>202</v>
      </c>
      <c r="F45" s="16" t="s">
        <v>202</v>
      </c>
      <c r="G45" s="452" t="s">
        <v>202</v>
      </c>
      <c r="H45" s="16" t="s">
        <v>340</v>
      </c>
      <c r="I45" s="76" t="s">
        <v>191</v>
      </c>
      <c r="J45" s="16" t="s">
        <v>289</v>
      </c>
      <c r="K45" s="201" t="s">
        <v>1823</v>
      </c>
      <c r="L45" s="370" t="s">
        <v>276</v>
      </c>
      <c r="M45" s="370">
        <v>29</v>
      </c>
      <c r="N45" s="371" t="s">
        <v>813</v>
      </c>
      <c r="O45" s="16" t="s">
        <v>624</v>
      </c>
      <c r="P45" s="16" t="s">
        <v>625</v>
      </c>
      <c r="Q45" s="16" t="s">
        <v>626</v>
      </c>
      <c r="R45" s="14" t="s">
        <v>629</v>
      </c>
      <c r="T45" s="373" t="s">
        <v>345</v>
      </c>
      <c r="U45" s="374">
        <v>17</v>
      </c>
      <c r="V45" s="374" t="s">
        <v>813</v>
      </c>
    </row>
    <row r="46" spans="1:22" ht="20.399999999999999" x14ac:dyDescent="0.2">
      <c r="A46" s="371" t="s">
        <v>341</v>
      </c>
      <c r="B46" s="16" t="s">
        <v>239</v>
      </c>
      <c r="C46" s="16" t="s">
        <v>184</v>
      </c>
      <c r="D46" s="20" t="s">
        <v>366</v>
      </c>
      <c r="E46" s="16" t="s">
        <v>202</v>
      </c>
      <c r="F46" s="16" t="s">
        <v>202</v>
      </c>
      <c r="G46" s="452" t="s">
        <v>184</v>
      </c>
      <c r="H46" s="16" t="s">
        <v>342</v>
      </c>
      <c r="I46" s="76" t="s">
        <v>191</v>
      </c>
      <c r="J46" s="16" t="s">
        <v>289</v>
      </c>
      <c r="K46" s="201" t="s">
        <v>1823</v>
      </c>
      <c r="L46" s="16" t="s">
        <v>623</v>
      </c>
      <c r="M46" s="16"/>
      <c r="N46" s="14"/>
      <c r="O46" s="16"/>
      <c r="P46" s="16"/>
      <c r="Q46" s="16"/>
      <c r="R46" s="14"/>
      <c r="T46" s="373" t="s">
        <v>347</v>
      </c>
      <c r="U46" s="374">
        <v>14</v>
      </c>
      <c r="V46" s="374" t="s">
        <v>813</v>
      </c>
    </row>
    <row r="47" spans="1:22" x14ac:dyDescent="0.2">
      <c r="A47" s="371" t="s">
        <v>343</v>
      </c>
      <c r="B47" s="16" t="s">
        <v>202</v>
      </c>
      <c r="C47" s="16" t="s">
        <v>202</v>
      </c>
      <c r="D47" s="20" t="s">
        <v>366</v>
      </c>
      <c r="E47" s="16" t="s">
        <v>202</v>
      </c>
      <c r="F47" s="16" t="s">
        <v>202</v>
      </c>
      <c r="G47" s="452" t="s">
        <v>184</v>
      </c>
      <c r="H47" s="16" t="s">
        <v>254</v>
      </c>
      <c r="I47" s="76" t="s">
        <v>191</v>
      </c>
      <c r="J47" s="16" t="s">
        <v>344</v>
      </c>
      <c r="K47" s="201" t="s">
        <v>1823</v>
      </c>
      <c r="L47" s="16"/>
      <c r="M47" s="16"/>
      <c r="N47" s="14"/>
      <c r="O47" s="16"/>
      <c r="P47" s="16"/>
      <c r="Q47" s="16" t="s">
        <v>627</v>
      </c>
      <c r="R47" s="14"/>
      <c r="T47" s="373" t="s">
        <v>350</v>
      </c>
      <c r="U47" s="374">
        <v>45</v>
      </c>
      <c r="V47" s="374" t="s">
        <v>813</v>
      </c>
    </row>
    <row r="48" spans="1:22" x14ac:dyDescent="0.2">
      <c r="A48" s="371" t="s">
        <v>345</v>
      </c>
      <c r="B48" s="16" t="s">
        <v>202</v>
      </c>
      <c r="C48" s="16" t="s">
        <v>202</v>
      </c>
      <c r="D48" s="20" t="s">
        <v>366</v>
      </c>
      <c r="E48" s="16" t="s">
        <v>202</v>
      </c>
      <c r="F48" s="16" t="s">
        <v>202</v>
      </c>
      <c r="G48" s="452" t="s">
        <v>184</v>
      </c>
      <c r="H48" s="16" t="s">
        <v>254</v>
      </c>
      <c r="I48" s="76" t="s">
        <v>191</v>
      </c>
      <c r="J48" s="16" t="s">
        <v>346</v>
      </c>
      <c r="K48" s="201" t="s">
        <v>1823</v>
      </c>
      <c r="L48" s="16"/>
      <c r="M48" s="16"/>
      <c r="N48" s="14"/>
      <c r="O48" s="16"/>
      <c r="P48" s="16"/>
      <c r="Q48" s="16"/>
      <c r="R48" s="14"/>
      <c r="T48" s="373" t="s">
        <v>429</v>
      </c>
      <c r="U48" s="374">
        <v>45</v>
      </c>
      <c r="V48" s="374" t="s">
        <v>1716</v>
      </c>
    </row>
    <row r="49" spans="1:22" x14ac:dyDescent="0.2">
      <c r="A49" s="371" t="s">
        <v>347</v>
      </c>
      <c r="B49" s="16" t="s">
        <v>239</v>
      </c>
      <c r="C49" s="16" t="s">
        <v>184</v>
      </c>
      <c r="D49" s="21" t="s">
        <v>364</v>
      </c>
      <c r="E49" s="16" t="s">
        <v>202</v>
      </c>
      <c r="F49" s="16" t="s">
        <v>253</v>
      </c>
      <c r="G49" s="452" t="s">
        <v>184</v>
      </c>
      <c r="H49" s="16" t="s">
        <v>348</v>
      </c>
      <c r="I49" s="76">
        <v>6</v>
      </c>
      <c r="J49" s="16" t="s">
        <v>349</v>
      </c>
      <c r="K49" s="201" t="s">
        <v>1823</v>
      </c>
      <c r="L49" s="16"/>
      <c r="M49" s="16"/>
      <c r="N49" s="14"/>
      <c r="O49" s="16"/>
      <c r="P49" s="16"/>
      <c r="Q49" s="16" t="s">
        <v>628</v>
      </c>
      <c r="R49" s="14"/>
      <c r="T49" s="373" t="s">
        <v>355</v>
      </c>
      <c r="U49" s="374">
        <v>18</v>
      </c>
      <c r="V49" s="374" t="s">
        <v>813</v>
      </c>
    </row>
    <row r="50" spans="1:22" x14ac:dyDescent="0.2">
      <c r="A50" s="371" t="s">
        <v>350</v>
      </c>
      <c r="B50" s="16" t="s">
        <v>239</v>
      </c>
      <c r="C50" s="16" t="s">
        <v>184</v>
      </c>
      <c r="D50" s="21" t="s">
        <v>365</v>
      </c>
      <c r="E50" s="16" t="s">
        <v>202</v>
      </c>
      <c r="F50" s="16" t="s">
        <v>249</v>
      </c>
      <c r="G50" s="452" t="s">
        <v>202</v>
      </c>
      <c r="H50" s="16" t="s">
        <v>351</v>
      </c>
      <c r="I50" s="76" t="s">
        <v>191</v>
      </c>
      <c r="J50" s="16" t="s">
        <v>352</v>
      </c>
      <c r="K50" s="201" t="s">
        <v>1823</v>
      </c>
      <c r="L50" s="370" t="s">
        <v>279</v>
      </c>
      <c r="M50" s="370">
        <v>20</v>
      </c>
      <c r="N50" s="371" t="s">
        <v>813</v>
      </c>
      <c r="O50" s="16" t="s">
        <v>631</v>
      </c>
      <c r="P50" s="16" t="s">
        <v>619</v>
      </c>
      <c r="Q50" s="16" t="s">
        <v>632</v>
      </c>
      <c r="R50" s="14" t="s">
        <v>546</v>
      </c>
      <c r="T50" s="373" t="s">
        <v>357</v>
      </c>
      <c r="U50" s="374">
        <v>13</v>
      </c>
      <c r="V50" s="374" t="s">
        <v>1717</v>
      </c>
    </row>
    <row r="51" spans="1:22" x14ac:dyDescent="0.2">
      <c r="A51" s="371" t="s">
        <v>353</v>
      </c>
      <c r="B51" s="16" t="s">
        <v>239</v>
      </c>
      <c r="C51" s="16" t="s">
        <v>184</v>
      </c>
      <c r="D51" s="20" t="s">
        <v>366</v>
      </c>
      <c r="E51" s="16" t="s">
        <v>202</v>
      </c>
      <c r="F51" s="16" t="s">
        <v>202</v>
      </c>
      <c r="G51" s="452" t="s">
        <v>184</v>
      </c>
      <c r="H51" s="16" t="s">
        <v>354</v>
      </c>
      <c r="I51" s="76" t="s">
        <v>191</v>
      </c>
      <c r="J51" s="16" t="s">
        <v>281</v>
      </c>
      <c r="K51" s="201" t="s">
        <v>1823</v>
      </c>
      <c r="L51" s="16" t="s">
        <v>630</v>
      </c>
      <c r="M51" s="16"/>
      <c r="N51" s="14"/>
      <c r="O51" s="16"/>
      <c r="P51" s="16"/>
      <c r="Q51" s="16"/>
      <c r="R51" s="14"/>
      <c r="T51" s="373" t="s">
        <v>359</v>
      </c>
      <c r="U51" s="374">
        <v>14</v>
      </c>
      <c r="V51" s="374" t="s">
        <v>813</v>
      </c>
    </row>
    <row r="52" spans="1:22" x14ac:dyDescent="0.2">
      <c r="A52" s="371" t="s">
        <v>355</v>
      </c>
      <c r="B52" s="16" t="s">
        <v>239</v>
      </c>
      <c r="C52" s="16" t="s">
        <v>184</v>
      </c>
      <c r="D52" s="21" t="s">
        <v>364</v>
      </c>
      <c r="E52" s="16" t="s">
        <v>202</v>
      </c>
      <c r="F52" s="16" t="s">
        <v>253</v>
      </c>
      <c r="G52" s="452" t="s">
        <v>184</v>
      </c>
      <c r="H52" s="16" t="s">
        <v>254</v>
      </c>
      <c r="I52" s="76">
        <v>21</v>
      </c>
      <c r="J52" s="16" t="s">
        <v>356</v>
      </c>
      <c r="K52" s="201" t="s">
        <v>1823</v>
      </c>
      <c r="L52" s="16"/>
      <c r="M52" s="16"/>
      <c r="N52" s="14"/>
      <c r="O52" s="16"/>
      <c r="P52" s="16"/>
      <c r="Q52" s="16" t="s">
        <v>633</v>
      </c>
      <c r="R52" s="14"/>
      <c r="T52" s="373" t="s">
        <v>52</v>
      </c>
      <c r="U52" s="374">
        <v>40</v>
      </c>
      <c r="V52" s="374" t="s">
        <v>813</v>
      </c>
    </row>
    <row r="53" spans="1:22" ht="20.399999999999999" x14ac:dyDescent="0.2">
      <c r="A53" s="371" t="s">
        <v>357</v>
      </c>
      <c r="B53" s="16" t="s">
        <v>184</v>
      </c>
      <c r="C53" s="16">
        <v>2020</v>
      </c>
      <c r="D53" s="20" t="s">
        <v>366</v>
      </c>
      <c r="E53" s="16" t="s">
        <v>202</v>
      </c>
      <c r="F53" s="16" t="s">
        <v>202</v>
      </c>
      <c r="G53" s="452" t="s">
        <v>202</v>
      </c>
      <c r="H53" s="16" t="s">
        <v>301</v>
      </c>
      <c r="I53" s="76" t="s">
        <v>191</v>
      </c>
      <c r="J53" s="16" t="s">
        <v>358</v>
      </c>
      <c r="K53" s="201" t="s">
        <v>1823</v>
      </c>
      <c r="L53" s="370" t="s">
        <v>284</v>
      </c>
      <c r="M53" s="370">
        <v>14</v>
      </c>
      <c r="N53" s="371" t="s">
        <v>1709</v>
      </c>
      <c r="O53" s="16" t="s">
        <v>635</v>
      </c>
      <c r="P53" s="16" t="s">
        <v>636</v>
      </c>
      <c r="Q53" s="16" t="s">
        <v>637</v>
      </c>
      <c r="R53" s="14" t="s">
        <v>640</v>
      </c>
      <c r="T53" s="368" t="s">
        <v>547</v>
      </c>
      <c r="U53" s="372"/>
      <c r="V53" s="372"/>
    </row>
    <row r="54" spans="1:22" x14ac:dyDescent="0.2">
      <c r="A54" s="371" t="s">
        <v>359</v>
      </c>
      <c r="B54" s="16" t="s">
        <v>239</v>
      </c>
      <c r="C54" s="16" t="s">
        <v>184</v>
      </c>
      <c r="D54" s="20" t="s">
        <v>363</v>
      </c>
      <c r="E54" s="16" t="s">
        <v>184</v>
      </c>
      <c r="F54" s="16" t="s">
        <v>202</v>
      </c>
      <c r="G54" s="452" t="s">
        <v>202</v>
      </c>
      <c r="H54" s="16" t="s">
        <v>360</v>
      </c>
      <c r="I54" s="76" t="s">
        <v>191</v>
      </c>
      <c r="J54" s="16" t="s">
        <v>270</v>
      </c>
      <c r="K54" s="201" t="s">
        <v>1823</v>
      </c>
      <c r="L54" s="16" t="s">
        <v>634</v>
      </c>
      <c r="M54" s="16"/>
      <c r="N54" s="14"/>
      <c r="O54" s="16"/>
      <c r="P54" s="16"/>
      <c r="Q54" s="16"/>
      <c r="R54" s="14"/>
      <c r="T54" s="368"/>
      <c r="U54" s="372"/>
      <c r="V54" s="372"/>
    </row>
    <row r="55" spans="1:22" x14ac:dyDescent="0.2">
      <c r="A55" s="371" t="s">
        <v>361</v>
      </c>
      <c r="B55" s="16" t="s">
        <v>239</v>
      </c>
      <c r="C55" s="16" t="s">
        <v>184</v>
      </c>
      <c r="D55" s="20" t="s">
        <v>366</v>
      </c>
      <c r="E55" s="16" t="s">
        <v>202</v>
      </c>
      <c r="F55" s="16" t="s">
        <v>202</v>
      </c>
      <c r="G55" s="452" t="s">
        <v>202</v>
      </c>
      <c r="H55" s="16" t="s">
        <v>301</v>
      </c>
      <c r="I55" s="76" t="s">
        <v>191</v>
      </c>
      <c r="J55" s="16" t="s">
        <v>289</v>
      </c>
      <c r="K55" s="201" t="s">
        <v>1823</v>
      </c>
      <c r="L55" s="16"/>
      <c r="M55" s="16"/>
      <c r="N55" s="14"/>
      <c r="O55" s="16"/>
      <c r="P55" s="16"/>
      <c r="Q55" s="16" t="s">
        <v>638</v>
      </c>
      <c r="R55" s="14" t="s">
        <v>641</v>
      </c>
    </row>
    <row r="56" spans="1:22" x14ac:dyDescent="0.2">
      <c r="A56" s="395"/>
      <c r="B56" s="383"/>
      <c r="C56" s="383"/>
      <c r="D56" s="384"/>
      <c r="E56" s="383"/>
      <c r="F56" s="383"/>
      <c r="H56" s="383"/>
      <c r="I56" s="400"/>
      <c r="J56" s="383"/>
      <c r="L56" s="16"/>
      <c r="M56" s="16"/>
      <c r="N56" s="14"/>
      <c r="O56" s="16"/>
      <c r="P56" s="16"/>
      <c r="Q56" s="16"/>
      <c r="R56" s="14"/>
      <c r="T56" s="377" t="s">
        <v>553</v>
      </c>
    </row>
    <row r="57" spans="1:22" ht="132.6" x14ac:dyDescent="0.2">
      <c r="A57" s="396" t="s">
        <v>362</v>
      </c>
      <c r="B57" s="385" t="s">
        <v>362</v>
      </c>
      <c r="C57" s="385" t="s">
        <v>362</v>
      </c>
      <c r="D57" s="385" t="s">
        <v>362</v>
      </c>
      <c r="E57" s="385" t="s">
        <v>362</v>
      </c>
      <c r="F57" s="385" t="s">
        <v>362</v>
      </c>
      <c r="G57" s="453" t="str">
        <f>H57</f>
        <v>https://www.ncsl.org/research/elections-and-campaigns/absentee-and-mail-voting-policies-in-effect-for-the-2020-election.aspx</v>
      </c>
      <c r="H57" s="385" t="s">
        <v>362</v>
      </c>
      <c r="I57" s="401"/>
      <c r="J57" s="385" t="s">
        <v>362</v>
      </c>
      <c r="L57" s="16"/>
      <c r="M57" s="16"/>
      <c r="N57" s="14"/>
      <c r="O57" s="16"/>
      <c r="P57" s="16"/>
      <c r="Q57" s="16"/>
      <c r="R57" s="14"/>
      <c r="T57" s="368" t="s">
        <v>558</v>
      </c>
      <c r="U57" s="372"/>
      <c r="V57" s="372"/>
    </row>
    <row r="58" spans="1:22" x14ac:dyDescent="0.2">
      <c r="A58" s="395"/>
      <c r="B58" s="383"/>
      <c r="C58" s="383"/>
      <c r="D58" s="384"/>
      <c r="E58" s="383"/>
      <c r="F58" s="383"/>
      <c r="G58" s="451"/>
      <c r="H58" s="383"/>
      <c r="I58" s="400"/>
      <c r="J58" s="383"/>
      <c r="L58" s="16"/>
      <c r="M58" s="16"/>
      <c r="N58" s="14"/>
      <c r="O58" s="16"/>
      <c r="P58" s="16"/>
      <c r="Q58" s="16" t="s">
        <v>639</v>
      </c>
      <c r="R58" s="14"/>
      <c r="T58" s="368"/>
      <c r="U58" s="372"/>
      <c r="V58" s="372"/>
    </row>
    <row r="59" spans="1:22" ht="20.399999999999999" x14ac:dyDescent="0.2">
      <c r="A59" s="397"/>
      <c r="B59" s="386"/>
      <c r="C59" s="386"/>
      <c r="D59" s="386"/>
      <c r="E59" s="386"/>
      <c r="F59" s="386"/>
      <c r="G59" s="451"/>
      <c r="H59" s="386"/>
      <c r="I59" s="402"/>
      <c r="J59" s="386"/>
      <c r="L59" s="370" t="s">
        <v>287</v>
      </c>
      <c r="M59" s="370">
        <v>30</v>
      </c>
      <c r="N59" s="371" t="s">
        <v>813</v>
      </c>
      <c r="O59" s="16" t="s">
        <v>643</v>
      </c>
      <c r="P59" s="16" t="s">
        <v>644</v>
      </c>
      <c r="Q59" s="16" t="s">
        <v>645</v>
      </c>
      <c r="R59" s="14" t="s">
        <v>646</v>
      </c>
      <c r="T59" s="377" t="s">
        <v>562</v>
      </c>
    </row>
    <row r="60" spans="1:22" x14ac:dyDescent="0.2">
      <c r="A60" s="397"/>
      <c r="B60" s="386"/>
      <c r="C60" s="386"/>
      <c r="D60" s="386"/>
      <c r="E60" s="386"/>
      <c r="F60" s="386"/>
      <c r="G60" s="451"/>
      <c r="H60" s="386"/>
      <c r="I60" s="402"/>
      <c r="J60" s="386"/>
      <c r="L60" s="16" t="s">
        <v>642</v>
      </c>
      <c r="M60" s="16"/>
      <c r="N60" s="14"/>
      <c r="O60" s="16"/>
      <c r="P60" s="16"/>
      <c r="Q60" s="16"/>
      <c r="R60" s="14"/>
      <c r="T60" s="368"/>
      <c r="U60" s="372"/>
      <c r="V60" s="372"/>
    </row>
    <row r="61" spans="1:22" ht="20.399999999999999" x14ac:dyDescent="0.2">
      <c r="A61" s="397"/>
      <c r="B61" s="386"/>
      <c r="C61" s="386"/>
      <c r="D61" s="386"/>
      <c r="E61" s="386"/>
      <c r="F61" s="386"/>
      <c r="G61" s="454"/>
      <c r="H61" s="386"/>
      <c r="I61" s="402"/>
      <c r="J61" s="386"/>
      <c r="L61" s="370" t="s">
        <v>412</v>
      </c>
      <c r="M61" s="370">
        <v>8</v>
      </c>
      <c r="N61" s="371" t="s">
        <v>812</v>
      </c>
      <c r="O61" s="16" t="s">
        <v>648</v>
      </c>
      <c r="P61" s="16" t="s">
        <v>649</v>
      </c>
      <c r="Q61" s="16" t="s">
        <v>650</v>
      </c>
      <c r="R61" s="14" t="s">
        <v>652</v>
      </c>
      <c r="T61" s="368" t="s">
        <v>568</v>
      </c>
      <c r="U61" s="372"/>
      <c r="V61" s="372"/>
    </row>
    <row r="62" spans="1:22" x14ac:dyDescent="0.2">
      <c r="A62" s="397"/>
      <c r="B62" s="386"/>
      <c r="C62" s="386"/>
      <c r="D62" s="386"/>
      <c r="E62" s="386"/>
      <c r="F62" s="386"/>
      <c r="G62" s="451"/>
      <c r="H62" s="386"/>
      <c r="I62" s="402"/>
      <c r="J62" s="386"/>
      <c r="L62" s="16" t="s">
        <v>647</v>
      </c>
      <c r="M62" s="16"/>
      <c r="N62" s="14"/>
      <c r="O62" s="16"/>
      <c r="P62" s="16" t="s">
        <v>1830</v>
      </c>
      <c r="Q62" s="16"/>
      <c r="R62" s="14"/>
      <c r="T62" s="368" t="s">
        <v>569</v>
      </c>
      <c r="U62" s="372"/>
      <c r="V62" s="372"/>
    </row>
    <row r="63" spans="1:22" ht="20.399999999999999" x14ac:dyDescent="0.2">
      <c r="A63" s="397"/>
      <c r="B63" s="386"/>
      <c r="C63" s="386"/>
      <c r="D63" s="386"/>
      <c r="E63" s="386"/>
      <c r="F63" s="386"/>
      <c r="G63" s="455"/>
      <c r="H63" s="386"/>
      <c r="I63" s="402"/>
      <c r="J63" s="386"/>
      <c r="L63" s="16"/>
      <c r="M63" s="16"/>
      <c r="N63" s="14"/>
      <c r="O63" s="16"/>
      <c r="P63" s="16"/>
      <c r="Q63" s="16" t="s">
        <v>651</v>
      </c>
      <c r="R63" s="14" t="s">
        <v>653</v>
      </c>
      <c r="T63" s="377" t="s">
        <v>576</v>
      </c>
    </row>
    <row r="64" spans="1:22" ht="40.799999999999997" x14ac:dyDescent="0.2">
      <c r="A64" s="397"/>
      <c r="B64" s="386"/>
      <c r="C64" s="386"/>
      <c r="D64" s="386"/>
      <c r="E64" s="386"/>
      <c r="F64" s="386"/>
      <c r="G64" s="450"/>
      <c r="H64" s="386"/>
      <c r="I64" s="402"/>
      <c r="J64" s="386"/>
      <c r="L64" s="370" t="s">
        <v>293</v>
      </c>
      <c r="M64" s="370">
        <v>40</v>
      </c>
      <c r="N64" s="371" t="s">
        <v>817</v>
      </c>
      <c r="O64" s="16" t="s">
        <v>655</v>
      </c>
      <c r="P64" s="16" t="s">
        <v>564</v>
      </c>
      <c r="Q64" s="16" t="s">
        <v>656</v>
      </c>
      <c r="R64" s="14" t="s">
        <v>657</v>
      </c>
      <c r="T64" s="375"/>
      <c r="U64" s="376"/>
      <c r="V64" s="376"/>
    </row>
    <row r="65" spans="1:22" x14ac:dyDescent="0.2">
      <c r="A65" s="397"/>
      <c r="B65" s="386"/>
      <c r="C65" s="386"/>
      <c r="D65" s="386"/>
      <c r="E65" s="386"/>
      <c r="F65" s="386"/>
      <c r="G65" s="421"/>
      <c r="H65" s="386"/>
      <c r="I65" s="402"/>
      <c r="J65" s="386"/>
      <c r="L65" s="16" t="s">
        <v>654</v>
      </c>
      <c r="M65" s="16"/>
      <c r="N65" s="14"/>
      <c r="O65" s="16"/>
      <c r="P65" s="16"/>
      <c r="Q65" s="16"/>
      <c r="R65" s="14"/>
      <c r="T65" s="375" t="s">
        <v>583</v>
      </c>
      <c r="U65" s="376"/>
      <c r="V65" s="376"/>
    </row>
    <row r="66" spans="1:22" ht="51" x14ac:dyDescent="0.2">
      <c r="A66" s="397"/>
      <c r="B66" s="386"/>
      <c r="C66" s="386"/>
      <c r="D66" s="386"/>
      <c r="E66" s="386"/>
      <c r="F66" s="386"/>
      <c r="G66" s="421"/>
      <c r="H66" s="386"/>
      <c r="I66" s="402"/>
      <c r="J66" s="386"/>
      <c r="L66" s="16"/>
      <c r="M66" s="16"/>
      <c r="N66" s="14"/>
      <c r="O66" s="16"/>
      <c r="P66" s="16"/>
      <c r="Q66" s="16"/>
      <c r="R66" s="14" t="s">
        <v>658</v>
      </c>
      <c r="T66" s="375"/>
      <c r="U66" s="376"/>
      <c r="V66" s="376"/>
    </row>
    <row r="67" spans="1:22" ht="40.799999999999997" x14ac:dyDescent="0.2">
      <c r="A67" s="397"/>
      <c r="B67" s="386"/>
      <c r="C67" s="386"/>
      <c r="D67" s="386"/>
      <c r="E67" s="386"/>
      <c r="F67" s="386"/>
      <c r="G67" s="421"/>
      <c r="H67" s="386"/>
      <c r="I67" s="402"/>
      <c r="J67" s="386"/>
      <c r="L67" s="370" t="s">
        <v>659</v>
      </c>
      <c r="M67" s="370">
        <v>11</v>
      </c>
      <c r="N67" s="371" t="s">
        <v>813</v>
      </c>
      <c r="O67" s="16" t="s">
        <v>662</v>
      </c>
      <c r="P67" s="16" t="s">
        <v>663</v>
      </c>
      <c r="Q67" s="16" t="s">
        <v>664</v>
      </c>
      <c r="R67" s="14" t="s">
        <v>666</v>
      </c>
      <c r="T67" s="375" t="s">
        <v>592</v>
      </c>
      <c r="U67" s="376"/>
      <c r="V67" s="376"/>
    </row>
    <row r="68" spans="1:22" x14ac:dyDescent="0.2">
      <c r="A68" s="397"/>
      <c r="B68" s="386"/>
      <c r="C68" s="386"/>
      <c r="D68" s="386"/>
      <c r="E68" s="386"/>
      <c r="F68" s="386"/>
      <c r="G68" s="421"/>
      <c r="H68" s="386"/>
      <c r="I68" s="402"/>
      <c r="J68" s="386"/>
      <c r="L68" s="16" t="s">
        <v>660</v>
      </c>
      <c r="M68" s="16"/>
      <c r="N68" s="14"/>
      <c r="O68" s="16"/>
      <c r="P68" s="16"/>
      <c r="Q68" s="16"/>
      <c r="R68" s="14"/>
    </row>
    <row r="69" spans="1:22" x14ac:dyDescent="0.2">
      <c r="A69" s="397"/>
      <c r="B69" s="386"/>
      <c r="C69" s="386"/>
      <c r="D69" s="386"/>
      <c r="E69" s="386"/>
      <c r="F69" s="386"/>
      <c r="G69" s="421"/>
      <c r="H69" s="386"/>
      <c r="I69" s="402"/>
      <c r="J69" s="386"/>
      <c r="L69" s="16" t="s">
        <v>661</v>
      </c>
      <c r="M69" s="16"/>
      <c r="N69" s="14"/>
      <c r="O69" s="16"/>
      <c r="P69" s="16"/>
      <c r="Q69" s="16" t="s">
        <v>665</v>
      </c>
      <c r="R69" s="14"/>
    </row>
    <row r="70" spans="1:22" ht="20.399999999999999" x14ac:dyDescent="0.2">
      <c r="A70" s="397"/>
      <c r="B70" s="386"/>
      <c r="C70" s="386"/>
      <c r="D70" s="386"/>
      <c r="E70" s="386"/>
      <c r="F70" s="386"/>
      <c r="G70" s="421"/>
      <c r="H70" s="386"/>
      <c r="I70" s="402"/>
      <c r="J70" s="386"/>
      <c r="L70" s="370" t="s">
        <v>415</v>
      </c>
      <c r="M70" s="370">
        <v>46</v>
      </c>
      <c r="N70" s="371" t="s">
        <v>1710</v>
      </c>
      <c r="O70" s="16" t="s">
        <v>668</v>
      </c>
      <c r="P70" s="16" t="s">
        <v>669</v>
      </c>
      <c r="Q70" s="16" t="s">
        <v>670</v>
      </c>
      <c r="R70" s="14" t="s">
        <v>671</v>
      </c>
      <c r="T70" s="375"/>
      <c r="U70" s="376"/>
      <c r="V70" s="376"/>
    </row>
    <row r="71" spans="1:22" x14ac:dyDescent="0.2">
      <c r="A71" s="397"/>
      <c r="B71" s="386"/>
      <c r="C71" s="386"/>
      <c r="D71" s="386"/>
      <c r="E71" s="386"/>
      <c r="F71" s="386"/>
      <c r="G71" s="421"/>
      <c r="H71" s="386"/>
      <c r="I71" s="402"/>
      <c r="J71" s="386"/>
      <c r="L71" s="16" t="s">
        <v>667</v>
      </c>
      <c r="M71" s="16"/>
      <c r="N71" s="14"/>
      <c r="O71" s="16"/>
      <c r="P71" s="16"/>
      <c r="Q71" s="16"/>
      <c r="R71" s="14"/>
      <c r="T71" s="375" t="s">
        <v>600</v>
      </c>
      <c r="U71" s="376"/>
      <c r="V71" s="376"/>
    </row>
    <row r="72" spans="1:22" ht="30.6" x14ac:dyDescent="0.2">
      <c r="A72" s="397"/>
      <c r="B72" s="386"/>
      <c r="C72" s="386"/>
      <c r="D72" s="386"/>
      <c r="E72" s="386"/>
      <c r="F72" s="386"/>
      <c r="G72" s="421"/>
      <c r="H72" s="386"/>
      <c r="I72" s="402"/>
      <c r="J72" s="386"/>
      <c r="L72" s="16"/>
      <c r="M72" s="16"/>
      <c r="N72" s="14"/>
      <c r="O72" s="16"/>
      <c r="P72" s="16"/>
      <c r="Q72" s="16"/>
      <c r="R72" s="14" t="s">
        <v>672</v>
      </c>
      <c r="T72" s="375" t="s">
        <v>604</v>
      </c>
      <c r="U72" s="376"/>
      <c r="V72" s="376"/>
    </row>
    <row r="73" spans="1:22" x14ac:dyDescent="0.2">
      <c r="A73" s="397"/>
      <c r="B73" s="386"/>
      <c r="C73" s="386"/>
      <c r="D73" s="386"/>
      <c r="E73" s="386"/>
      <c r="F73" s="386"/>
      <c r="G73" s="421"/>
      <c r="H73" s="386"/>
      <c r="I73" s="402"/>
      <c r="J73" s="386"/>
      <c r="L73" s="370" t="s">
        <v>306</v>
      </c>
      <c r="M73" s="370">
        <v>30</v>
      </c>
      <c r="N73" s="371" t="s">
        <v>813</v>
      </c>
      <c r="O73" s="16" t="s">
        <v>674</v>
      </c>
      <c r="P73" s="16" t="s">
        <v>564</v>
      </c>
      <c r="Q73" s="16" t="s">
        <v>675</v>
      </c>
      <c r="R73" s="14" t="s">
        <v>546</v>
      </c>
      <c r="T73" s="375"/>
      <c r="U73" s="376"/>
      <c r="V73" s="376"/>
    </row>
    <row r="74" spans="1:22" x14ac:dyDescent="0.2">
      <c r="A74" s="397"/>
      <c r="B74" s="386"/>
      <c r="C74" s="386"/>
      <c r="D74" s="386"/>
      <c r="E74" s="386"/>
      <c r="F74" s="386"/>
      <c r="G74" s="421"/>
      <c r="H74" s="386"/>
      <c r="I74" s="402"/>
      <c r="J74" s="386"/>
      <c r="L74" s="16" t="s">
        <v>673</v>
      </c>
      <c r="M74" s="16"/>
      <c r="N74" s="14"/>
      <c r="O74" s="16"/>
      <c r="P74" s="16"/>
      <c r="Q74" s="16"/>
      <c r="R74" s="14"/>
      <c r="T74" s="375"/>
      <c r="U74" s="376"/>
      <c r="V74" s="376"/>
    </row>
    <row r="75" spans="1:22" x14ac:dyDescent="0.2">
      <c r="A75" s="397"/>
      <c r="B75" s="386"/>
      <c r="C75" s="386"/>
      <c r="D75" s="386"/>
      <c r="E75" s="386"/>
      <c r="F75" s="386"/>
      <c r="G75" s="421"/>
      <c r="H75" s="386"/>
      <c r="I75" s="402"/>
      <c r="J75" s="386"/>
      <c r="L75" s="370" t="s">
        <v>309</v>
      </c>
      <c r="M75" s="370">
        <v>30</v>
      </c>
      <c r="N75" s="371" t="s">
        <v>813</v>
      </c>
      <c r="O75" s="16" t="s">
        <v>676</v>
      </c>
      <c r="P75" s="16" t="s">
        <v>677</v>
      </c>
      <c r="Q75" s="16" t="s">
        <v>678</v>
      </c>
      <c r="R75" s="14" t="s">
        <v>546</v>
      </c>
      <c r="T75" s="375"/>
      <c r="U75" s="376"/>
      <c r="V75" s="376"/>
    </row>
    <row r="76" spans="1:22" x14ac:dyDescent="0.2">
      <c r="A76" s="397"/>
      <c r="B76" s="386"/>
      <c r="C76" s="386"/>
      <c r="D76" s="386"/>
      <c r="E76" s="386"/>
      <c r="F76" s="386"/>
      <c r="G76" s="421"/>
      <c r="H76" s="386"/>
      <c r="I76" s="402"/>
      <c r="J76" s="386"/>
      <c r="L76" s="16" t="s">
        <v>1822</v>
      </c>
      <c r="M76" s="16"/>
      <c r="N76" s="14"/>
      <c r="O76" s="16"/>
      <c r="P76" s="16"/>
      <c r="Q76" s="16"/>
      <c r="R76" s="14"/>
      <c r="T76" s="375"/>
      <c r="U76" s="376"/>
      <c r="V76" s="376"/>
    </row>
    <row r="77" spans="1:22" ht="102" x14ac:dyDescent="0.2">
      <c r="A77" s="397"/>
      <c r="B77" s="386"/>
      <c r="C77" s="386"/>
      <c r="D77" s="386"/>
      <c r="E77" s="386"/>
      <c r="F77" s="386"/>
      <c r="G77" s="421"/>
      <c r="H77" s="386"/>
      <c r="I77" s="402"/>
      <c r="J77" s="386"/>
      <c r="L77" s="370" t="s">
        <v>311</v>
      </c>
      <c r="M77" s="370">
        <v>17</v>
      </c>
      <c r="N77" s="371" t="s">
        <v>1711</v>
      </c>
      <c r="O77" s="16" t="s">
        <v>680</v>
      </c>
      <c r="P77" s="16" t="s">
        <v>555</v>
      </c>
      <c r="Q77" s="16" t="s">
        <v>681</v>
      </c>
      <c r="R77" s="14" t="s">
        <v>684</v>
      </c>
      <c r="T77" s="375"/>
      <c r="U77" s="376"/>
      <c r="V77" s="376"/>
    </row>
    <row r="78" spans="1:22" x14ac:dyDescent="0.2">
      <c r="A78" s="397"/>
      <c r="B78" s="386"/>
      <c r="C78" s="386"/>
      <c r="D78" s="386"/>
      <c r="E78" s="386"/>
      <c r="F78" s="386"/>
      <c r="G78" s="421"/>
      <c r="H78" s="386"/>
      <c r="I78" s="402"/>
      <c r="J78" s="386"/>
      <c r="L78" s="16" t="s">
        <v>679</v>
      </c>
      <c r="M78" s="16"/>
      <c r="N78" s="14"/>
      <c r="O78" s="16"/>
      <c r="P78" s="16"/>
      <c r="Q78" s="16"/>
      <c r="R78" s="14"/>
      <c r="T78" s="375"/>
      <c r="U78" s="376"/>
      <c r="V78" s="376"/>
    </row>
    <row r="79" spans="1:22" x14ac:dyDescent="0.2">
      <c r="A79" s="397"/>
      <c r="B79" s="386"/>
      <c r="C79" s="386"/>
      <c r="D79" s="386"/>
      <c r="E79" s="386"/>
      <c r="F79" s="386"/>
      <c r="G79" s="421"/>
      <c r="H79" s="386"/>
      <c r="I79" s="402"/>
      <c r="J79" s="386"/>
      <c r="L79" s="16"/>
      <c r="M79" s="16"/>
      <c r="N79" s="14"/>
      <c r="O79" s="16"/>
      <c r="P79" s="16"/>
      <c r="Q79" s="16" t="s">
        <v>682</v>
      </c>
      <c r="R79" s="14"/>
      <c r="T79" s="375"/>
      <c r="U79" s="376"/>
      <c r="V79" s="376"/>
    </row>
    <row r="80" spans="1:22" x14ac:dyDescent="0.2">
      <c r="A80" s="397"/>
      <c r="B80" s="386"/>
      <c r="C80" s="386"/>
      <c r="D80" s="386"/>
      <c r="E80" s="386"/>
      <c r="F80" s="386"/>
      <c r="G80" s="421"/>
      <c r="H80" s="386"/>
      <c r="I80" s="402"/>
      <c r="J80" s="386"/>
      <c r="L80" s="16"/>
      <c r="M80" s="16"/>
      <c r="N80" s="14"/>
      <c r="O80" s="16"/>
      <c r="P80" s="16"/>
      <c r="Q80" s="16"/>
      <c r="R80" s="14"/>
      <c r="T80" s="375"/>
      <c r="U80" s="376"/>
      <c r="V80" s="376"/>
    </row>
    <row r="81" spans="1:22" ht="91.8" x14ac:dyDescent="0.2">
      <c r="A81" s="397"/>
      <c r="B81" s="386"/>
      <c r="C81" s="386"/>
      <c r="D81" s="386"/>
      <c r="E81" s="386"/>
      <c r="F81" s="386"/>
      <c r="G81" s="421"/>
      <c r="H81" s="386"/>
      <c r="I81" s="402"/>
      <c r="J81" s="386"/>
      <c r="L81" s="16"/>
      <c r="M81" s="16"/>
      <c r="N81" s="14"/>
      <c r="O81" s="16"/>
      <c r="P81" s="16"/>
      <c r="Q81" s="16" t="s">
        <v>683</v>
      </c>
      <c r="R81" s="14" t="s">
        <v>685</v>
      </c>
      <c r="T81" s="375"/>
      <c r="U81" s="376"/>
      <c r="V81" s="376"/>
    </row>
    <row r="82" spans="1:22" x14ac:dyDescent="0.2">
      <c r="A82" s="397"/>
      <c r="B82" s="386"/>
      <c r="C82" s="386"/>
      <c r="D82" s="386"/>
      <c r="E82" s="386"/>
      <c r="F82" s="386"/>
      <c r="G82" s="421"/>
      <c r="H82" s="386"/>
      <c r="I82" s="402"/>
      <c r="J82" s="386"/>
      <c r="L82" s="370" t="s">
        <v>423</v>
      </c>
      <c r="M82" s="370">
        <v>45</v>
      </c>
      <c r="N82" s="371" t="s">
        <v>813</v>
      </c>
      <c r="O82" s="16" t="s">
        <v>687</v>
      </c>
      <c r="P82" s="16" t="s">
        <v>688</v>
      </c>
      <c r="Q82" s="16" t="s">
        <v>689</v>
      </c>
      <c r="R82" s="14" t="s">
        <v>546</v>
      </c>
      <c r="T82" s="375" t="s">
        <v>617</v>
      </c>
      <c r="U82" s="376"/>
      <c r="V82" s="376"/>
    </row>
    <row r="83" spans="1:22" x14ac:dyDescent="0.2">
      <c r="A83" s="397"/>
      <c r="B83" s="386"/>
      <c r="C83" s="386"/>
      <c r="D83" s="386"/>
      <c r="E83" s="386"/>
      <c r="F83" s="386"/>
      <c r="G83" s="421"/>
      <c r="H83" s="386"/>
      <c r="I83" s="402"/>
      <c r="J83" s="386"/>
      <c r="L83" s="16" t="s">
        <v>686</v>
      </c>
      <c r="M83" s="16"/>
      <c r="N83" s="14"/>
      <c r="O83" s="16"/>
      <c r="P83" s="16"/>
      <c r="Q83" s="16"/>
      <c r="R83" s="14"/>
      <c r="T83" s="375"/>
      <c r="U83" s="376"/>
      <c r="V83" s="376"/>
    </row>
    <row r="84" spans="1:22" ht="30.6" x14ac:dyDescent="0.2">
      <c r="A84" s="397"/>
      <c r="B84" s="386"/>
      <c r="C84" s="386"/>
      <c r="D84" s="386"/>
      <c r="E84" s="386"/>
      <c r="F84" s="386"/>
      <c r="G84" s="421"/>
      <c r="H84" s="386"/>
      <c r="I84" s="402"/>
      <c r="J84" s="386"/>
      <c r="L84" s="370" t="s">
        <v>319</v>
      </c>
      <c r="M84" s="370">
        <v>17</v>
      </c>
      <c r="N84" s="371" t="s">
        <v>1712</v>
      </c>
      <c r="O84" s="16" t="s">
        <v>691</v>
      </c>
      <c r="P84" s="16" t="s">
        <v>692</v>
      </c>
      <c r="Q84" s="16" t="s">
        <v>693</v>
      </c>
      <c r="R84" s="14" t="s">
        <v>698</v>
      </c>
      <c r="T84" s="375" t="s">
        <v>623</v>
      </c>
      <c r="U84" s="376"/>
      <c r="V84" s="376"/>
    </row>
    <row r="85" spans="1:22" x14ac:dyDescent="0.2">
      <c r="A85" s="397"/>
      <c r="B85" s="386"/>
      <c r="C85" s="386"/>
      <c r="D85" s="386"/>
      <c r="E85" s="386"/>
      <c r="F85" s="386"/>
      <c r="G85" s="421"/>
      <c r="H85" s="386"/>
      <c r="I85" s="402"/>
      <c r="J85" s="386"/>
      <c r="L85" s="16" t="s">
        <v>690</v>
      </c>
      <c r="M85" s="16"/>
      <c r="N85" s="14"/>
      <c r="O85" s="16"/>
      <c r="P85" s="16"/>
      <c r="Q85" s="16"/>
      <c r="R85" s="14"/>
      <c r="T85" s="375"/>
      <c r="U85" s="376"/>
      <c r="V85" s="376"/>
    </row>
    <row r="86" spans="1:22" ht="51" x14ac:dyDescent="0.2">
      <c r="A86" s="397"/>
      <c r="B86" s="386"/>
      <c r="C86" s="386"/>
      <c r="D86" s="386"/>
      <c r="E86" s="386"/>
      <c r="F86" s="386"/>
      <c r="G86" s="421"/>
      <c r="H86" s="386"/>
      <c r="I86" s="402"/>
      <c r="J86" s="386"/>
      <c r="L86" s="16"/>
      <c r="M86" s="16"/>
      <c r="N86" s="14"/>
      <c r="O86" s="16"/>
      <c r="P86" s="16"/>
      <c r="Q86" s="16" t="s">
        <v>694</v>
      </c>
      <c r="R86" s="14" t="s">
        <v>699</v>
      </c>
      <c r="T86" s="375"/>
      <c r="U86" s="376"/>
      <c r="V86" s="376"/>
    </row>
    <row r="87" spans="1:22" x14ac:dyDescent="0.2">
      <c r="A87" s="397"/>
      <c r="B87" s="386"/>
      <c r="C87" s="386"/>
      <c r="D87" s="386"/>
      <c r="E87" s="386"/>
      <c r="F87" s="386"/>
      <c r="G87" s="421"/>
      <c r="H87" s="386"/>
      <c r="I87" s="402"/>
      <c r="J87" s="386"/>
      <c r="L87" s="16"/>
      <c r="M87" s="16"/>
      <c r="N87" s="14"/>
      <c r="O87" s="16"/>
      <c r="P87" s="16"/>
      <c r="Q87" s="16"/>
      <c r="R87" s="14"/>
      <c r="T87" s="375"/>
      <c r="U87" s="376"/>
      <c r="V87" s="376"/>
    </row>
    <row r="88" spans="1:22" x14ac:dyDescent="0.2">
      <c r="A88" s="397"/>
      <c r="B88" s="386"/>
      <c r="C88" s="386"/>
      <c r="D88" s="386"/>
      <c r="E88" s="386"/>
      <c r="F88" s="386"/>
      <c r="G88" s="421"/>
      <c r="H88" s="386"/>
      <c r="I88" s="402"/>
      <c r="J88" s="386"/>
      <c r="L88" s="16"/>
      <c r="M88" s="16"/>
      <c r="N88" s="14"/>
      <c r="O88" s="16"/>
      <c r="P88" s="16"/>
      <c r="Q88" s="16" t="s">
        <v>695</v>
      </c>
      <c r="R88" s="14"/>
      <c r="T88" s="375" t="s">
        <v>630</v>
      </c>
      <c r="U88" s="376"/>
      <c r="V88" s="376"/>
    </row>
    <row r="89" spans="1:22" x14ac:dyDescent="0.2">
      <c r="A89" s="397"/>
      <c r="B89" s="386"/>
      <c r="C89" s="386"/>
      <c r="D89" s="386"/>
      <c r="E89" s="386"/>
      <c r="F89" s="386"/>
      <c r="G89" s="421"/>
      <c r="H89" s="386"/>
      <c r="I89" s="402"/>
      <c r="J89" s="386"/>
      <c r="L89" s="16"/>
      <c r="M89" s="16"/>
      <c r="N89" s="14"/>
      <c r="O89" s="16"/>
      <c r="P89" s="16"/>
      <c r="Q89" s="16"/>
      <c r="R89" s="14"/>
      <c r="T89" s="375"/>
      <c r="U89" s="376"/>
      <c r="V89" s="376"/>
    </row>
    <row r="90" spans="1:22" x14ac:dyDescent="0.2">
      <c r="A90" s="397"/>
      <c r="B90" s="386"/>
      <c r="C90" s="386"/>
      <c r="D90" s="386"/>
      <c r="E90" s="386"/>
      <c r="F90" s="386"/>
      <c r="G90" s="421"/>
      <c r="H90" s="386"/>
      <c r="I90" s="402"/>
      <c r="J90" s="386"/>
      <c r="L90" s="16"/>
      <c r="M90" s="16"/>
      <c r="N90" s="14"/>
      <c r="O90" s="16"/>
      <c r="P90" s="16"/>
      <c r="Q90" s="16" t="s">
        <v>696</v>
      </c>
      <c r="R90" s="14"/>
      <c r="T90" s="379" t="s">
        <v>634</v>
      </c>
      <c r="U90" s="380"/>
      <c r="V90" s="380"/>
    </row>
    <row r="91" spans="1:22" x14ac:dyDescent="0.2">
      <c r="A91" s="397"/>
      <c r="B91" s="386"/>
      <c r="C91" s="386"/>
      <c r="D91" s="386"/>
      <c r="E91" s="386"/>
      <c r="F91" s="386"/>
      <c r="G91" s="421"/>
      <c r="H91" s="386"/>
      <c r="I91" s="402"/>
      <c r="J91" s="386"/>
      <c r="L91" s="16"/>
      <c r="M91" s="16"/>
      <c r="N91" s="14"/>
      <c r="O91" s="16"/>
      <c r="P91" s="16"/>
      <c r="Q91" s="16"/>
      <c r="R91" s="14"/>
      <c r="T91" s="379"/>
      <c r="U91" s="380"/>
      <c r="V91" s="380"/>
    </row>
    <row r="92" spans="1:22" x14ac:dyDescent="0.2">
      <c r="A92" s="397"/>
      <c r="B92" s="386"/>
      <c r="C92" s="386"/>
      <c r="D92" s="386"/>
      <c r="E92" s="386"/>
      <c r="F92" s="386"/>
      <c r="G92" s="421"/>
      <c r="H92" s="386"/>
      <c r="I92" s="402"/>
      <c r="J92" s="386"/>
      <c r="L92" s="16"/>
      <c r="M92" s="16"/>
      <c r="N92" s="14"/>
      <c r="O92" s="16"/>
      <c r="P92" s="16"/>
      <c r="Q92" s="16" t="s">
        <v>697</v>
      </c>
      <c r="R92" s="14"/>
      <c r="T92" s="379"/>
      <c r="U92" s="380"/>
      <c r="V92" s="380"/>
    </row>
    <row r="93" spans="1:22" ht="40.799999999999997" x14ac:dyDescent="0.2">
      <c r="A93" s="397"/>
      <c r="B93" s="386"/>
      <c r="C93" s="386"/>
      <c r="D93" s="386"/>
      <c r="E93" s="386"/>
      <c r="F93" s="386"/>
      <c r="G93" s="421"/>
      <c r="H93" s="386"/>
      <c r="I93" s="402"/>
      <c r="J93" s="386"/>
      <c r="L93" s="370" t="s">
        <v>322</v>
      </c>
      <c r="M93" s="370">
        <v>10</v>
      </c>
      <c r="N93" s="371" t="s">
        <v>1713</v>
      </c>
      <c r="O93" s="16" t="s">
        <v>701</v>
      </c>
      <c r="P93" s="16" t="s">
        <v>702</v>
      </c>
      <c r="Q93" s="16" t="s">
        <v>703</v>
      </c>
      <c r="R93" s="14" t="s">
        <v>704</v>
      </c>
      <c r="T93" s="379"/>
      <c r="U93" s="380"/>
      <c r="V93" s="380"/>
    </row>
    <row r="94" spans="1:22" x14ac:dyDescent="0.2">
      <c r="A94" s="397"/>
      <c r="B94" s="386"/>
      <c r="C94" s="386"/>
      <c r="D94" s="386"/>
      <c r="E94" s="386"/>
      <c r="F94" s="386"/>
      <c r="G94" s="421"/>
      <c r="H94" s="386"/>
      <c r="I94" s="402"/>
      <c r="J94" s="386"/>
      <c r="L94" s="16" t="s">
        <v>700</v>
      </c>
      <c r="M94" s="16"/>
      <c r="N94" s="14"/>
      <c r="O94" s="16"/>
      <c r="P94" s="16"/>
      <c r="Q94" s="16"/>
      <c r="R94" s="14"/>
      <c r="T94" s="379"/>
      <c r="U94" s="380"/>
      <c r="V94" s="380"/>
    </row>
    <row r="95" spans="1:22" ht="40.799999999999997" x14ac:dyDescent="0.2">
      <c r="A95" s="397"/>
      <c r="B95" s="386"/>
      <c r="C95" s="386"/>
      <c r="D95" s="386"/>
      <c r="E95" s="386"/>
      <c r="F95" s="386"/>
      <c r="G95" s="421"/>
      <c r="H95" s="386"/>
      <c r="I95" s="402"/>
      <c r="J95" s="386"/>
      <c r="L95" s="16"/>
      <c r="M95" s="16"/>
      <c r="N95" s="14"/>
      <c r="O95" s="16"/>
      <c r="P95" s="16"/>
      <c r="Q95" s="16"/>
      <c r="R95" s="14" t="s">
        <v>705</v>
      </c>
      <c r="T95" s="379" t="s">
        <v>642</v>
      </c>
      <c r="U95" s="380"/>
      <c r="V95" s="380"/>
    </row>
    <row r="96" spans="1:22" x14ac:dyDescent="0.2">
      <c r="A96" s="397"/>
      <c r="B96" s="386"/>
      <c r="C96" s="386"/>
      <c r="D96" s="386"/>
      <c r="E96" s="386"/>
      <c r="F96" s="386"/>
      <c r="G96" s="421"/>
      <c r="H96" s="386"/>
      <c r="I96" s="402"/>
      <c r="J96" s="386"/>
      <c r="L96" s="16"/>
      <c r="M96" s="16"/>
      <c r="N96" s="14"/>
      <c r="O96" s="16"/>
      <c r="P96" s="16"/>
      <c r="Q96" s="16"/>
      <c r="R96" s="14"/>
      <c r="T96" s="379" t="s">
        <v>647</v>
      </c>
      <c r="U96" s="380"/>
      <c r="V96" s="380"/>
    </row>
    <row r="97" spans="1:22" ht="51" x14ac:dyDescent="0.2">
      <c r="A97" s="397"/>
      <c r="B97" s="386"/>
      <c r="C97" s="386"/>
      <c r="D97" s="386"/>
      <c r="E97" s="386"/>
      <c r="F97" s="386"/>
      <c r="G97" s="421"/>
      <c r="H97" s="386"/>
      <c r="I97" s="402"/>
      <c r="J97" s="386"/>
      <c r="L97" s="16"/>
      <c r="M97" s="16"/>
      <c r="N97" s="14"/>
      <c r="O97" s="16"/>
      <c r="P97" s="16"/>
      <c r="Q97" s="16"/>
      <c r="R97" s="14" t="s">
        <v>706</v>
      </c>
      <c r="T97" s="379"/>
      <c r="U97" s="380"/>
      <c r="V97" s="380"/>
    </row>
    <row r="98" spans="1:22" x14ac:dyDescent="0.2">
      <c r="A98" s="397"/>
      <c r="B98" s="386"/>
      <c r="C98" s="386"/>
      <c r="D98" s="386"/>
      <c r="E98" s="386"/>
      <c r="F98" s="386"/>
      <c r="G98" s="421"/>
      <c r="H98" s="386"/>
      <c r="I98" s="402"/>
      <c r="J98" s="386"/>
      <c r="L98" s="16"/>
      <c r="M98" s="16"/>
      <c r="N98" s="14"/>
      <c r="O98" s="16"/>
      <c r="P98" s="16"/>
      <c r="Q98" s="16"/>
      <c r="R98" s="14"/>
      <c r="T98" s="379" t="s">
        <v>654</v>
      </c>
      <c r="U98" s="380"/>
      <c r="V98" s="380"/>
    </row>
    <row r="99" spans="1:22" ht="40.799999999999997" x14ac:dyDescent="0.2">
      <c r="A99" s="397"/>
      <c r="B99" s="386"/>
      <c r="C99" s="386"/>
      <c r="D99" s="386"/>
      <c r="E99" s="386"/>
      <c r="F99" s="386"/>
      <c r="G99" s="421"/>
      <c r="H99" s="386"/>
      <c r="I99" s="402"/>
      <c r="J99" s="386"/>
      <c r="L99" s="16"/>
      <c r="M99" s="16"/>
      <c r="N99" s="14"/>
      <c r="O99" s="16"/>
      <c r="P99" s="16"/>
      <c r="Q99" s="16"/>
      <c r="R99" s="14" t="s">
        <v>707</v>
      </c>
      <c r="T99" s="379"/>
      <c r="U99" s="380"/>
      <c r="V99" s="380"/>
    </row>
    <row r="100" spans="1:22" ht="51" x14ac:dyDescent="0.2">
      <c r="A100" s="397"/>
      <c r="B100" s="386"/>
      <c r="C100" s="386"/>
      <c r="D100" s="386"/>
      <c r="E100" s="386"/>
      <c r="F100" s="386"/>
      <c r="G100" s="421"/>
      <c r="H100" s="386"/>
      <c r="I100" s="402"/>
      <c r="J100" s="386"/>
      <c r="L100" s="370" t="s">
        <v>425</v>
      </c>
      <c r="M100" s="370">
        <v>19</v>
      </c>
      <c r="N100" s="371" t="s">
        <v>813</v>
      </c>
      <c r="O100" s="16" t="s">
        <v>709</v>
      </c>
      <c r="P100" s="16" t="s">
        <v>710</v>
      </c>
      <c r="Q100" s="16" t="s">
        <v>711</v>
      </c>
      <c r="R100" s="14" t="s">
        <v>713</v>
      </c>
      <c r="T100" s="379" t="s">
        <v>660</v>
      </c>
      <c r="U100" s="380"/>
      <c r="V100" s="380"/>
    </row>
    <row r="101" spans="1:22" x14ac:dyDescent="0.2">
      <c r="A101" s="397"/>
      <c r="B101" s="386"/>
      <c r="C101" s="386"/>
      <c r="D101" s="386"/>
      <c r="E101" s="386"/>
      <c r="F101" s="386"/>
      <c r="G101" s="421"/>
      <c r="H101" s="386"/>
      <c r="I101" s="402"/>
      <c r="J101" s="386"/>
      <c r="L101" s="16" t="s">
        <v>708</v>
      </c>
      <c r="M101" s="16"/>
      <c r="N101" s="14"/>
      <c r="O101" s="16"/>
      <c r="P101" s="16"/>
      <c r="Q101" s="16"/>
      <c r="R101" s="14"/>
      <c r="T101" s="379" t="s">
        <v>661</v>
      </c>
      <c r="U101" s="380"/>
      <c r="V101" s="380"/>
    </row>
    <row r="102" spans="1:22" ht="71.400000000000006" x14ac:dyDescent="0.2">
      <c r="A102" s="397"/>
      <c r="B102" s="386"/>
      <c r="C102" s="386"/>
      <c r="D102" s="386"/>
      <c r="E102" s="386"/>
      <c r="F102" s="386"/>
      <c r="G102" s="421"/>
      <c r="H102" s="386"/>
      <c r="I102" s="402"/>
      <c r="J102" s="386"/>
      <c r="L102" s="16"/>
      <c r="M102" s="16"/>
      <c r="N102" s="14"/>
      <c r="O102" s="16"/>
      <c r="P102" s="16"/>
      <c r="Q102" s="16" t="s">
        <v>712</v>
      </c>
      <c r="R102" s="14" t="s">
        <v>714</v>
      </c>
      <c r="T102" s="379" t="s">
        <v>667</v>
      </c>
      <c r="U102" s="380"/>
      <c r="V102" s="380"/>
    </row>
    <row r="103" spans="1:22" x14ac:dyDescent="0.2">
      <c r="A103" s="395"/>
      <c r="B103" s="383"/>
      <c r="C103" s="383"/>
      <c r="D103" s="384"/>
      <c r="E103" s="383"/>
      <c r="F103" s="383"/>
      <c r="G103" s="421"/>
      <c r="H103" s="383"/>
      <c r="I103" s="400"/>
      <c r="J103" s="383"/>
      <c r="L103" s="16"/>
      <c r="M103" s="16"/>
      <c r="N103" s="14"/>
      <c r="O103" s="16"/>
      <c r="P103" s="16"/>
      <c r="Q103" s="16"/>
      <c r="R103" s="14"/>
      <c r="T103" s="379"/>
      <c r="U103" s="380"/>
      <c r="V103" s="380"/>
    </row>
    <row r="104" spans="1:22" ht="30.6" x14ac:dyDescent="0.2">
      <c r="A104" s="398"/>
      <c r="B104" s="387"/>
      <c r="C104" s="387"/>
      <c r="D104" s="387"/>
      <c r="E104" s="387"/>
      <c r="F104" s="387"/>
      <c r="G104" s="421"/>
      <c r="H104" s="387"/>
      <c r="I104" s="394"/>
      <c r="J104" s="387"/>
      <c r="L104" s="16"/>
      <c r="M104" s="16"/>
      <c r="N104" s="14"/>
      <c r="O104" s="16"/>
      <c r="P104" s="16"/>
      <c r="Q104" s="16"/>
      <c r="R104" s="14" t="s">
        <v>715</v>
      </c>
      <c r="T104" s="379" t="s">
        <v>673</v>
      </c>
      <c r="U104" s="380"/>
      <c r="V104" s="380"/>
    </row>
    <row r="105" spans="1:22" ht="20.399999999999999" x14ac:dyDescent="0.2">
      <c r="A105" s="398"/>
      <c r="B105" s="387"/>
      <c r="C105" s="387"/>
      <c r="D105" s="387"/>
      <c r="E105" s="387"/>
      <c r="F105" s="387"/>
      <c r="G105" s="421"/>
      <c r="H105" s="387"/>
      <c r="I105" s="394"/>
      <c r="J105" s="387"/>
      <c r="L105" s="370" t="s">
        <v>185</v>
      </c>
      <c r="M105" s="370">
        <v>15</v>
      </c>
      <c r="N105" s="371" t="s">
        <v>813</v>
      </c>
      <c r="O105" s="16" t="s">
        <v>717</v>
      </c>
      <c r="P105" s="16" t="s">
        <v>564</v>
      </c>
      <c r="Q105" s="16" t="s">
        <v>718</v>
      </c>
      <c r="R105" s="14" t="s">
        <v>719</v>
      </c>
      <c r="T105" s="379" t="s">
        <v>1720</v>
      </c>
      <c r="U105" s="380"/>
      <c r="V105" s="380"/>
    </row>
    <row r="106" spans="1:22" x14ac:dyDescent="0.2">
      <c r="A106" s="398"/>
      <c r="B106" s="387"/>
      <c r="C106" s="387"/>
      <c r="D106" s="387"/>
      <c r="E106" s="387"/>
      <c r="F106" s="387"/>
      <c r="G106" s="421"/>
      <c r="H106" s="387"/>
      <c r="I106" s="394"/>
      <c r="J106" s="387"/>
      <c r="L106" s="16" t="s">
        <v>716</v>
      </c>
      <c r="M106" s="16"/>
      <c r="N106" s="14"/>
      <c r="O106" s="16"/>
      <c r="P106" s="16"/>
      <c r="Q106" s="16"/>
      <c r="R106" s="14"/>
      <c r="T106" s="379" t="s">
        <v>679</v>
      </c>
      <c r="U106" s="380"/>
      <c r="V106" s="380"/>
    </row>
    <row r="107" spans="1:22" ht="40.799999999999997" x14ac:dyDescent="0.2">
      <c r="A107" s="388"/>
      <c r="B107" s="388"/>
      <c r="C107" s="388"/>
      <c r="D107" s="388"/>
      <c r="E107" s="388"/>
      <c r="F107" s="388"/>
      <c r="G107" s="421"/>
      <c r="H107" s="388"/>
      <c r="I107" s="388"/>
      <c r="J107" s="388"/>
      <c r="L107" s="370" t="s">
        <v>330</v>
      </c>
      <c r="M107" s="370">
        <v>28</v>
      </c>
      <c r="N107" s="371" t="s">
        <v>1714</v>
      </c>
      <c r="O107" s="16" t="s">
        <v>721</v>
      </c>
      <c r="P107" s="16" t="s">
        <v>722</v>
      </c>
      <c r="Q107" s="16" t="s">
        <v>723</v>
      </c>
      <c r="R107" s="14" t="s">
        <v>725</v>
      </c>
      <c r="T107" s="379"/>
      <c r="U107" s="380"/>
      <c r="V107" s="380"/>
    </row>
    <row r="108" spans="1:22" x14ac:dyDescent="0.2">
      <c r="A108" s="398"/>
      <c r="B108" s="387"/>
      <c r="C108" s="387"/>
      <c r="D108" s="387"/>
      <c r="E108" s="387"/>
      <c r="F108" s="387"/>
      <c r="G108" s="421"/>
      <c r="H108" s="387"/>
      <c r="I108" s="394"/>
      <c r="J108" s="387"/>
      <c r="L108" s="16" t="s">
        <v>720</v>
      </c>
      <c r="M108" s="16"/>
      <c r="N108" s="14"/>
      <c r="O108" s="16"/>
      <c r="P108" s="16"/>
      <c r="Q108" s="16"/>
      <c r="R108" s="14"/>
      <c r="T108" s="379"/>
      <c r="U108" s="380"/>
      <c r="V108" s="380"/>
    </row>
    <row r="109" spans="1:22" x14ac:dyDescent="0.2">
      <c r="A109" s="398"/>
      <c r="B109" s="387"/>
      <c r="C109" s="387"/>
      <c r="D109" s="387"/>
      <c r="E109" s="387"/>
      <c r="F109" s="387"/>
      <c r="G109" s="421"/>
      <c r="H109" s="387"/>
      <c r="I109" s="394"/>
      <c r="J109" s="387"/>
      <c r="L109" s="16"/>
      <c r="M109" s="16"/>
      <c r="N109" s="14"/>
      <c r="O109" s="16"/>
      <c r="P109" s="16"/>
      <c r="Q109" s="16" t="s">
        <v>724</v>
      </c>
      <c r="R109" s="14" t="s">
        <v>726</v>
      </c>
      <c r="T109" s="379"/>
      <c r="U109" s="380"/>
      <c r="V109" s="380"/>
    </row>
    <row r="110" spans="1:22" x14ac:dyDescent="0.2">
      <c r="A110" s="398"/>
      <c r="B110" s="387"/>
      <c r="C110" s="387"/>
      <c r="D110" s="387"/>
      <c r="E110" s="387"/>
      <c r="F110" s="387"/>
      <c r="G110" s="421"/>
      <c r="H110" s="387"/>
      <c r="I110" s="394"/>
      <c r="J110" s="387"/>
      <c r="L110" s="16"/>
      <c r="M110" s="16"/>
      <c r="N110" s="14"/>
      <c r="O110" s="16"/>
      <c r="P110" s="16"/>
      <c r="Q110" s="16"/>
      <c r="R110" s="14"/>
      <c r="T110" s="379" t="s">
        <v>686</v>
      </c>
      <c r="U110" s="380"/>
      <c r="V110" s="380"/>
    </row>
    <row r="111" spans="1:22" ht="20.399999999999999" x14ac:dyDescent="0.2">
      <c r="A111" s="398"/>
      <c r="B111" s="387"/>
      <c r="C111" s="387"/>
      <c r="D111" s="387"/>
      <c r="E111" s="387"/>
      <c r="F111" s="387"/>
      <c r="G111" s="421"/>
      <c r="H111" s="387"/>
      <c r="I111" s="394"/>
      <c r="J111" s="387"/>
      <c r="L111" s="16"/>
      <c r="M111" s="16"/>
      <c r="N111" s="14"/>
      <c r="O111" s="16"/>
      <c r="P111" s="16"/>
      <c r="Q111" s="16"/>
      <c r="R111" s="14" t="s">
        <v>727</v>
      </c>
      <c r="T111" s="373" t="s">
        <v>690</v>
      </c>
      <c r="U111" s="374"/>
      <c r="V111" s="374"/>
    </row>
    <row r="112" spans="1:22" ht="20.399999999999999" x14ac:dyDescent="0.2">
      <c r="A112" s="398"/>
      <c r="B112" s="387"/>
      <c r="C112" s="387"/>
      <c r="D112" s="387"/>
      <c r="E112" s="387"/>
      <c r="F112" s="387"/>
      <c r="G112" s="421"/>
      <c r="H112" s="387"/>
      <c r="I112" s="394"/>
      <c r="J112" s="387"/>
      <c r="L112" s="370" t="s">
        <v>333</v>
      </c>
      <c r="M112" s="370">
        <v>5</v>
      </c>
      <c r="N112" s="371" t="s">
        <v>816</v>
      </c>
      <c r="O112" s="16" t="s">
        <v>729</v>
      </c>
      <c r="P112" s="16" t="s">
        <v>730</v>
      </c>
      <c r="Q112" s="16" t="s">
        <v>731</v>
      </c>
      <c r="R112" s="14" t="s">
        <v>732</v>
      </c>
      <c r="T112" s="373"/>
      <c r="U112" s="374"/>
      <c r="V112" s="374"/>
    </row>
    <row r="113" spans="1:22" x14ac:dyDescent="0.2">
      <c r="A113" s="398"/>
      <c r="B113" s="387"/>
      <c r="C113" s="387"/>
      <c r="D113" s="387"/>
      <c r="E113" s="387"/>
      <c r="F113" s="387"/>
      <c r="G113" s="421"/>
      <c r="H113" s="387"/>
      <c r="I113" s="394"/>
      <c r="J113" s="387"/>
      <c r="L113" s="16" t="s">
        <v>728</v>
      </c>
      <c r="M113" s="16"/>
      <c r="N113" s="14"/>
      <c r="O113" s="16"/>
      <c r="P113" s="16"/>
      <c r="Q113" s="16"/>
      <c r="R113" s="14"/>
      <c r="T113" s="373"/>
      <c r="U113" s="374"/>
      <c r="V113" s="374"/>
    </row>
    <row r="114" spans="1:22" x14ac:dyDescent="0.2">
      <c r="A114" s="398"/>
      <c r="B114" s="387"/>
      <c r="C114" s="387"/>
      <c r="D114" s="387"/>
      <c r="E114" s="387"/>
      <c r="F114" s="387"/>
      <c r="G114" s="421"/>
      <c r="H114" s="387"/>
      <c r="I114" s="394"/>
      <c r="J114" s="387"/>
      <c r="L114" s="16"/>
      <c r="M114" s="16"/>
      <c r="N114" s="14"/>
      <c r="O114" s="16"/>
      <c r="P114" s="16"/>
      <c r="Q114" s="16"/>
      <c r="R114" s="14" t="s">
        <v>733</v>
      </c>
      <c r="T114" s="373"/>
      <c r="U114" s="374"/>
      <c r="V114" s="374"/>
    </row>
    <row r="115" spans="1:22" x14ac:dyDescent="0.2">
      <c r="A115" s="398"/>
      <c r="B115" s="387"/>
      <c r="C115" s="387"/>
      <c r="D115" s="387"/>
      <c r="E115" s="387"/>
      <c r="F115" s="387"/>
      <c r="G115" s="421"/>
      <c r="H115" s="387"/>
      <c r="I115" s="394"/>
      <c r="J115" s="387"/>
      <c r="L115" s="370" t="s">
        <v>336</v>
      </c>
      <c r="M115" s="370">
        <v>50</v>
      </c>
      <c r="N115" s="371" t="s">
        <v>813</v>
      </c>
      <c r="O115" s="16" t="s">
        <v>735</v>
      </c>
      <c r="P115" s="16" t="s">
        <v>736</v>
      </c>
      <c r="Q115" s="16" t="s">
        <v>737</v>
      </c>
      <c r="R115" s="14" t="s">
        <v>738</v>
      </c>
      <c r="T115" s="373"/>
      <c r="U115" s="374"/>
      <c r="V115" s="374"/>
    </row>
    <row r="116" spans="1:22" x14ac:dyDescent="0.2">
      <c r="A116" s="398"/>
      <c r="B116" s="387"/>
      <c r="C116" s="387"/>
      <c r="D116" s="387"/>
      <c r="E116" s="387"/>
      <c r="F116" s="387"/>
      <c r="G116" s="456"/>
      <c r="H116" s="387"/>
      <c r="I116" s="394"/>
      <c r="J116" s="387"/>
      <c r="L116" s="16"/>
      <c r="M116" s="16"/>
      <c r="N116" s="14"/>
      <c r="O116" s="16"/>
      <c r="P116" s="16"/>
      <c r="Q116" s="16"/>
      <c r="R116" s="14"/>
      <c r="T116" s="373"/>
      <c r="U116" s="374"/>
      <c r="V116" s="374"/>
    </row>
    <row r="117" spans="1:22" x14ac:dyDescent="0.2">
      <c r="A117" s="398"/>
      <c r="B117" s="387"/>
      <c r="C117" s="387"/>
      <c r="D117" s="387"/>
      <c r="E117" s="387"/>
      <c r="F117" s="387"/>
      <c r="G117" s="431"/>
      <c r="H117" s="387"/>
      <c r="I117" s="394"/>
      <c r="J117" s="387"/>
      <c r="L117" s="16" t="s">
        <v>734</v>
      </c>
      <c r="M117" s="16"/>
      <c r="N117" s="14"/>
      <c r="O117" s="16"/>
      <c r="P117" s="16"/>
      <c r="Q117" s="16"/>
      <c r="R117" s="14"/>
      <c r="T117" s="373"/>
      <c r="U117" s="374"/>
      <c r="V117" s="374"/>
    </row>
    <row r="118" spans="1:22" x14ac:dyDescent="0.2">
      <c r="A118" s="398"/>
      <c r="B118" s="387"/>
      <c r="C118" s="387"/>
      <c r="D118" s="387"/>
      <c r="E118" s="387"/>
      <c r="F118" s="387"/>
      <c r="G118" s="435"/>
      <c r="H118" s="387"/>
      <c r="I118" s="394"/>
      <c r="J118" s="387"/>
      <c r="L118" s="370" t="s">
        <v>427</v>
      </c>
      <c r="M118" s="370">
        <v>20</v>
      </c>
      <c r="N118" s="371" t="s">
        <v>813</v>
      </c>
      <c r="O118" s="16" t="s">
        <v>740</v>
      </c>
      <c r="P118" s="16" t="s">
        <v>564</v>
      </c>
      <c r="Q118" s="16" t="s">
        <v>741</v>
      </c>
      <c r="R118" s="14" t="s">
        <v>738</v>
      </c>
      <c r="T118" s="373"/>
      <c r="U118" s="374"/>
      <c r="V118" s="374"/>
    </row>
    <row r="119" spans="1:22" x14ac:dyDescent="0.2">
      <c r="A119" s="398"/>
      <c r="B119" s="387"/>
      <c r="C119" s="387"/>
      <c r="D119" s="387"/>
      <c r="E119" s="387"/>
      <c r="F119" s="387"/>
      <c r="G119" s="439"/>
      <c r="H119" s="387"/>
      <c r="I119" s="394"/>
      <c r="J119" s="387"/>
      <c r="L119" s="16"/>
      <c r="M119" s="16"/>
      <c r="N119" s="14"/>
      <c r="O119" s="16"/>
      <c r="P119" s="16"/>
      <c r="Q119" s="16"/>
      <c r="R119" s="14"/>
      <c r="T119" s="373" t="s">
        <v>700</v>
      </c>
      <c r="U119" s="374"/>
      <c r="V119" s="374"/>
    </row>
    <row r="120" spans="1:22" x14ac:dyDescent="0.2">
      <c r="A120" s="398"/>
      <c r="B120" s="387"/>
      <c r="C120" s="387"/>
      <c r="D120" s="387"/>
      <c r="E120" s="387"/>
      <c r="F120" s="387"/>
      <c r="G120" s="439"/>
      <c r="H120" s="387"/>
      <c r="I120" s="394"/>
      <c r="J120" s="387"/>
      <c r="L120" s="16" t="s">
        <v>739</v>
      </c>
      <c r="M120" s="16"/>
      <c r="N120" s="14"/>
      <c r="O120" s="16"/>
      <c r="P120" s="16"/>
      <c r="Q120" s="16"/>
      <c r="R120" s="14"/>
      <c r="T120" s="373"/>
      <c r="U120" s="374"/>
      <c r="V120" s="374"/>
    </row>
    <row r="121" spans="1:22" x14ac:dyDescent="0.2">
      <c r="A121" s="398"/>
      <c r="B121" s="387"/>
      <c r="C121" s="387"/>
      <c r="D121" s="387"/>
      <c r="E121" s="387"/>
      <c r="F121" s="387"/>
      <c r="G121" s="439"/>
      <c r="H121" s="387"/>
      <c r="I121" s="394"/>
      <c r="J121" s="387"/>
      <c r="L121" s="370" t="s">
        <v>341</v>
      </c>
      <c r="M121" s="370">
        <v>45</v>
      </c>
      <c r="N121" s="371" t="s">
        <v>813</v>
      </c>
      <c r="O121" s="16" t="s">
        <v>687</v>
      </c>
      <c r="P121" s="16" t="s">
        <v>743</v>
      </c>
      <c r="Q121" s="16" t="s">
        <v>744</v>
      </c>
      <c r="R121" s="14" t="s">
        <v>745</v>
      </c>
      <c r="T121" s="373"/>
      <c r="U121" s="374"/>
      <c r="V121" s="374"/>
    </row>
    <row r="122" spans="1:22" x14ac:dyDescent="0.2">
      <c r="A122" s="398"/>
      <c r="B122" s="387"/>
      <c r="C122" s="387"/>
      <c r="D122" s="387"/>
      <c r="E122" s="387"/>
      <c r="F122" s="387"/>
      <c r="G122" s="439"/>
      <c r="H122" s="387"/>
      <c r="I122" s="394"/>
      <c r="J122" s="387"/>
      <c r="L122" s="16" t="s">
        <v>742</v>
      </c>
      <c r="M122" s="16"/>
      <c r="N122" s="14"/>
      <c r="O122" s="16"/>
      <c r="P122" s="16"/>
      <c r="Q122" s="16"/>
      <c r="R122" s="14"/>
      <c r="T122" s="373"/>
      <c r="U122" s="374"/>
      <c r="V122" s="374"/>
    </row>
    <row r="123" spans="1:22" ht="51" x14ac:dyDescent="0.2">
      <c r="A123" s="398"/>
      <c r="B123" s="387"/>
      <c r="C123" s="387"/>
      <c r="D123" s="387"/>
      <c r="E123" s="387"/>
      <c r="F123" s="387"/>
      <c r="G123" s="439"/>
      <c r="H123" s="387"/>
      <c r="I123" s="394"/>
      <c r="J123" s="387"/>
      <c r="L123" s="370" t="s">
        <v>343</v>
      </c>
      <c r="M123" s="370">
        <v>20</v>
      </c>
      <c r="N123" s="371" t="s">
        <v>1715</v>
      </c>
      <c r="O123" s="16" t="s">
        <v>747</v>
      </c>
      <c r="P123" s="16" t="s">
        <v>748</v>
      </c>
      <c r="Q123" s="16" t="s">
        <v>749</v>
      </c>
      <c r="R123" s="14" t="s">
        <v>750</v>
      </c>
      <c r="T123" s="373"/>
      <c r="U123" s="374"/>
      <c r="V123" s="374"/>
    </row>
    <row r="124" spans="1:22" x14ac:dyDescent="0.2">
      <c r="A124" s="398"/>
      <c r="B124" s="387"/>
      <c r="C124" s="387"/>
      <c r="D124" s="387"/>
      <c r="E124" s="387"/>
      <c r="F124" s="387"/>
      <c r="G124" s="439"/>
      <c r="H124" s="387"/>
      <c r="I124" s="394"/>
      <c r="J124" s="387"/>
      <c r="L124" s="16" t="s">
        <v>746</v>
      </c>
      <c r="M124" s="16"/>
      <c r="N124" s="14"/>
      <c r="O124" s="16"/>
      <c r="P124" s="16"/>
      <c r="Q124" s="16"/>
      <c r="R124" s="14"/>
      <c r="T124" s="373"/>
      <c r="U124" s="374"/>
      <c r="V124" s="374"/>
    </row>
    <row r="125" spans="1:22" ht="51" x14ac:dyDescent="0.2">
      <c r="A125" s="398"/>
      <c r="B125" s="387"/>
      <c r="C125" s="387"/>
      <c r="D125" s="387"/>
      <c r="E125" s="387"/>
      <c r="F125" s="387"/>
      <c r="G125" s="439"/>
      <c r="H125" s="387"/>
      <c r="I125" s="394"/>
      <c r="J125" s="387"/>
      <c r="L125" s="16"/>
      <c r="M125" s="16"/>
      <c r="N125" s="14"/>
      <c r="O125" s="16"/>
      <c r="P125" s="16"/>
      <c r="Q125" s="16"/>
      <c r="R125" s="14" t="s">
        <v>751</v>
      </c>
      <c r="T125" s="373" t="s">
        <v>708</v>
      </c>
      <c r="U125" s="374"/>
      <c r="V125" s="374"/>
    </row>
    <row r="126" spans="1:22" ht="20.399999999999999" x14ac:dyDescent="0.2">
      <c r="A126" s="398"/>
      <c r="B126" s="387"/>
      <c r="C126" s="387"/>
      <c r="D126" s="387"/>
      <c r="E126" s="387"/>
      <c r="F126" s="387"/>
      <c r="G126" s="439"/>
      <c r="H126" s="387"/>
      <c r="I126" s="394"/>
      <c r="J126" s="387"/>
      <c r="L126" s="370" t="s">
        <v>345</v>
      </c>
      <c r="M126" s="370">
        <v>17</v>
      </c>
      <c r="N126" s="371" t="s">
        <v>813</v>
      </c>
      <c r="O126" s="16" t="s">
        <v>753</v>
      </c>
      <c r="P126" s="16" t="s">
        <v>754</v>
      </c>
      <c r="Q126" s="16" t="s">
        <v>755</v>
      </c>
      <c r="R126" s="14" t="s">
        <v>757</v>
      </c>
      <c r="T126" s="373"/>
      <c r="U126" s="374"/>
      <c r="V126" s="374"/>
    </row>
    <row r="127" spans="1:22" x14ac:dyDescent="0.2">
      <c r="A127" s="398"/>
      <c r="B127" s="387"/>
      <c r="C127" s="387"/>
      <c r="D127" s="387"/>
      <c r="E127" s="387"/>
      <c r="F127" s="387"/>
      <c r="G127" s="439"/>
      <c r="H127" s="387"/>
      <c r="I127" s="394"/>
      <c r="J127" s="387"/>
      <c r="L127" s="16" t="s">
        <v>752</v>
      </c>
      <c r="M127" s="16"/>
      <c r="N127" s="14"/>
      <c r="O127" s="16"/>
      <c r="P127" s="16"/>
      <c r="Q127" s="16"/>
      <c r="R127" s="14"/>
      <c r="T127" s="373"/>
      <c r="U127" s="374"/>
      <c r="V127" s="374"/>
    </row>
    <row r="128" spans="1:22" ht="20.399999999999999" x14ac:dyDescent="0.2">
      <c r="A128" s="398"/>
      <c r="B128" s="387"/>
      <c r="C128" s="387"/>
      <c r="D128" s="387"/>
      <c r="E128" s="387"/>
      <c r="F128" s="387"/>
      <c r="G128" s="439"/>
      <c r="H128" s="387"/>
      <c r="I128" s="394"/>
      <c r="J128" s="387"/>
      <c r="L128" s="16"/>
      <c r="M128" s="16"/>
      <c r="N128" s="14"/>
      <c r="O128" s="16"/>
      <c r="P128" s="16"/>
      <c r="Q128" s="16" t="s">
        <v>756</v>
      </c>
      <c r="R128" s="14" t="s">
        <v>758</v>
      </c>
      <c r="T128" s="373"/>
      <c r="U128" s="374"/>
      <c r="V128" s="374"/>
    </row>
    <row r="129" spans="1:22" x14ac:dyDescent="0.2">
      <c r="A129" s="398"/>
      <c r="B129" s="387"/>
      <c r="C129" s="387"/>
      <c r="D129" s="387"/>
      <c r="E129" s="387"/>
      <c r="F129" s="387"/>
      <c r="G129" s="439"/>
      <c r="H129" s="387"/>
      <c r="I129" s="394"/>
      <c r="J129" s="387"/>
      <c r="L129" s="16"/>
      <c r="M129" s="16"/>
      <c r="N129" s="14"/>
      <c r="O129" s="16"/>
      <c r="P129" s="16"/>
      <c r="Q129" s="16"/>
      <c r="R129" s="14"/>
      <c r="T129" s="373" t="s">
        <v>716</v>
      </c>
      <c r="U129" s="374"/>
      <c r="V129" s="374"/>
    </row>
    <row r="130" spans="1:22" ht="30.6" x14ac:dyDescent="0.2">
      <c r="A130" s="398"/>
      <c r="B130" s="387"/>
      <c r="C130" s="387"/>
      <c r="D130" s="387"/>
      <c r="E130" s="387"/>
      <c r="F130" s="387"/>
      <c r="G130" s="439"/>
      <c r="H130" s="387"/>
      <c r="I130" s="394"/>
      <c r="J130" s="387"/>
      <c r="L130" s="16"/>
      <c r="M130" s="16"/>
      <c r="N130" s="14"/>
      <c r="O130" s="16"/>
      <c r="P130" s="16"/>
      <c r="Q130" s="16"/>
      <c r="R130" s="14" t="s">
        <v>759</v>
      </c>
      <c r="T130" s="373" t="s">
        <v>720</v>
      </c>
      <c r="U130" s="374"/>
      <c r="V130" s="374"/>
    </row>
    <row r="131" spans="1:22" x14ac:dyDescent="0.2">
      <c r="A131" s="398"/>
      <c r="B131" s="387"/>
      <c r="C131" s="387"/>
      <c r="D131" s="387"/>
      <c r="E131" s="387"/>
      <c r="F131" s="387"/>
      <c r="G131" s="439"/>
      <c r="H131" s="387"/>
      <c r="I131" s="394"/>
      <c r="J131" s="387"/>
      <c r="L131" s="370" t="s">
        <v>350</v>
      </c>
      <c r="M131" s="370">
        <v>45</v>
      </c>
      <c r="N131" s="371" t="s">
        <v>813</v>
      </c>
      <c r="O131" s="16" t="s">
        <v>687</v>
      </c>
      <c r="P131" s="16" t="s">
        <v>761</v>
      </c>
      <c r="Q131" s="16" t="s">
        <v>762</v>
      </c>
      <c r="R131" s="14" t="s">
        <v>546</v>
      </c>
      <c r="T131" s="373"/>
      <c r="U131" s="374"/>
      <c r="V131" s="374"/>
    </row>
    <row r="132" spans="1:22" x14ac:dyDescent="0.2">
      <c r="G132" s="439"/>
      <c r="L132" s="16" t="s">
        <v>760</v>
      </c>
      <c r="M132" s="16"/>
      <c r="N132" s="14"/>
      <c r="O132" s="16"/>
      <c r="P132" s="16"/>
      <c r="Q132" s="16"/>
      <c r="R132" s="14"/>
      <c r="T132" s="373"/>
      <c r="U132" s="374"/>
      <c r="V132" s="374"/>
    </row>
    <row r="133" spans="1:22" x14ac:dyDescent="0.2">
      <c r="G133" s="439"/>
      <c r="L133" s="16"/>
      <c r="M133" s="16"/>
      <c r="N133" s="14"/>
      <c r="O133" s="16"/>
      <c r="P133" s="16"/>
      <c r="Q133" s="16" t="s">
        <v>763</v>
      </c>
      <c r="R133" s="14"/>
      <c r="T133" s="373"/>
      <c r="U133" s="374"/>
      <c r="V133" s="374"/>
    </row>
    <row r="134" spans="1:22" ht="20.399999999999999" x14ac:dyDescent="0.2">
      <c r="G134" s="439"/>
      <c r="L134" s="370" t="s">
        <v>429</v>
      </c>
      <c r="M134" s="370">
        <v>45</v>
      </c>
      <c r="N134" s="371" t="s">
        <v>1716</v>
      </c>
      <c r="O134" s="16" t="s">
        <v>765</v>
      </c>
      <c r="P134" s="16" t="s">
        <v>766</v>
      </c>
      <c r="Q134" s="16" t="s">
        <v>767</v>
      </c>
      <c r="R134" s="14" t="s">
        <v>768</v>
      </c>
      <c r="T134" s="373" t="s">
        <v>728</v>
      </c>
      <c r="U134" s="374"/>
      <c r="V134" s="374"/>
    </row>
    <row r="135" spans="1:22" ht="30.6" x14ac:dyDescent="0.2">
      <c r="G135" s="439"/>
      <c r="L135" s="16" t="s">
        <v>764</v>
      </c>
      <c r="M135" s="16"/>
      <c r="N135" s="14"/>
      <c r="O135" s="16"/>
      <c r="P135" s="16"/>
      <c r="Q135" s="16"/>
      <c r="R135" s="14" t="s">
        <v>769</v>
      </c>
      <c r="T135" s="373"/>
      <c r="U135" s="374"/>
      <c r="V135" s="374"/>
    </row>
    <row r="136" spans="1:22" x14ac:dyDescent="0.2">
      <c r="G136" s="439"/>
      <c r="L136" s="16"/>
      <c r="M136" s="16"/>
      <c r="N136" s="14"/>
      <c r="O136" s="16"/>
      <c r="P136" s="16"/>
      <c r="Q136" s="16"/>
      <c r="R136" s="14"/>
      <c r="T136" s="373"/>
      <c r="U136" s="374"/>
      <c r="V136" s="374"/>
    </row>
    <row r="137" spans="1:22" x14ac:dyDescent="0.2">
      <c r="G137" s="439"/>
      <c r="L137" s="16"/>
      <c r="M137" s="16"/>
      <c r="N137" s="14"/>
      <c r="O137" s="16"/>
      <c r="P137" s="16"/>
      <c r="Q137" s="16"/>
      <c r="R137" s="14"/>
      <c r="T137" s="373" t="s">
        <v>734</v>
      </c>
      <c r="U137" s="374"/>
      <c r="V137" s="374"/>
    </row>
    <row r="138" spans="1:22" ht="20.399999999999999" x14ac:dyDescent="0.2">
      <c r="G138" s="439"/>
      <c r="L138" s="370" t="s">
        <v>357</v>
      </c>
      <c r="M138" s="370">
        <v>13</v>
      </c>
      <c r="N138" s="371" t="s">
        <v>1717</v>
      </c>
      <c r="O138" s="16" t="s">
        <v>772</v>
      </c>
      <c r="P138" s="16" t="s">
        <v>586</v>
      </c>
      <c r="Q138" s="16" t="s">
        <v>773</v>
      </c>
      <c r="R138" s="14" t="s">
        <v>775</v>
      </c>
      <c r="T138" s="373"/>
      <c r="U138" s="374"/>
      <c r="V138" s="374"/>
    </row>
    <row r="139" spans="1:22" x14ac:dyDescent="0.2">
      <c r="G139" s="439"/>
      <c r="L139" s="16" t="s">
        <v>770</v>
      </c>
      <c r="M139" s="16"/>
      <c r="N139" s="14"/>
      <c r="O139" s="16"/>
      <c r="P139" s="16"/>
      <c r="Q139" s="16"/>
      <c r="R139" s="14"/>
      <c r="T139" s="373" t="s">
        <v>739</v>
      </c>
      <c r="U139" s="374"/>
      <c r="V139" s="374"/>
    </row>
    <row r="140" spans="1:22" x14ac:dyDescent="0.2">
      <c r="G140" s="439"/>
      <c r="L140" s="16"/>
      <c r="M140" s="16"/>
      <c r="N140" s="14"/>
      <c r="O140" s="16"/>
      <c r="P140" s="16"/>
      <c r="Q140" s="16" t="s">
        <v>774</v>
      </c>
      <c r="R140" s="14"/>
      <c r="T140" s="373" t="s">
        <v>742</v>
      </c>
      <c r="U140" s="374"/>
      <c r="V140" s="374"/>
    </row>
    <row r="141" spans="1:22" x14ac:dyDescent="0.2">
      <c r="G141" s="439"/>
      <c r="L141" s="16" t="s">
        <v>771</v>
      </c>
      <c r="M141" s="16"/>
      <c r="N141" s="14"/>
      <c r="O141" s="16"/>
      <c r="P141" s="16"/>
      <c r="Q141" s="16"/>
      <c r="R141" s="14"/>
      <c r="T141" s="373" t="s">
        <v>746</v>
      </c>
      <c r="U141" s="374"/>
      <c r="V141" s="374"/>
    </row>
    <row r="142" spans="1:22" ht="20.399999999999999" x14ac:dyDescent="0.2">
      <c r="G142" s="439"/>
      <c r="L142" s="370" t="s">
        <v>359</v>
      </c>
      <c r="M142" s="370">
        <v>14</v>
      </c>
      <c r="N142" s="371" t="s">
        <v>813</v>
      </c>
      <c r="O142" s="16" t="s">
        <v>777</v>
      </c>
      <c r="P142" s="16" t="s">
        <v>778</v>
      </c>
      <c r="Q142" s="16" t="s">
        <v>779</v>
      </c>
      <c r="R142" s="14" t="s">
        <v>780</v>
      </c>
      <c r="T142" s="373"/>
      <c r="U142" s="374"/>
      <c r="V142" s="374"/>
    </row>
    <row r="143" spans="1:22" x14ac:dyDescent="0.2">
      <c r="G143" s="439"/>
      <c r="L143" s="16" t="s">
        <v>776</v>
      </c>
      <c r="M143" s="16"/>
      <c r="N143" s="14"/>
      <c r="O143" s="16"/>
      <c r="P143" s="16"/>
      <c r="Q143" s="16"/>
      <c r="R143" s="14"/>
      <c r="T143" s="373" t="s">
        <v>752</v>
      </c>
      <c r="U143" s="374"/>
      <c r="V143" s="374"/>
    </row>
    <row r="144" spans="1:22" ht="20.399999999999999" x14ac:dyDescent="0.2">
      <c r="G144" s="439"/>
      <c r="L144" s="370" t="s">
        <v>52</v>
      </c>
      <c r="M144" s="370">
        <v>40</v>
      </c>
      <c r="N144" s="371" t="s">
        <v>813</v>
      </c>
      <c r="O144" s="16" t="s">
        <v>782</v>
      </c>
      <c r="P144" s="16" t="s">
        <v>564</v>
      </c>
      <c r="Q144" s="16" t="s">
        <v>783</v>
      </c>
      <c r="R144" s="14" t="s">
        <v>785</v>
      </c>
      <c r="T144" s="373"/>
      <c r="U144" s="374"/>
      <c r="V144" s="374"/>
    </row>
    <row r="145" spans="7:22" x14ac:dyDescent="0.2">
      <c r="G145" s="439"/>
      <c r="L145" s="16" t="s">
        <v>781</v>
      </c>
      <c r="M145" s="16"/>
      <c r="N145" s="14"/>
      <c r="O145" s="16"/>
      <c r="P145" s="16"/>
      <c r="Q145" s="16"/>
      <c r="R145" s="14"/>
      <c r="T145" s="373"/>
      <c r="U145" s="374"/>
      <c r="V145" s="374"/>
    </row>
    <row r="146" spans="7:22" x14ac:dyDescent="0.2">
      <c r="G146" s="439"/>
      <c r="L146" s="16"/>
      <c r="M146" s="16"/>
      <c r="N146" s="14"/>
      <c r="O146" s="16"/>
      <c r="P146" s="16"/>
      <c r="Q146" s="16" t="s">
        <v>784</v>
      </c>
      <c r="R146" s="14"/>
      <c r="T146" s="373"/>
      <c r="U146" s="374"/>
      <c r="V146" s="374"/>
    </row>
    <row r="147" spans="7:22" x14ac:dyDescent="0.2">
      <c r="G147" s="439"/>
      <c r="T147" s="373" t="s">
        <v>760</v>
      </c>
      <c r="U147" s="374"/>
      <c r="V147" s="374"/>
    </row>
    <row r="148" spans="7:22" x14ac:dyDescent="0.2">
      <c r="G148" s="439"/>
      <c r="L148" s="367" t="s">
        <v>786</v>
      </c>
      <c r="T148" s="373"/>
      <c r="U148" s="374"/>
      <c r="V148" s="374"/>
    </row>
    <row r="149" spans="7:22" x14ac:dyDescent="0.2">
      <c r="G149" s="439"/>
      <c r="T149" s="373" t="s">
        <v>764</v>
      </c>
      <c r="U149" s="374"/>
      <c r="V149" s="374"/>
    </row>
    <row r="150" spans="7:22" x14ac:dyDescent="0.2">
      <c r="G150" s="439"/>
      <c r="L150" s="390" t="s">
        <v>787</v>
      </c>
      <c r="M150" s="390"/>
      <c r="N150" s="296"/>
      <c r="T150" s="373"/>
      <c r="U150" s="374"/>
      <c r="V150" s="374"/>
    </row>
    <row r="151" spans="7:22" x14ac:dyDescent="0.2">
      <c r="G151" s="439"/>
      <c r="L151" s="15" t="s">
        <v>189</v>
      </c>
      <c r="M151" s="15"/>
      <c r="N151" s="13"/>
      <c r="O151" s="15" t="s">
        <v>539</v>
      </c>
      <c r="P151" s="15" t="s">
        <v>540</v>
      </c>
      <c r="Q151" s="15" t="s">
        <v>541</v>
      </c>
      <c r="R151" s="13" t="s">
        <v>542</v>
      </c>
      <c r="T151" s="373"/>
      <c r="U151" s="374"/>
      <c r="V151" s="374"/>
    </row>
    <row r="152" spans="7:22" ht="51" x14ac:dyDescent="0.2">
      <c r="G152" s="439"/>
      <c r="L152" s="370" t="s">
        <v>252</v>
      </c>
      <c r="M152" s="370">
        <v>16</v>
      </c>
      <c r="N152" s="371" t="s">
        <v>1718</v>
      </c>
      <c r="O152" s="16" t="s">
        <v>789</v>
      </c>
      <c r="P152" s="16" t="s">
        <v>790</v>
      </c>
      <c r="Q152" s="16" t="s">
        <v>791</v>
      </c>
      <c r="R152" s="14" t="s">
        <v>792</v>
      </c>
      <c r="T152" s="373" t="s">
        <v>770</v>
      </c>
      <c r="U152" s="374"/>
      <c r="V152" s="374"/>
    </row>
    <row r="153" spans="7:22" x14ac:dyDescent="0.2">
      <c r="G153" s="439"/>
      <c r="L153" s="16" t="s">
        <v>788</v>
      </c>
      <c r="M153" s="16"/>
      <c r="N153" s="14"/>
      <c r="O153" s="16"/>
      <c r="P153" s="16"/>
      <c r="Q153" s="16"/>
      <c r="R153" s="14"/>
      <c r="T153" s="373"/>
      <c r="U153" s="374"/>
      <c r="V153" s="374"/>
    </row>
    <row r="154" spans="7:22" ht="20.399999999999999" x14ac:dyDescent="0.2">
      <c r="G154" s="439"/>
      <c r="L154" s="370" t="s">
        <v>268</v>
      </c>
      <c r="M154" s="370">
        <v>14</v>
      </c>
      <c r="N154" s="371" t="s">
        <v>1719</v>
      </c>
      <c r="O154" s="16" t="s">
        <v>794</v>
      </c>
      <c r="P154" s="16" t="s">
        <v>795</v>
      </c>
      <c r="Q154" s="16" t="s">
        <v>796</v>
      </c>
      <c r="R154" s="14" t="s">
        <v>797</v>
      </c>
      <c r="T154" s="373" t="s">
        <v>771</v>
      </c>
      <c r="U154" s="374"/>
      <c r="V154" s="374"/>
    </row>
    <row r="155" spans="7:22" x14ac:dyDescent="0.2">
      <c r="G155" s="439"/>
      <c r="L155" s="16"/>
      <c r="M155" s="16"/>
      <c r="N155" s="14"/>
      <c r="O155" s="16"/>
      <c r="P155" s="16"/>
      <c r="Q155" s="16"/>
      <c r="R155" s="14"/>
      <c r="T155" s="373" t="s">
        <v>776</v>
      </c>
      <c r="U155" s="374"/>
      <c r="V155" s="374"/>
    </row>
    <row r="156" spans="7:22" x14ac:dyDescent="0.2">
      <c r="G156" s="439"/>
      <c r="L156" s="16" t="s">
        <v>793</v>
      </c>
      <c r="M156" s="16"/>
      <c r="N156" s="14"/>
      <c r="O156" s="16"/>
      <c r="P156" s="16"/>
      <c r="Q156" s="16"/>
      <c r="R156" s="14"/>
      <c r="T156" s="373" t="s">
        <v>781</v>
      </c>
      <c r="U156" s="374"/>
      <c r="V156" s="374"/>
    </row>
    <row r="157" spans="7:22" x14ac:dyDescent="0.2">
      <c r="G157" s="439"/>
      <c r="L157" s="370" t="s">
        <v>335</v>
      </c>
      <c r="M157" s="370">
        <v>4</v>
      </c>
      <c r="N157" s="371" t="s">
        <v>813</v>
      </c>
      <c r="O157" s="16" t="s">
        <v>799</v>
      </c>
      <c r="P157" s="16" t="s">
        <v>790</v>
      </c>
      <c r="Q157" s="16" t="s">
        <v>800</v>
      </c>
      <c r="R157" s="14" t="s">
        <v>801</v>
      </c>
      <c r="T157" s="373"/>
      <c r="U157" s="374"/>
      <c r="V157" s="374"/>
    </row>
    <row r="158" spans="7:22" x14ac:dyDescent="0.2">
      <c r="G158" s="439"/>
      <c r="L158" s="16" t="s">
        <v>798</v>
      </c>
      <c r="M158" s="16"/>
      <c r="N158" s="14"/>
      <c r="O158" s="16"/>
      <c r="P158" s="16"/>
      <c r="Q158" s="16"/>
      <c r="R158" s="14"/>
      <c r="T158" s="373"/>
      <c r="U158" s="374"/>
      <c r="V158" s="374"/>
    </row>
    <row r="159" spans="7:22" ht="20.399999999999999" x14ac:dyDescent="0.2">
      <c r="G159" s="439"/>
      <c r="L159" s="370" t="s">
        <v>347</v>
      </c>
      <c r="M159" s="370">
        <v>14</v>
      </c>
      <c r="N159" s="371" t="s">
        <v>813</v>
      </c>
      <c r="O159" s="16" t="s">
        <v>803</v>
      </c>
      <c r="P159" s="16" t="s">
        <v>804</v>
      </c>
      <c r="Q159" s="16" t="s">
        <v>805</v>
      </c>
      <c r="R159" s="14" t="s">
        <v>806</v>
      </c>
      <c r="T159" s="373" t="s">
        <v>786</v>
      </c>
      <c r="U159" s="374"/>
      <c r="V159" s="374"/>
    </row>
    <row r="160" spans="7:22" x14ac:dyDescent="0.2">
      <c r="G160" s="439"/>
      <c r="L160" s="16" t="s">
        <v>802</v>
      </c>
      <c r="M160" s="16"/>
      <c r="N160" s="14"/>
      <c r="O160" s="16"/>
      <c r="P160" s="16"/>
      <c r="Q160" s="16"/>
      <c r="R160" s="14"/>
      <c r="T160" s="373"/>
      <c r="U160" s="374"/>
      <c r="V160" s="374"/>
    </row>
    <row r="161" spans="7:22" ht="30.6" x14ac:dyDescent="0.2">
      <c r="G161" s="439"/>
      <c r="L161" s="16"/>
      <c r="M161" s="16"/>
      <c r="N161" s="14"/>
      <c r="O161" s="16"/>
      <c r="P161" s="16"/>
      <c r="Q161" s="16"/>
      <c r="R161" s="14" t="s">
        <v>807</v>
      </c>
      <c r="T161" s="373" t="s">
        <v>787</v>
      </c>
      <c r="U161" s="374"/>
      <c r="V161" s="374"/>
    </row>
    <row r="162" spans="7:22" x14ac:dyDescent="0.2">
      <c r="G162" s="439"/>
      <c r="L162" s="370" t="s">
        <v>355</v>
      </c>
      <c r="M162" s="370">
        <v>18</v>
      </c>
      <c r="N162" s="371" t="s">
        <v>813</v>
      </c>
      <c r="O162" s="16" t="s">
        <v>809</v>
      </c>
      <c r="P162" s="16" t="s">
        <v>810</v>
      </c>
      <c r="Q162" s="16" t="s">
        <v>811</v>
      </c>
      <c r="R162" s="14" t="s">
        <v>801</v>
      </c>
      <c r="T162" s="373" t="s">
        <v>189</v>
      </c>
      <c r="U162" s="374"/>
      <c r="V162" s="374"/>
    </row>
    <row r="163" spans="7:22" x14ac:dyDescent="0.2">
      <c r="G163" s="439"/>
      <c r="L163" s="16" t="s">
        <v>808</v>
      </c>
      <c r="M163" s="16"/>
      <c r="N163" s="14"/>
      <c r="O163" s="16"/>
      <c r="P163" s="16"/>
      <c r="Q163" s="16"/>
      <c r="R163" s="14"/>
      <c r="T163" s="373" t="s">
        <v>788</v>
      </c>
      <c r="U163" s="374"/>
      <c r="V163" s="374"/>
    </row>
    <row r="164" spans="7:22" x14ac:dyDescent="0.2">
      <c r="G164" s="439"/>
      <c r="L164" s="367" t="s">
        <v>303</v>
      </c>
      <c r="N164" s="389" t="s">
        <v>815</v>
      </c>
      <c r="T164" s="373"/>
      <c r="U164" s="374"/>
      <c r="V164" s="374"/>
    </row>
    <row r="165" spans="7:22" x14ac:dyDescent="0.2">
      <c r="G165" s="439"/>
      <c r="L165" s="367" t="s">
        <v>417</v>
      </c>
      <c r="N165" s="389" t="s">
        <v>815</v>
      </c>
      <c r="T165" s="373" t="s">
        <v>793</v>
      </c>
      <c r="U165" s="374"/>
      <c r="V165" s="374"/>
    </row>
    <row r="166" spans="7:22" x14ac:dyDescent="0.2">
      <c r="G166" s="439"/>
      <c r="L166" s="367" t="s">
        <v>339</v>
      </c>
      <c r="N166" s="389" t="s">
        <v>815</v>
      </c>
      <c r="T166" s="373" t="s">
        <v>798</v>
      </c>
      <c r="U166" s="374"/>
      <c r="V166" s="374"/>
    </row>
    <row r="167" spans="7:22" x14ac:dyDescent="0.2">
      <c r="G167" s="439"/>
      <c r="L167" s="367" t="s">
        <v>282</v>
      </c>
      <c r="N167" s="389" t="s">
        <v>815</v>
      </c>
      <c r="T167" s="373" t="s">
        <v>802</v>
      </c>
      <c r="U167" s="374"/>
      <c r="V167" s="374"/>
    </row>
    <row r="168" spans="7:22" x14ac:dyDescent="0.2">
      <c r="G168" s="439"/>
      <c r="L168" s="367" t="s">
        <v>421</v>
      </c>
      <c r="N168" s="389" t="s">
        <v>815</v>
      </c>
      <c r="T168" s="373"/>
      <c r="U168" s="374"/>
      <c r="V168" s="374"/>
    </row>
    <row r="169" spans="7:22" x14ac:dyDescent="0.2">
      <c r="G169" s="439"/>
      <c r="L169" s="367" t="s">
        <v>408</v>
      </c>
      <c r="N169" s="389" t="s">
        <v>815</v>
      </c>
      <c r="T169" s="391" t="s">
        <v>808</v>
      </c>
      <c r="U169" s="392"/>
      <c r="V169" s="392"/>
    </row>
    <row r="170" spans="7:22" x14ac:dyDescent="0.2">
      <c r="G170" s="457"/>
      <c r="T170" s="391"/>
      <c r="U170" s="392"/>
      <c r="V170" s="392"/>
    </row>
    <row r="171" spans="7:22" x14ac:dyDescent="0.2">
      <c r="G171" s="457"/>
      <c r="L171" s="367" t="s">
        <v>814</v>
      </c>
      <c r="T171" s="391"/>
      <c r="U171" s="392"/>
      <c r="V171" s="392"/>
    </row>
    <row r="172" spans="7:22" x14ac:dyDescent="0.2">
      <c r="G172" s="457"/>
      <c r="T172" s="391"/>
      <c r="U172" s="392"/>
      <c r="V172" s="392"/>
    </row>
    <row r="173" spans="7:22" x14ac:dyDescent="0.2">
      <c r="G173" s="457"/>
      <c r="T173" s="391"/>
      <c r="U173" s="392"/>
      <c r="V173" s="392"/>
    </row>
    <row r="174" spans="7:22" x14ac:dyDescent="0.2">
      <c r="G174" s="457"/>
      <c r="T174" s="391"/>
      <c r="U174" s="392"/>
      <c r="V174" s="392"/>
    </row>
    <row r="175" spans="7:22" x14ac:dyDescent="0.2">
      <c r="G175" s="457"/>
      <c r="T175" s="391"/>
      <c r="U175" s="392"/>
      <c r="V175" s="392"/>
    </row>
    <row r="176" spans="7:22" x14ac:dyDescent="0.2">
      <c r="G176" s="457"/>
      <c r="T176" s="391"/>
      <c r="U176" s="392"/>
      <c r="V176" s="392"/>
    </row>
    <row r="177" spans="7:22" x14ac:dyDescent="0.2">
      <c r="G177" s="457"/>
      <c r="T177" s="391"/>
      <c r="U177" s="392"/>
      <c r="V177" s="392"/>
    </row>
    <row r="178" spans="7:22" x14ac:dyDescent="0.2">
      <c r="G178" s="457"/>
      <c r="T178" s="391"/>
      <c r="U178" s="392"/>
      <c r="V178" s="392"/>
    </row>
    <row r="179" spans="7:22" x14ac:dyDescent="0.2">
      <c r="G179" s="457"/>
      <c r="T179" s="391"/>
      <c r="U179" s="392"/>
      <c r="V179" s="392"/>
    </row>
    <row r="180" spans="7:22" x14ac:dyDescent="0.2">
      <c r="G180" s="457"/>
      <c r="T180" s="391"/>
      <c r="U180" s="392"/>
      <c r="V180" s="392"/>
    </row>
    <row r="181" spans="7:22" x14ac:dyDescent="0.2">
      <c r="G181" s="457"/>
      <c r="T181" s="391"/>
      <c r="U181" s="392"/>
      <c r="V181" s="392"/>
    </row>
    <row r="182" spans="7:22" x14ac:dyDescent="0.2">
      <c r="G182" s="457"/>
    </row>
    <row r="183" spans="7:22" x14ac:dyDescent="0.2">
      <c r="G183" s="457"/>
    </row>
    <row r="184" spans="7:22" x14ac:dyDescent="0.2">
      <c r="G184" s="457"/>
    </row>
    <row r="185" spans="7:22" x14ac:dyDescent="0.2">
      <c r="G185" s="457"/>
    </row>
    <row r="186" spans="7:22" x14ac:dyDescent="0.2">
      <c r="G186" s="457"/>
    </row>
    <row r="187" spans="7:22" x14ac:dyDescent="0.2">
      <c r="G187" s="457"/>
    </row>
    <row r="188" spans="7:22" x14ac:dyDescent="0.2">
      <c r="G188" s="457"/>
    </row>
    <row r="189" spans="7:22" x14ac:dyDescent="0.2">
      <c r="G189" s="457"/>
    </row>
    <row r="190" spans="7:22" x14ac:dyDescent="0.2">
      <c r="G190" s="457"/>
    </row>
    <row r="191" spans="7:22" x14ac:dyDescent="0.2">
      <c r="G191" s="457"/>
    </row>
    <row r="192" spans="7:22" x14ac:dyDescent="0.2">
      <c r="G192" s="457"/>
    </row>
    <row r="193" spans="7:7" x14ac:dyDescent="0.2">
      <c r="G193" s="457"/>
    </row>
    <row r="194" spans="7:7" x14ac:dyDescent="0.2">
      <c r="G194" s="457"/>
    </row>
  </sheetData>
  <hyperlinks>
    <hyperlink ref="B5" r:id="rId1" display="https://www.sos.alabama.gov/sites/default/files/proposedRules/820-2-3-.06-.04ER.pdf" xr:uid="{7F2B1132-F5B9-4620-B4DE-5F772A232D7F}"/>
    <hyperlink ref="B8" r:id="rId2" display="https://governor.arkansas.gov/news-media/press-releases/governor-hutchinsons-weekly-address-voting-in-the-age-of-covid-19" xr:uid="{91B6977F-4A6E-449F-BD55-0E16AC49D409}"/>
    <hyperlink ref="F9" r:id="rId3" display="https://leginfo.legislature.ca.gov/faces/billTextClient.xhtml?bill_id=201920200AB860" xr:uid="{14B703A9-7AA1-4B71-AB79-132C9940BAF3}"/>
    <hyperlink ref="B11" r:id="rId4" display="https://www.cga.ct.gov/2020/TOB/H/PDF/2020HB-06002-R00-HB.PDF" xr:uid="{645AAAD8-12D9-4918-8676-B25D08826694}"/>
    <hyperlink ref="B12" r:id="rId5" display="https://legis.delaware.gov/json/BillDetail/GenerateHtmlDocumentEngrossment?engrossmentId=24098&amp;docTypeId=6&amp;link_id=38&amp;can_id=3ce03c3d77033bbeb4c4bf7ba04c984c&amp;source=email-morning-digest-amid-dueling-polls-gideon-demolishes-collins-in-fundraising&amp;email_referrer=email_853488&amp;email_subject=morning-digest-amid-dueling-polls-gideon-demolishes-collins-in-fundraising" xr:uid="{46488763-B350-49B0-AD84-464B7DA2CF68}"/>
    <hyperlink ref="E12" r:id="rId6" display="https://legis.delaware.gov/json/BillDetail/GenerateHtmlDocumentEngrossment?engrossmentId=24098&amp;docTypeId=6&amp;link_id=38&amp;can_id=3ce03c3d77033bbeb4c4bf7ba04c984c&amp;source=email-morning-digest-amid-dueling-polls-gideon-demolishes-collins-in-fundraising&amp;email_referrer=email_853488&amp;email_subject=morning-digest-amid-dueling-polls-gideon-demolishes-collins-in-fundraising" xr:uid="{47584375-D166-438E-89A2-90D91D41D487}"/>
    <hyperlink ref="E18" r:id="rId7" display="https://www.ilga.gov/legislation/BillStatus.asp?DocNum=1863&amp;GAID=15&amp;DocTypeID=SB&amp;LegId=119533&amp;SessionID=108&amp;GA=101" xr:uid="{5F3273DC-27A7-44AB-B0B9-11AB2252D202}"/>
    <hyperlink ref="E25" r:id="rId8" display="https://governor.maryland.gov/2020/07/08/governor-hogan-directs-state-board-of-elections-to-conduct-november-general-election-with-enhanced-voting-options/" xr:uid="{7A7DC84C-6061-4C58-A024-50767D067802}"/>
    <hyperlink ref="B29" r:id="rId9" display="http://billstatus.ls.state.ms.us/2020/pdf/history/HB/HB1521.xml" xr:uid="{580BAC0A-799D-4469-9329-B54365DE055F}"/>
    <hyperlink ref="B30" r:id="rId10" display="https://www.senate.mo.gov/20info/BTS_Web/amendments/3746S.07S.pdf" xr:uid="{083A09DC-F5F2-427C-96F3-00D9B6EA82CB}"/>
    <hyperlink ref="F33" r:id="rId11" display="https://www.leg.state.nv.us/Session/32nd2020Special/Bills/AB/AB4_EN.pdf" xr:uid="{B100512A-13FC-4CEE-A0FB-267CB784EBF5}"/>
    <hyperlink ref="B34" r:id="rId12" display="http://gencourt.state.nh.us/bill_status/Results.aspx?q=1&amp;txtbillnumber=hb1266&amp;txtsessionyear=2020" xr:uid="{ECB30A52-FB4C-43C1-8E29-D8A09AE52429}"/>
    <hyperlink ref="F35" r:id="rId13" display="https://nj.gov/infobank/eo/056murphy/pdf/EO-177.pdf" xr:uid="{B2E67420-6E2D-46A8-8E1A-DC868D5BFBA9}"/>
    <hyperlink ref="B37" r:id="rId14" display="https://www.nysenate.gov/legislation/bills/2019/s8015" xr:uid="{6EECF966-D00D-4518-8B1A-78B385A3019C}"/>
  </hyperlinks>
  <pageMargins left="0.7" right="0.7" top="0.75" bottom="0.75" header="0.3" footer="0.3"/>
  <pageSetup orientation="portrait" horizontalDpi="0" verticalDpi="0"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FB06-B88A-4A01-9C1C-338E8F8A1024}">
  <sheetPr>
    <tabColor rgb="FFFF0000"/>
  </sheetPr>
  <dimension ref="A1:AC326"/>
  <sheetViews>
    <sheetView workbookViewId="0">
      <pane xSplit="2" ySplit="6" topLeftCell="C7" activePane="bottomRight" state="frozen"/>
      <selection pane="topRight" activeCell="C1" sqref="C1"/>
      <selection pane="bottomLeft" activeCell="A7" sqref="A7"/>
      <selection pane="bottomRight" activeCell="B7" sqref="B7"/>
    </sheetView>
  </sheetViews>
  <sheetFormatPr defaultColWidth="10.25" defaultRowHeight="12" x14ac:dyDescent="0.25"/>
  <cols>
    <col min="1" max="1" width="13.25" style="216" customWidth="1"/>
    <col min="2" max="2" width="9.25" style="216" customWidth="1"/>
    <col min="3" max="3" width="8.875" style="216" customWidth="1"/>
    <col min="4" max="4" width="10.25" style="217"/>
    <col min="5" max="5" width="9.875" style="216" customWidth="1"/>
    <col min="6" max="9" width="7.75" style="216" customWidth="1"/>
    <col min="10" max="10" width="7.75" style="217" customWidth="1"/>
    <col min="11" max="12" width="7.75" style="216" customWidth="1"/>
    <col min="13" max="13" width="9.875" style="217" customWidth="1"/>
    <col min="14" max="14" width="7.75" style="216" customWidth="1"/>
    <col min="15" max="16" width="7" style="216" customWidth="1"/>
    <col min="17" max="17" width="11.125" style="216" customWidth="1"/>
    <col min="18" max="18" width="10.25" style="217"/>
    <col min="19" max="19" width="10.25" style="218"/>
    <col min="20" max="20" width="10.25" style="216"/>
    <col min="21" max="21" width="3.875" style="559" customWidth="1"/>
    <col min="22" max="22" width="9.875" style="217" customWidth="1"/>
    <col min="23" max="23" width="7.75" style="216" customWidth="1"/>
    <col min="24" max="25" width="7" style="216" customWidth="1"/>
    <col min="26" max="26" width="11.125" style="216" customWidth="1"/>
    <col min="27" max="27" width="10.25" style="217"/>
    <col min="28" max="28" width="10.25" style="218"/>
    <col min="29" max="16384" width="10.25" style="216"/>
  </cols>
  <sheetData>
    <row r="1" spans="1:29" ht="10.95" customHeight="1" x14ac:dyDescent="0.25">
      <c r="A1" s="216" t="s">
        <v>1865</v>
      </c>
    </row>
    <row r="2" spans="1:29" s="219" customFormat="1" ht="10.95" customHeight="1" x14ac:dyDescent="0.25">
      <c r="A2" s="219" t="s">
        <v>517</v>
      </c>
      <c r="D2" s="220"/>
      <c r="J2" s="220"/>
      <c r="M2" s="220"/>
      <c r="R2" s="220"/>
      <c r="S2" s="221"/>
      <c r="U2" s="560"/>
      <c r="V2" s="220"/>
      <c r="AA2" s="220"/>
      <c r="AB2" s="221"/>
    </row>
    <row r="3" spans="1:29" s="219" customFormat="1" ht="10.95" customHeight="1" x14ac:dyDescent="0.25">
      <c r="A3" s="219" t="s">
        <v>518</v>
      </c>
      <c r="D3" s="220"/>
      <c r="J3" s="220"/>
      <c r="M3" s="220"/>
      <c r="R3" s="220"/>
      <c r="S3" s="221"/>
      <c r="U3" s="560"/>
      <c r="V3" s="220"/>
      <c r="AA3" s="220"/>
      <c r="AB3" s="221"/>
    </row>
    <row r="4" spans="1:29" ht="10.95" customHeight="1" x14ac:dyDescent="0.25">
      <c r="A4" s="514" t="s">
        <v>386</v>
      </c>
    </row>
    <row r="5" spans="1:29" ht="10.95" customHeight="1" x14ac:dyDescent="0.25">
      <c r="A5" s="222"/>
      <c r="B5" s="222"/>
      <c r="C5" s="222"/>
      <c r="D5" s="223"/>
      <c r="E5" s="224"/>
      <c r="F5" s="225"/>
      <c r="G5" s="225"/>
      <c r="H5" s="225"/>
      <c r="I5" s="226"/>
      <c r="J5" s="227"/>
      <c r="K5" s="225"/>
      <c r="L5" s="225"/>
      <c r="M5" s="225"/>
      <c r="N5" s="226"/>
      <c r="O5" s="216" t="s">
        <v>519</v>
      </c>
      <c r="V5" s="225"/>
      <c r="W5" s="226"/>
      <c r="X5" s="216" t="s">
        <v>519</v>
      </c>
    </row>
    <row r="6" spans="1:29" s="237" customFormat="1" ht="32.4" customHeight="1" x14ac:dyDescent="0.25">
      <c r="A6" s="222" t="s">
        <v>520</v>
      </c>
      <c r="B6" s="222" t="s">
        <v>521</v>
      </c>
      <c r="C6" s="228" t="s">
        <v>432</v>
      </c>
      <c r="D6" s="229" t="s">
        <v>433</v>
      </c>
      <c r="E6" s="230" t="s">
        <v>434</v>
      </c>
      <c r="F6" s="231" t="s">
        <v>435</v>
      </c>
      <c r="G6" s="232" t="s">
        <v>522</v>
      </c>
      <c r="H6" s="231" t="s">
        <v>437</v>
      </c>
      <c r="I6" s="232" t="s">
        <v>522</v>
      </c>
      <c r="J6" s="233" t="s">
        <v>523</v>
      </c>
      <c r="K6" s="231" t="s">
        <v>439</v>
      </c>
      <c r="L6" s="232" t="s">
        <v>522</v>
      </c>
      <c r="M6" s="234" t="s">
        <v>524</v>
      </c>
      <c r="N6" s="232" t="s">
        <v>522</v>
      </c>
      <c r="O6" s="235" t="str">
        <f>B7</f>
        <v>Total</v>
      </c>
      <c r="P6" s="235" t="s">
        <v>1895</v>
      </c>
      <c r="Q6" s="235" t="s">
        <v>525</v>
      </c>
      <c r="R6" s="409" t="s">
        <v>526</v>
      </c>
      <c r="S6" s="236" t="s">
        <v>1896</v>
      </c>
      <c r="T6" s="237" t="s">
        <v>189</v>
      </c>
      <c r="U6" s="561"/>
      <c r="V6" s="234" t="s">
        <v>524</v>
      </c>
      <c r="W6" s="232" t="s">
        <v>1891</v>
      </c>
      <c r="X6" s="235" t="s">
        <v>444</v>
      </c>
      <c r="Y6" s="235" t="s">
        <v>1895</v>
      </c>
      <c r="Z6" s="235" t="s">
        <v>525</v>
      </c>
      <c r="AA6" s="409" t="s">
        <v>526</v>
      </c>
      <c r="AB6" s="236" t="s">
        <v>1896</v>
      </c>
      <c r="AC6" s="237" t="s">
        <v>189</v>
      </c>
    </row>
    <row r="7" spans="1:29" ht="10.95" customHeight="1" x14ac:dyDescent="0.25">
      <c r="A7" s="238" t="s">
        <v>443</v>
      </c>
      <c r="B7" s="239" t="s">
        <v>444</v>
      </c>
      <c r="C7" s="239">
        <v>249748</v>
      </c>
      <c r="D7" s="240">
        <v>228832</v>
      </c>
      <c r="E7" s="239">
        <v>153066</v>
      </c>
      <c r="F7" s="241">
        <v>61.3</v>
      </c>
      <c r="G7" s="241">
        <v>0.3</v>
      </c>
      <c r="H7" s="241">
        <v>66.900000000000006</v>
      </c>
      <c r="I7" s="241">
        <v>0.3</v>
      </c>
      <c r="J7" s="240">
        <v>122281</v>
      </c>
      <c r="K7" s="241">
        <v>49</v>
      </c>
      <c r="L7" s="241">
        <v>0.3</v>
      </c>
      <c r="M7" s="242">
        <v>53.4</v>
      </c>
      <c r="N7" s="241">
        <v>0.3</v>
      </c>
      <c r="O7" s="218">
        <f>IF(A7&lt;&gt;"",M7/100,"")</f>
        <v>0.53400000000000003</v>
      </c>
      <c r="P7" s="218">
        <f>IF(A7&lt;&gt;"",SUM(J9:J12)/SUM(D9:D12),"")</f>
        <v>0.56247987675908084</v>
      </c>
      <c r="Q7" s="218">
        <f>IF(A7&lt;&gt;"",IF(M8&lt;&gt;"B",M8/100,"B"),"")</f>
        <v>0.32400000000000001</v>
      </c>
      <c r="R7" s="410">
        <f>IF(Q7="B",J8/D8,Q7)</f>
        <v>0.32400000000000001</v>
      </c>
      <c r="S7" s="218">
        <f>IF(A7&lt;&gt;"",R7/P7,"")</f>
        <v>0.57602060693590718</v>
      </c>
      <c r="T7" s="243"/>
      <c r="V7" s="562">
        <v>50.7</v>
      </c>
      <c r="W7" s="563">
        <v>2.7</v>
      </c>
      <c r="X7" s="218">
        <v>0.50700000000000001</v>
      </c>
      <c r="Y7" s="218">
        <v>0.53543307086614178</v>
      </c>
      <c r="Z7" s="218">
        <v>0.29899999999999999</v>
      </c>
      <c r="AA7" s="410">
        <v>0.29899999999999999</v>
      </c>
      <c r="AB7" s="218">
        <v>0.55842647058823525</v>
      </c>
      <c r="AC7" s="243" t="s">
        <v>234</v>
      </c>
    </row>
    <row r="8" spans="1:29" ht="10.95" customHeight="1" x14ac:dyDescent="0.25">
      <c r="A8" s="244" t="s">
        <v>445</v>
      </c>
      <c r="B8" s="245" t="s">
        <v>527</v>
      </c>
      <c r="C8" s="245">
        <v>28993</v>
      </c>
      <c r="D8" s="246">
        <v>26950</v>
      </c>
      <c r="E8" s="245">
        <v>13241</v>
      </c>
      <c r="F8" s="247">
        <v>45.7</v>
      </c>
      <c r="G8" s="247">
        <v>0.9</v>
      </c>
      <c r="H8" s="247">
        <v>49.1</v>
      </c>
      <c r="I8" s="247">
        <v>0.9</v>
      </c>
      <c r="J8" s="246">
        <v>8726</v>
      </c>
      <c r="K8" s="247">
        <v>30.1</v>
      </c>
      <c r="L8" s="247">
        <v>0.8</v>
      </c>
      <c r="M8" s="248">
        <v>32.4</v>
      </c>
      <c r="N8" s="247">
        <v>0.9</v>
      </c>
      <c r="O8" s="218" t="str">
        <f t="shared" ref="O8:O71" si="0">IF(A8&lt;&gt;"",M8/100,"")</f>
        <v/>
      </c>
      <c r="P8" s="218" t="str">
        <f t="shared" ref="P8:P71" si="1">IF(A8&lt;&gt;"",SUM(J10:J13)/SUM(D10:D13),"")</f>
        <v/>
      </c>
      <c r="Q8" s="218" t="str">
        <f t="shared" ref="Q8:Q71" si="2">IF(A8&lt;&gt;"",IF(M9&lt;&gt;"B",M9/100,"B"),"")</f>
        <v/>
      </c>
      <c r="R8" s="410" t="str">
        <f t="shared" ref="R8:R71" si="3">IF(Q8="B",J9/D9,Q8)</f>
        <v/>
      </c>
      <c r="S8" s="218" t="str">
        <f t="shared" ref="S8:S71" si="4">IF(A8&lt;&gt;"",R8/P8,"")</f>
        <v/>
      </c>
      <c r="T8" s="243" t="str">
        <f t="shared" ref="T8:T71" si="5">PROPER(A8)</f>
        <v/>
      </c>
      <c r="V8" s="562">
        <v>52.8</v>
      </c>
      <c r="W8" s="563">
        <v>2.9</v>
      </c>
      <c r="X8" s="218">
        <v>0.52800000000000002</v>
      </c>
      <c r="Y8" s="218">
        <v>0.54778554778554778</v>
      </c>
      <c r="Z8" s="218" t="s">
        <v>457</v>
      </c>
      <c r="AA8" s="410">
        <v>0.39130434782608697</v>
      </c>
      <c r="AB8" s="218">
        <v>0.71433857539315448</v>
      </c>
      <c r="AC8" s="243" t="s">
        <v>405</v>
      </c>
    </row>
    <row r="9" spans="1:29" ht="10.95" customHeight="1" x14ac:dyDescent="0.25">
      <c r="A9" s="244" t="s">
        <v>445</v>
      </c>
      <c r="B9" s="245" t="s">
        <v>528</v>
      </c>
      <c r="C9" s="245">
        <v>44769</v>
      </c>
      <c r="D9" s="246">
        <v>39280</v>
      </c>
      <c r="E9" s="245">
        <v>23342</v>
      </c>
      <c r="F9" s="247">
        <v>52.1</v>
      </c>
      <c r="G9" s="247">
        <v>0.7</v>
      </c>
      <c r="H9" s="247">
        <v>59.4</v>
      </c>
      <c r="I9" s="247">
        <v>0.8</v>
      </c>
      <c r="J9" s="246">
        <v>16545</v>
      </c>
      <c r="K9" s="247">
        <v>37</v>
      </c>
      <c r="L9" s="247">
        <v>0.7</v>
      </c>
      <c r="M9" s="248">
        <v>42.1</v>
      </c>
      <c r="N9" s="247">
        <v>0.8</v>
      </c>
      <c r="O9" s="218" t="str">
        <f t="shared" si="0"/>
        <v/>
      </c>
      <c r="P9" s="218" t="str">
        <f t="shared" si="1"/>
        <v/>
      </c>
      <c r="Q9" s="218" t="str">
        <f t="shared" si="2"/>
        <v/>
      </c>
      <c r="R9" s="410" t="str">
        <f t="shared" si="3"/>
        <v/>
      </c>
      <c r="S9" s="218" t="str">
        <f t="shared" si="4"/>
        <v/>
      </c>
      <c r="T9" s="243" t="str">
        <f t="shared" si="5"/>
        <v/>
      </c>
      <c r="V9" s="562">
        <v>58.9</v>
      </c>
      <c r="W9" s="563">
        <v>2.4</v>
      </c>
      <c r="X9" s="218">
        <v>0.58899999999999997</v>
      </c>
      <c r="Y9" s="218">
        <v>0.62436548223350252</v>
      </c>
      <c r="Z9" s="218">
        <v>0.35</v>
      </c>
      <c r="AA9" s="410">
        <v>0.35</v>
      </c>
      <c r="AB9" s="218">
        <v>0.56056910569105689</v>
      </c>
      <c r="AC9" s="243" t="s">
        <v>245</v>
      </c>
    </row>
    <row r="10" spans="1:29" ht="10.95" customHeight="1" x14ac:dyDescent="0.25">
      <c r="A10" s="244" t="s">
        <v>445</v>
      </c>
      <c r="B10" s="245" t="s">
        <v>529</v>
      </c>
      <c r="C10" s="245">
        <v>40784</v>
      </c>
      <c r="D10" s="246">
        <v>35403</v>
      </c>
      <c r="E10" s="245">
        <v>23383</v>
      </c>
      <c r="F10" s="247">
        <v>57.3</v>
      </c>
      <c r="G10" s="247">
        <v>0.8</v>
      </c>
      <c r="H10" s="247">
        <v>66</v>
      </c>
      <c r="I10" s="247">
        <v>0.8</v>
      </c>
      <c r="J10" s="246">
        <v>18041</v>
      </c>
      <c r="K10" s="247">
        <v>44.2</v>
      </c>
      <c r="L10" s="247">
        <v>0.8</v>
      </c>
      <c r="M10" s="248">
        <v>51</v>
      </c>
      <c r="N10" s="247">
        <v>0.8</v>
      </c>
      <c r="O10" s="218" t="str">
        <f t="shared" si="0"/>
        <v/>
      </c>
      <c r="P10" s="218" t="str">
        <f t="shared" si="1"/>
        <v/>
      </c>
      <c r="Q10" s="218" t="str">
        <f t="shared" si="2"/>
        <v/>
      </c>
      <c r="R10" s="410" t="str">
        <f t="shared" si="3"/>
        <v/>
      </c>
      <c r="S10" s="218" t="str">
        <f t="shared" si="4"/>
        <v/>
      </c>
      <c r="T10" s="243" t="str">
        <f t="shared" si="5"/>
        <v/>
      </c>
      <c r="V10" s="562">
        <v>42.6</v>
      </c>
      <c r="W10" s="563">
        <v>2.8</v>
      </c>
      <c r="X10" s="218">
        <v>0.42599999999999999</v>
      </c>
      <c r="Y10" s="218">
        <v>0.4513413992635455</v>
      </c>
      <c r="Z10" s="218">
        <v>0.23899999999999999</v>
      </c>
      <c r="AA10" s="410">
        <v>0.23899999999999999</v>
      </c>
      <c r="AB10" s="218">
        <v>0.52953263403263406</v>
      </c>
      <c r="AC10" s="243" t="s">
        <v>242</v>
      </c>
    </row>
    <row r="11" spans="1:29" ht="10.95" customHeight="1" x14ac:dyDescent="0.25">
      <c r="A11" s="244" t="s">
        <v>445</v>
      </c>
      <c r="B11" s="245" t="s">
        <v>530</v>
      </c>
      <c r="C11" s="245">
        <v>83277</v>
      </c>
      <c r="D11" s="246">
        <v>77085</v>
      </c>
      <c r="E11" s="245">
        <v>55032</v>
      </c>
      <c r="F11" s="247">
        <v>66.099999999999994</v>
      </c>
      <c r="G11" s="247">
        <v>0.5</v>
      </c>
      <c r="H11" s="247">
        <v>71.400000000000006</v>
      </c>
      <c r="I11" s="247">
        <v>0.5</v>
      </c>
      <c r="J11" s="246">
        <v>45829</v>
      </c>
      <c r="K11" s="247">
        <v>55</v>
      </c>
      <c r="L11" s="247">
        <v>0.5</v>
      </c>
      <c r="M11" s="248">
        <v>59.5</v>
      </c>
      <c r="N11" s="247">
        <v>0.5</v>
      </c>
      <c r="O11" s="218" t="str">
        <f t="shared" si="0"/>
        <v/>
      </c>
      <c r="P11" s="218" t="str">
        <f t="shared" si="1"/>
        <v/>
      </c>
      <c r="Q11" s="218" t="str">
        <f t="shared" si="2"/>
        <v/>
      </c>
      <c r="R11" s="410" t="str">
        <f t="shared" si="3"/>
        <v/>
      </c>
      <c r="S11" s="218" t="str">
        <f t="shared" si="4"/>
        <v/>
      </c>
      <c r="T11" s="243" t="str">
        <f t="shared" si="5"/>
        <v/>
      </c>
      <c r="V11" s="562">
        <v>51.9</v>
      </c>
      <c r="W11" s="563">
        <v>1</v>
      </c>
      <c r="X11" s="218">
        <v>0.51900000000000002</v>
      </c>
      <c r="Y11" s="218">
        <v>0.54149386845039016</v>
      </c>
      <c r="Z11" s="218">
        <v>0.35299999999999998</v>
      </c>
      <c r="AA11" s="410">
        <v>0.35299999999999998</v>
      </c>
      <c r="AB11" s="218">
        <v>0.65190027176150867</v>
      </c>
      <c r="AC11" s="243" t="s">
        <v>248</v>
      </c>
    </row>
    <row r="12" spans="1:29" ht="10.95" customHeight="1" x14ac:dyDescent="0.25">
      <c r="A12" s="244" t="s">
        <v>445</v>
      </c>
      <c r="B12" s="245" t="s">
        <v>531</v>
      </c>
      <c r="C12" s="245">
        <v>51925</v>
      </c>
      <c r="D12" s="246">
        <v>50113</v>
      </c>
      <c r="E12" s="245">
        <v>38068</v>
      </c>
      <c r="F12" s="247">
        <v>73.3</v>
      </c>
      <c r="G12" s="247">
        <v>0.6</v>
      </c>
      <c r="H12" s="247">
        <v>76</v>
      </c>
      <c r="I12" s="247">
        <v>0.6</v>
      </c>
      <c r="J12" s="246">
        <v>33139</v>
      </c>
      <c r="K12" s="247">
        <v>63.8</v>
      </c>
      <c r="L12" s="247">
        <v>0.6</v>
      </c>
      <c r="M12" s="248">
        <v>66.099999999999994</v>
      </c>
      <c r="N12" s="247">
        <v>0.7</v>
      </c>
      <c r="O12" s="218" t="str">
        <f t="shared" si="0"/>
        <v/>
      </c>
      <c r="P12" s="218" t="str">
        <f t="shared" si="1"/>
        <v/>
      </c>
      <c r="Q12" s="218" t="str">
        <f t="shared" si="2"/>
        <v/>
      </c>
      <c r="R12" s="410" t="str">
        <f t="shared" si="3"/>
        <v/>
      </c>
      <c r="S12" s="218" t="str">
        <f t="shared" si="4"/>
        <v/>
      </c>
      <c r="T12" s="243" t="str">
        <f t="shared" si="5"/>
        <v/>
      </c>
      <c r="V12" s="562">
        <v>58.1</v>
      </c>
      <c r="W12" s="563">
        <v>2.6</v>
      </c>
      <c r="X12" s="218">
        <v>0.58099999999999996</v>
      </c>
      <c r="Y12" s="218">
        <v>0.60044150110375272</v>
      </c>
      <c r="Z12" s="218">
        <v>0.41100000000000003</v>
      </c>
      <c r="AA12" s="410">
        <v>0.41100000000000003</v>
      </c>
      <c r="AB12" s="218">
        <v>0.68449632352941192</v>
      </c>
      <c r="AC12" s="243" t="s">
        <v>252</v>
      </c>
    </row>
    <row r="13" spans="1:29" ht="10.95" customHeight="1" x14ac:dyDescent="0.25">
      <c r="A13" s="244" t="s">
        <v>456</v>
      </c>
      <c r="B13" s="245" t="s">
        <v>444</v>
      </c>
      <c r="C13" s="245">
        <v>3753</v>
      </c>
      <c r="D13" s="246">
        <v>3609</v>
      </c>
      <c r="E13" s="245">
        <v>2490</v>
      </c>
      <c r="F13" s="247">
        <v>66.400000000000006</v>
      </c>
      <c r="G13" s="247">
        <v>2.5</v>
      </c>
      <c r="H13" s="247">
        <v>69</v>
      </c>
      <c r="I13" s="247">
        <v>2.5</v>
      </c>
      <c r="J13" s="246">
        <v>1830</v>
      </c>
      <c r="K13" s="247">
        <v>48.8</v>
      </c>
      <c r="L13" s="247">
        <v>2.7</v>
      </c>
      <c r="M13" s="248">
        <v>50.7</v>
      </c>
      <c r="N13" s="247">
        <v>2.7</v>
      </c>
      <c r="O13" s="218">
        <f t="shared" si="0"/>
        <v>0.50700000000000001</v>
      </c>
      <c r="P13" s="218">
        <f t="shared" si="1"/>
        <v>0.53543307086614178</v>
      </c>
      <c r="Q13" s="218">
        <f t="shared" si="2"/>
        <v>0.29899999999999999</v>
      </c>
      <c r="R13" s="410">
        <f t="shared" si="3"/>
        <v>0.29899999999999999</v>
      </c>
      <c r="S13" s="218">
        <f t="shared" si="4"/>
        <v>0.55842647058823525</v>
      </c>
      <c r="T13" s="243" t="str">
        <f t="shared" si="5"/>
        <v>Alabama</v>
      </c>
      <c r="V13" s="562">
        <v>54</v>
      </c>
      <c r="W13" s="563">
        <v>2.9</v>
      </c>
      <c r="X13" s="218">
        <v>0.54</v>
      </c>
      <c r="Y13" s="218">
        <v>0.55799913755929276</v>
      </c>
      <c r="Z13" s="218">
        <v>0.35100000000000003</v>
      </c>
      <c r="AA13" s="410">
        <v>0.35100000000000003</v>
      </c>
      <c r="AB13" s="218">
        <v>0.6290332302936632</v>
      </c>
      <c r="AC13" s="243" t="s">
        <v>408</v>
      </c>
    </row>
    <row r="14" spans="1:29" ht="10.95" customHeight="1" x14ac:dyDescent="0.25">
      <c r="A14" s="244" t="s">
        <v>445</v>
      </c>
      <c r="B14" s="245" t="s">
        <v>527</v>
      </c>
      <c r="C14" s="245">
        <v>458</v>
      </c>
      <c r="D14" s="246">
        <v>434</v>
      </c>
      <c r="E14" s="245">
        <v>221</v>
      </c>
      <c r="F14" s="247">
        <v>48.2</v>
      </c>
      <c r="G14" s="247">
        <v>7.6</v>
      </c>
      <c r="H14" s="247">
        <v>50.8</v>
      </c>
      <c r="I14" s="247">
        <v>7.8</v>
      </c>
      <c r="J14" s="246">
        <v>130</v>
      </c>
      <c r="K14" s="247">
        <v>28.3</v>
      </c>
      <c r="L14" s="247">
        <v>6.9</v>
      </c>
      <c r="M14" s="248">
        <v>29.9</v>
      </c>
      <c r="N14" s="247">
        <v>7.2</v>
      </c>
      <c r="O14" s="218" t="str">
        <f t="shared" si="0"/>
        <v/>
      </c>
      <c r="P14" s="218" t="str">
        <f t="shared" si="1"/>
        <v/>
      </c>
      <c r="Q14" s="218" t="str">
        <f t="shared" si="2"/>
        <v/>
      </c>
      <c r="R14" s="410" t="str">
        <f t="shared" si="3"/>
        <v/>
      </c>
      <c r="S14" s="218" t="str">
        <f t="shared" si="4"/>
        <v/>
      </c>
      <c r="T14" s="243" t="str">
        <f t="shared" si="5"/>
        <v/>
      </c>
      <c r="V14" s="562">
        <v>51.8</v>
      </c>
      <c r="W14" s="563">
        <v>2.8</v>
      </c>
      <c r="X14" s="218">
        <v>0.51800000000000002</v>
      </c>
      <c r="Y14" s="218">
        <v>0.54231974921630099</v>
      </c>
      <c r="Z14" s="218" t="s">
        <v>457</v>
      </c>
      <c r="AA14" s="410">
        <v>0.3108108108108108</v>
      </c>
      <c r="AB14" s="218">
        <v>0.57311357600374935</v>
      </c>
      <c r="AC14" s="243" t="s">
        <v>259</v>
      </c>
    </row>
    <row r="15" spans="1:29" ht="10.95" customHeight="1" x14ac:dyDescent="0.25">
      <c r="A15" s="244" t="s">
        <v>445</v>
      </c>
      <c r="B15" s="245" t="s">
        <v>528</v>
      </c>
      <c r="C15" s="245">
        <v>660</v>
      </c>
      <c r="D15" s="246">
        <v>619</v>
      </c>
      <c r="E15" s="245">
        <v>425</v>
      </c>
      <c r="F15" s="247">
        <v>64.400000000000006</v>
      </c>
      <c r="G15" s="247">
        <v>6.1</v>
      </c>
      <c r="H15" s="247">
        <v>68.599999999999994</v>
      </c>
      <c r="I15" s="247">
        <v>6.1</v>
      </c>
      <c r="J15" s="246">
        <v>262</v>
      </c>
      <c r="K15" s="247">
        <v>39.799999999999997</v>
      </c>
      <c r="L15" s="247">
        <v>6.2</v>
      </c>
      <c r="M15" s="248">
        <v>42.4</v>
      </c>
      <c r="N15" s="247">
        <v>6.5</v>
      </c>
      <c r="O15" s="218" t="str">
        <f t="shared" si="0"/>
        <v/>
      </c>
      <c r="P15" s="218" t="str">
        <f t="shared" si="1"/>
        <v/>
      </c>
      <c r="Q15" s="218" t="str">
        <f t="shared" si="2"/>
        <v/>
      </c>
      <c r="R15" s="410" t="str">
        <f t="shared" si="3"/>
        <v/>
      </c>
      <c r="S15" s="218" t="str">
        <f t="shared" si="4"/>
        <v/>
      </c>
      <c r="T15" s="243" t="str">
        <f t="shared" si="5"/>
        <v/>
      </c>
      <c r="V15" s="219">
        <v>61.1</v>
      </c>
      <c r="W15" s="219">
        <v>2.8</v>
      </c>
      <c r="X15" s="219">
        <v>0.61099999999999999</v>
      </c>
      <c r="Y15" s="219">
        <v>0.61790393013100442</v>
      </c>
      <c r="Z15" s="216" t="s">
        <v>457</v>
      </c>
      <c r="AA15" s="217">
        <v>0.53703703703703709</v>
      </c>
      <c r="AB15" s="218">
        <v>0.86912707760764296</v>
      </c>
      <c r="AC15" s="216" t="s">
        <v>506</v>
      </c>
    </row>
    <row r="16" spans="1:29" ht="10.95" customHeight="1" x14ac:dyDescent="0.25">
      <c r="A16" s="244" t="s">
        <v>445</v>
      </c>
      <c r="B16" s="245" t="s">
        <v>529</v>
      </c>
      <c r="C16" s="245">
        <v>556</v>
      </c>
      <c r="D16" s="246">
        <v>508</v>
      </c>
      <c r="E16" s="245">
        <v>341</v>
      </c>
      <c r="F16" s="247">
        <v>61.3</v>
      </c>
      <c r="G16" s="247">
        <v>6.8</v>
      </c>
      <c r="H16" s="247">
        <v>67.099999999999994</v>
      </c>
      <c r="I16" s="247">
        <v>6.8</v>
      </c>
      <c r="J16" s="246">
        <v>239</v>
      </c>
      <c r="K16" s="247">
        <v>43</v>
      </c>
      <c r="L16" s="247">
        <v>6.9</v>
      </c>
      <c r="M16" s="248">
        <v>47.1</v>
      </c>
      <c r="N16" s="247">
        <v>7.2</v>
      </c>
      <c r="O16" s="218" t="str">
        <f t="shared" si="0"/>
        <v/>
      </c>
      <c r="P16" s="218" t="str">
        <f t="shared" si="1"/>
        <v/>
      </c>
      <c r="Q16" s="218" t="str">
        <f t="shared" si="2"/>
        <v/>
      </c>
      <c r="R16" s="410" t="str">
        <f t="shared" si="3"/>
        <v/>
      </c>
      <c r="S16" s="218" t="str">
        <f t="shared" si="4"/>
        <v/>
      </c>
      <c r="T16" s="243" t="str">
        <f t="shared" si="5"/>
        <v/>
      </c>
      <c r="V16" s="217">
        <v>52.6</v>
      </c>
      <c r="W16" s="216">
        <v>1.3</v>
      </c>
      <c r="X16" s="216">
        <v>0.52600000000000002</v>
      </c>
      <c r="Y16" s="216">
        <v>0.55182859253786476</v>
      </c>
      <c r="Z16" s="216">
        <v>0.29699999999999999</v>
      </c>
      <c r="AA16" s="217">
        <v>0.29699999999999999</v>
      </c>
      <c r="AB16" s="218">
        <v>0.53821060382916053</v>
      </c>
      <c r="AC16" s="216" t="s">
        <v>264</v>
      </c>
    </row>
    <row r="17" spans="1:29" ht="10.95" customHeight="1" x14ac:dyDescent="0.25">
      <c r="A17" s="244" t="s">
        <v>445</v>
      </c>
      <c r="B17" s="245" t="s">
        <v>530</v>
      </c>
      <c r="C17" s="245">
        <v>1340</v>
      </c>
      <c r="D17" s="246">
        <v>1313</v>
      </c>
      <c r="E17" s="245">
        <v>933</v>
      </c>
      <c r="F17" s="247">
        <v>69.7</v>
      </c>
      <c r="G17" s="247">
        <v>4.0999999999999996</v>
      </c>
      <c r="H17" s="247">
        <v>71.099999999999994</v>
      </c>
      <c r="I17" s="247">
        <v>4.0999999999999996</v>
      </c>
      <c r="J17" s="246">
        <v>736</v>
      </c>
      <c r="K17" s="247">
        <v>54.9</v>
      </c>
      <c r="L17" s="247">
        <v>4.4000000000000004</v>
      </c>
      <c r="M17" s="248">
        <v>56</v>
      </c>
      <c r="N17" s="247">
        <v>4.5</v>
      </c>
      <c r="O17" s="218" t="str">
        <f t="shared" si="0"/>
        <v/>
      </c>
      <c r="P17" s="218" t="str">
        <f t="shared" si="1"/>
        <v/>
      </c>
      <c r="Q17" s="218" t="str">
        <f t="shared" si="2"/>
        <v/>
      </c>
      <c r="R17" s="410" t="str">
        <f t="shared" si="3"/>
        <v/>
      </c>
      <c r="S17" s="218" t="str">
        <f t="shared" si="4"/>
        <v/>
      </c>
      <c r="T17" s="243" t="str">
        <f t="shared" si="5"/>
        <v/>
      </c>
      <c r="V17" s="217">
        <v>55.9</v>
      </c>
      <c r="W17" s="216">
        <v>1.9</v>
      </c>
      <c r="X17" s="216">
        <v>0.55899999999999994</v>
      </c>
      <c r="Y17" s="216">
        <v>0.58834675509237333</v>
      </c>
      <c r="Z17" s="216">
        <v>0.36700000000000005</v>
      </c>
      <c r="AA17" s="217">
        <v>0.36700000000000005</v>
      </c>
      <c r="AB17" s="218">
        <v>0.6237818035426731</v>
      </c>
      <c r="AC17" s="216" t="s">
        <v>267</v>
      </c>
    </row>
    <row r="18" spans="1:29" ht="10.95" customHeight="1" x14ac:dyDescent="0.25">
      <c r="A18" s="244" t="s">
        <v>445</v>
      </c>
      <c r="B18" s="245" t="s">
        <v>531</v>
      </c>
      <c r="C18" s="245">
        <v>740</v>
      </c>
      <c r="D18" s="246">
        <v>735</v>
      </c>
      <c r="E18" s="245">
        <v>571</v>
      </c>
      <c r="F18" s="247">
        <v>77.099999999999994</v>
      </c>
      <c r="G18" s="247">
        <v>5</v>
      </c>
      <c r="H18" s="247">
        <v>77.7</v>
      </c>
      <c r="I18" s="247">
        <v>5</v>
      </c>
      <c r="J18" s="246">
        <v>463</v>
      </c>
      <c r="K18" s="247">
        <v>62.6</v>
      </c>
      <c r="L18" s="247">
        <v>5.8</v>
      </c>
      <c r="M18" s="248">
        <v>63.1</v>
      </c>
      <c r="N18" s="247">
        <v>5.8</v>
      </c>
      <c r="O18" s="218" t="str">
        <f t="shared" si="0"/>
        <v/>
      </c>
      <c r="P18" s="218" t="str">
        <f t="shared" si="1"/>
        <v/>
      </c>
      <c r="Q18" s="218" t="str">
        <f t="shared" si="2"/>
        <v/>
      </c>
      <c r="R18" s="410" t="str">
        <f t="shared" si="3"/>
        <v/>
      </c>
      <c r="S18" s="218" t="str">
        <f t="shared" si="4"/>
        <v/>
      </c>
      <c r="T18" s="243" t="str">
        <f t="shared" si="5"/>
        <v/>
      </c>
      <c r="V18" s="217">
        <v>44</v>
      </c>
      <c r="W18" s="216">
        <v>2.8</v>
      </c>
      <c r="X18" s="216">
        <v>0.44</v>
      </c>
      <c r="Y18" s="216">
        <v>0.46941176470588236</v>
      </c>
      <c r="Z18" s="216">
        <v>0.23899999999999999</v>
      </c>
      <c r="AA18" s="217">
        <v>0.23899999999999999</v>
      </c>
      <c r="AB18" s="218">
        <v>0.50914786967418546</v>
      </c>
      <c r="AC18" s="216" t="s">
        <v>268</v>
      </c>
    </row>
    <row r="19" spans="1:29" ht="10.95" customHeight="1" x14ac:dyDescent="0.25">
      <c r="A19" s="244" t="s">
        <v>458</v>
      </c>
      <c r="B19" s="245" t="s">
        <v>444</v>
      </c>
      <c r="C19" s="245">
        <v>523</v>
      </c>
      <c r="D19" s="246">
        <v>497</v>
      </c>
      <c r="E19" s="245">
        <v>337</v>
      </c>
      <c r="F19" s="247">
        <v>64.400000000000006</v>
      </c>
      <c r="G19" s="247">
        <v>2.7</v>
      </c>
      <c r="H19" s="247">
        <v>67.7</v>
      </c>
      <c r="I19" s="247">
        <v>2.7</v>
      </c>
      <c r="J19" s="246">
        <v>263</v>
      </c>
      <c r="K19" s="247">
        <v>50.2</v>
      </c>
      <c r="L19" s="247">
        <v>2.9</v>
      </c>
      <c r="M19" s="248">
        <v>52.8</v>
      </c>
      <c r="N19" s="247">
        <v>2.9</v>
      </c>
      <c r="O19" s="218">
        <f t="shared" si="0"/>
        <v>0.52800000000000002</v>
      </c>
      <c r="P19" s="218">
        <f t="shared" si="1"/>
        <v>0.54778554778554778</v>
      </c>
      <c r="Q19" s="218" t="str">
        <f t="shared" si="2"/>
        <v>B</v>
      </c>
      <c r="R19" s="410">
        <f t="shared" si="3"/>
        <v>0.39130434782608697</v>
      </c>
      <c r="S19" s="218">
        <f t="shared" si="4"/>
        <v>0.71433857539315448</v>
      </c>
      <c r="T19" s="243" t="str">
        <f t="shared" si="5"/>
        <v>Alaska</v>
      </c>
      <c r="V19" s="217">
        <v>47.9</v>
      </c>
      <c r="W19" s="216">
        <v>2.8</v>
      </c>
      <c r="X19" s="216">
        <v>0.47899999999999998</v>
      </c>
      <c r="Y19" s="216">
        <v>0.52075471698113207</v>
      </c>
      <c r="Z19" s="216">
        <v>0.214</v>
      </c>
      <c r="AA19" s="217">
        <v>0.214</v>
      </c>
      <c r="AB19" s="218">
        <v>0.41094202898550725</v>
      </c>
      <c r="AC19" s="216" t="s">
        <v>269</v>
      </c>
    </row>
    <row r="20" spans="1:29" ht="10.95" customHeight="1" x14ac:dyDescent="0.25">
      <c r="A20" s="244" t="s">
        <v>445</v>
      </c>
      <c r="B20" s="245" t="s">
        <v>527</v>
      </c>
      <c r="C20" s="245">
        <v>76</v>
      </c>
      <c r="D20" s="246">
        <v>69</v>
      </c>
      <c r="E20" s="245">
        <v>36</v>
      </c>
      <c r="F20" s="247">
        <v>48.3</v>
      </c>
      <c r="G20" s="247">
        <v>7.5</v>
      </c>
      <c r="H20" s="247" t="s">
        <v>457</v>
      </c>
      <c r="I20" s="247" t="s">
        <v>457</v>
      </c>
      <c r="J20" s="246">
        <v>27</v>
      </c>
      <c r="K20" s="247">
        <v>35.5</v>
      </c>
      <c r="L20" s="247">
        <v>7.2</v>
      </c>
      <c r="M20" s="248" t="s">
        <v>457</v>
      </c>
      <c r="N20" s="247" t="s">
        <v>457</v>
      </c>
      <c r="O20" s="218" t="str">
        <f t="shared" si="0"/>
        <v/>
      </c>
      <c r="P20" s="218" t="str">
        <f t="shared" si="1"/>
        <v/>
      </c>
      <c r="Q20" s="218" t="str">
        <f t="shared" si="2"/>
        <v/>
      </c>
      <c r="R20" s="410" t="str">
        <f t="shared" si="3"/>
        <v/>
      </c>
      <c r="S20" s="218" t="str">
        <f t="shared" si="4"/>
        <v/>
      </c>
      <c r="T20" s="243" t="str">
        <f t="shared" si="5"/>
        <v/>
      </c>
      <c r="V20" s="217">
        <v>53</v>
      </c>
      <c r="W20" s="216">
        <v>1.7</v>
      </c>
      <c r="X20" s="216">
        <v>0.53</v>
      </c>
      <c r="Y20" s="216">
        <v>0.56077981651376152</v>
      </c>
      <c r="Z20" s="216">
        <v>0.309</v>
      </c>
      <c r="AA20" s="217">
        <v>0.309</v>
      </c>
      <c r="AB20" s="218">
        <v>0.55101840490797538</v>
      </c>
      <c r="AC20" s="216" t="s">
        <v>271</v>
      </c>
    </row>
    <row r="21" spans="1:29" ht="10.95" customHeight="1" x14ac:dyDescent="0.25">
      <c r="A21" s="244" t="s">
        <v>445</v>
      </c>
      <c r="B21" s="245" t="s">
        <v>528</v>
      </c>
      <c r="C21" s="245">
        <v>104</v>
      </c>
      <c r="D21" s="246">
        <v>99</v>
      </c>
      <c r="E21" s="245">
        <v>57</v>
      </c>
      <c r="F21" s="247">
        <v>55.1</v>
      </c>
      <c r="G21" s="247">
        <v>6.4</v>
      </c>
      <c r="H21" s="247">
        <v>58</v>
      </c>
      <c r="I21" s="247">
        <v>6.5</v>
      </c>
      <c r="J21" s="246">
        <v>39</v>
      </c>
      <c r="K21" s="247">
        <v>37.5</v>
      </c>
      <c r="L21" s="247">
        <v>6.2</v>
      </c>
      <c r="M21" s="248">
        <v>39.6</v>
      </c>
      <c r="N21" s="247">
        <v>6.4</v>
      </c>
      <c r="O21" s="218" t="str">
        <f t="shared" si="0"/>
        <v/>
      </c>
      <c r="P21" s="218" t="str">
        <f t="shared" si="1"/>
        <v/>
      </c>
      <c r="Q21" s="218" t="str">
        <f t="shared" si="2"/>
        <v/>
      </c>
      <c r="R21" s="410" t="str">
        <f t="shared" si="3"/>
        <v/>
      </c>
      <c r="S21" s="218" t="str">
        <f t="shared" si="4"/>
        <v/>
      </c>
      <c r="T21" s="243" t="str">
        <f t="shared" si="5"/>
        <v/>
      </c>
      <c r="V21" s="217">
        <v>49.3</v>
      </c>
      <c r="W21" s="216">
        <v>2.4</v>
      </c>
      <c r="X21" s="216">
        <v>0.49299999999999999</v>
      </c>
      <c r="Y21" s="216">
        <v>0.5184129246851984</v>
      </c>
      <c r="Z21" s="216">
        <v>0.311</v>
      </c>
      <c r="AA21" s="217">
        <v>0.311</v>
      </c>
      <c r="AB21" s="218">
        <v>0.59990788267644357</v>
      </c>
      <c r="AC21" s="216" t="s">
        <v>273</v>
      </c>
    </row>
    <row r="22" spans="1:29" ht="10.95" customHeight="1" x14ac:dyDescent="0.25">
      <c r="A22" s="244" t="s">
        <v>445</v>
      </c>
      <c r="B22" s="245" t="s">
        <v>529</v>
      </c>
      <c r="C22" s="245">
        <v>76</v>
      </c>
      <c r="D22" s="246">
        <v>72</v>
      </c>
      <c r="E22" s="245">
        <v>52</v>
      </c>
      <c r="F22" s="247">
        <v>68.099999999999994</v>
      </c>
      <c r="G22" s="247">
        <v>7</v>
      </c>
      <c r="H22" s="247" t="s">
        <v>457</v>
      </c>
      <c r="I22" s="247" t="s">
        <v>457</v>
      </c>
      <c r="J22" s="246">
        <v>39</v>
      </c>
      <c r="K22" s="247">
        <v>51.4</v>
      </c>
      <c r="L22" s="247">
        <v>7.5</v>
      </c>
      <c r="M22" s="248" t="s">
        <v>457</v>
      </c>
      <c r="N22" s="247" t="s">
        <v>457</v>
      </c>
      <c r="O22" s="218" t="str">
        <f t="shared" si="0"/>
        <v/>
      </c>
      <c r="P22" s="218" t="str">
        <f t="shared" si="1"/>
        <v/>
      </c>
      <c r="Q22" s="218" t="str">
        <f t="shared" si="2"/>
        <v/>
      </c>
      <c r="R22" s="410" t="str">
        <f t="shared" si="3"/>
        <v/>
      </c>
      <c r="S22" s="218" t="str">
        <f t="shared" si="4"/>
        <v/>
      </c>
      <c r="T22" s="243" t="str">
        <f t="shared" si="5"/>
        <v/>
      </c>
      <c r="V22" s="217">
        <v>59.6</v>
      </c>
      <c r="W22" s="216">
        <v>2.8</v>
      </c>
      <c r="X22" s="216">
        <v>0.59599999999999997</v>
      </c>
      <c r="Y22" s="216">
        <v>0.62961091460333507</v>
      </c>
      <c r="Z22" s="216">
        <v>0.34200000000000003</v>
      </c>
      <c r="AA22" s="217">
        <v>0.34200000000000003</v>
      </c>
      <c r="AB22" s="218">
        <v>0.54319261637239169</v>
      </c>
      <c r="AC22" s="216" t="s">
        <v>276</v>
      </c>
    </row>
    <row r="23" spans="1:29" ht="10.95" customHeight="1" x14ac:dyDescent="0.25">
      <c r="A23" s="244" t="s">
        <v>445</v>
      </c>
      <c r="B23" s="245" t="s">
        <v>530</v>
      </c>
      <c r="C23" s="245">
        <v>173</v>
      </c>
      <c r="D23" s="246">
        <v>167</v>
      </c>
      <c r="E23" s="245">
        <v>121</v>
      </c>
      <c r="F23" s="247">
        <v>69.8</v>
      </c>
      <c r="G23" s="247">
        <v>4.5</v>
      </c>
      <c r="H23" s="247">
        <v>72.7</v>
      </c>
      <c r="I23" s="247">
        <v>4.5</v>
      </c>
      <c r="J23" s="246">
        <v>98</v>
      </c>
      <c r="K23" s="247">
        <v>56.8</v>
      </c>
      <c r="L23" s="247">
        <v>4.9000000000000004</v>
      </c>
      <c r="M23" s="248">
        <v>59.1</v>
      </c>
      <c r="N23" s="247">
        <v>5</v>
      </c>
      <c r="O23" s="218" t="str">
        <f t="shared" si="0"/>
        <v/>
      </c>
      <c r="P23" s="218" t="str">
        <f t="shared" si="1"/>
        <v/>
      </c>
      <c r="Q23" s="218" t="str">
        <f t="shared" si="2"/>
        <v/>
      </c>
      <c r="R23" s="410" t="str">
        <f t="shared" si="3"/>
        <v/>
      </c>
      <c r="S23" s="218" t="str">
        <f t="shared" si="4"/>
        <v/>
      </c>
      <c r="T23" s="243" t="str">
        <f t="shared" si="5"/>
        <v/>
      </c>
      <c r="V23" s="217">
        <v>56.9</v>
      </c>
      <c r="W23" s="216">
        <v>3</v>
      </c>
      <c r="X23" s="216">
        <v>0.56899999999999995</v>
      </c>
      <c r="Y23" s="216">
        <v>0.5955056179775281</v>
      </c>
      <c r="Z23" s="216">
        <v>0.377</v>
      </c>
      <c r="AA23" s="217">
        <v>0.377</v>
      </c>
      <c r="AB23" s="218">
        <v>0.63307547169811318</v>
      </c>
      <c r="AC23" s="216" t="s">
        <v>279</v>
      </c>
    </row>
    <row r="24" spans="1:29" ht="10.95" customHeight="1" x14ac:dyDescent="0.25">
      <c r="A24" s="244" t="s">
        <v>445</v>
      </c>
      <c r="B24" s="245" t="s">
        <v>531</v>
      </c>
      <c r="C24" s="245">
        <v>94</v>
      </c>
      <c r="D24" s="246">
        <v>91</v>
      </c>
      <c r="E24" s="245">
        <v>70</v>
      </c>
      <c r="F24" s="247">
        <v>74.7</v>
      </c>
      <c r="G24" s="247">
        <v>5.9</v>
      </c>
      <c r="H24" s="247">
        <v>77</v>
      </c>
      <c r="I24" s="247">
        <v>5.8</v>
      </c>
      <c r="J24" s="246">
        <v>59</v>
      </c>
      <c r="K24" s="247">
        <v>63</v>
      </c>
      <c r="L24" s="247">
        <v>6.5</v>
      </c>
      <c r="M24" s="248">
        <v>65</v>
      </c>
      <c r="N24" s="247">
        <v>6.5</v>
      </c>
      <c r="O24" s="218" t="str">
        <f t="shared" si="0"/>
        <v/>
      </c>
      <c r="P24" s="218" t="str">
        <f t="shared" si="1"/>
        <v/>
      </c>
      <c r="Q24" s="218" t="str">
        <f t="shared" si="2"/>
        <v/>
      </c>
      <c r="R24" s="410" t="str">
        <f t="shared" si="3"/>
        <v/>
      </c>
      <c r="S24" s="218" t="str">
        <f t="shared" si="4"/>
        <v/>
      </c>
      <c r="T24" s="243" t="str">
        <f t="shared" si="5"/>
        <v/>
      </c>
      <c r="V24" s="217">
        <v>53.8</v>
      </c>
      <c r="W24" s="216">
        <v>2.9</v>
      </c>
      <c r="X24" s="216">
        <v>0.53799999999999992</v>
      </c>
      <c r="Y24" s="216">
        <v>0.58054282692985548</v>
      </c>
      <c r="Z24" s="216">
        <v>0.24199999999999999</v>
      </c>
      <c r="AA24" s="217">
        <v>0.24199999999999999</v>
      </c>
      <c r="AB24" s="218">
        <v>0.41685124468731027</v>
      </c>
      <c r="AC24" s="216" t="s">
        <v>282</v>
      </c>
    </row>
    <row r="25" spans="1:29" ht="10.95" customHeight="1" x14ac:dyDescent="0.25">
      <c r="A25" s="244" t="s">
        <v>459</v>
      </c>
      <c r="B25" s="245" t="s">
        <v>444</v>
      </c>
      <c r="C25" s="245">
        <v>5361</v>
      </c>
      <c r="D25" s="246">
        <v>4757</v>
      </c>
      <c r="E25" s="245">
        <v>3262</v>
      </c>
      <c r="F25" s="247">
        <v>60.8</v>
      </c>
      <c r="G25" s="247">
        <v>2.2000000000000002</v>
      </c>
      <c r="H25" s="247">
        <v>68.599999999999994</v>
      </c>
      <c r="I25" s="247">
        <v>2.2000000000000002</v>
      </c>
      <c r="J25" s="246">
        <v>2800</v>
      </c>
      <c r="K25" s="247">
        <v>52.2</v>
      </c>
      <c r="L25" s="247">
        <v>2.2999999999999998</v>
      </c>
      <c r="M25" s="248">
        <v>58.9</v>
      </c>
      <c r="N25" s="247">
        <v>2.4</v>
      </c>
      <c r="O25" s="218">
        <f t="shared" si="0"/>
        <v>0.58899999999999997</v>
      </c>
      <c r="P25" s="218">
        <f t="shared" si="1"/>
        <v>0.62436548223350252</v>
      </c>
      <c r="Q25" s="218">
        <f t="shared" si="2"/>
        <v>0.35</v>
      </c>
      <c r="R25" s="410">
        <f t="shared" si="3"/>
        <v>0.35</v>
      </c>
      <c r="S25" s="218">
        <f t="shared" si="4"/>
        <v>0.56056910569105689</v>
      </c>
      <c r="T25" s="243" t="str">
        <f t="shared" si="5"/>
        <v>Arizona</v>
      </c>
      <c r="V25" s="217">
        <v>49.8</v>
      </c>
      <c r="W25" s="216">
        <v>2.7</v>
      </c>
      <c r="X25" s="216">
        <v>0.498</v>
      </c>
      <c r="Y25" s="216">
        <v>0.53099455040871935</v>
      </c>
      <c r="Z25" s="216">
        <v>0.252</v>
      </c>
      <c r="AA25" s="217">
        <v>0.252</v>
      </c>
      <c r="AB25" s="218">
        <v>0.47458114175753691</v>
      </c>
      <c r="AC25" s="216" t="s">
        <v>284</v>
      </c>
    </row>
    <row r="26" spans="1:29" ht="10.95" customHeight="1" x14ac:dyDescent="0.25">
      <c r="A26" s="244" t="s">
        <v>445</v>
      </c>
      <c r="B26" s="245" t="s">
        <v>527</v>
      </c>
      <c r="C26" s="245">
        <v>652</v>
      </c>
      <c r="D26" s="246">
        <v>619</v>
      </c>
      <c r="E26" s="245">
        <v>302</v>
      </c>
      <c r="F26" s="247">
        <v>46.3</v>
      </c>
      <c r="G26" s="247">
        <v>6.5</v>
      </c>
      <c r="H26" s="247">
        <v>48.8</v>
      </c>
      <c r="I26" s="247">
        <v>6.7</v>
      </c>
      <c r="J26" s="246">
        <v>217</v>
      </c>
      <c r="K26" s="247">
        <v>33.299999999999997</v>
      </c>
      <c r="L26" s="247">
        <v>6.1</v>
      </c>
      <c r="M26" s="248">
        <v>35</v>
      </c>
      <c r="N26" s="247">
        <v>6.4</v>
      </c>
      <c r="O26" s="218" t="str">
        <f t="shared" si="0"/>
        <v/>
      </c>
      <c r="P26" s="218" t="str">
        <f t="shared" si="1"/>
        <v/>
      </c>
      <c r="Q26" s="218" t="str">
        <f t="shared" si="2"/>
        <v/>
      </c>
      <c r="R26" s="410" t="str">
        <f t="shared" si="3"/>
        <v/>
      </c>
      <c r="S26" s="218" t="str">
        <f t="shared" si="4"/>
        <v/>
      </c>
      <c r="T26" s="243" t="str">
        <f t="shared" si="5"/>
        <v/>
      </c>
      <c r="V26" s="217">
        <v>65.599999999999994</v>
      </c>
      <c r="W26" s="216">
        <v>2.9</v>
      </c>
      <c r="X26" s="216">
        <v>0.65599999999999992</v>
      </c>
      <c r="Y26" s="216">
        <v>0.68976215098241989</v>
      </c>
      <c r="Z26" s="216">
        <v>0.29199999999999998</v>
      </c>
      <c r="AA26" s="217">
        <v>0.29199999999999998</v>
      </c>
      <c r="AB26" s="218">
        <v>0.42333433283358318</v>
      </c>
      <c r="AC26" s="216" t="s">
        <v>287</v>
      </c>
    </row>
    <row r="27" spans="1:29" ht="10.95" customHeight="1" x14ac:dyDescent="0.25">
      <c r="A27" s="244" t="s">
        <v>445</v>
      </c>
      <c r="B27" s="245" t="s">
        <v>528</v>
      </c>
      <c r="C27" s="245">
        <v>876</v>
      </c>
      <c r="D27" s="246">
        <v>729</v>
      </c>
      <c r="E27" s="245">
        <v>360</v>
      </c>
      <c r="F27" s="247">
        <v>41.1</v>
      </c>
      <c r="G27" s="247">
        <v>5.5</v>
      </c>
      <c r="H27" s="247">
        <v>49.4</v>
      </c>
      <c r="I27" s="247">
        <v>6.1</v>
      </c>
      <c r="J27" s="246">
        <v>287</v>
      </c>
      <c r="K27" s="247">
        <v>32.799999999999997</v>
      </c>
      <c r="L27" s="247">
        <v>5.3</v>
      </c>
      <c r="M27" s="248">
        <v>39.4</v>
      </c>
      <c r="N27" s="247">
        <v>6</v>
      </c>
      <c r="O27" s="218" t="str">
        <f t="shared" si="0"/>
        <v/>
      </c>
      <c r="P27" s="218" t="str">
        <f t="shared" si="1"/>
        <v/>
      </c>
      <c r="Q27" s="218" t="str">
        <f t="shared" si="2"/>
        <v/>
      </c>
      <c r="R27" s="410" t="str">
        <f t="shared" si="3"/>
        <v/>
      </c>
      <c r="S27" s="218" t="str">
        <f t="shared" si="4"/>
        <v/>
      </c>
      <c r="T27" s="243" t="str">
        <f t="shared" si="5"/>
        <v/>
      </c>
      <c r="V27" s="217">
        <v>54.2</v>
      </c>
      <c r="W27" s="216">
        <v>2.6</v>
      </c>
      <c r="X27" s="216">
        <v>0.54200000000000004</v>
      </c>
      <c r="Y27" s="216">
        <v>0.56787452677122774</v>
      </c>
      <c r="Z27" s="216">
        <v>0.377</v>
      </c>
      <c r="AA27" s="217">
        <v>0.377</v>
      </c>
      <c r="AB27" s="218">
        <v>0.66387904761904759</v>
      </c>
      <c r="AC27" s="216" t="s">
        <v>412</v>
      </c>
    </row>
    <row r="28" spans="1:29" ht="10.95" customHeight="1" x14ac:dyDescent="0.25">
      <c r="A28" s="244" t="s">
        <v>445</v>
      </c>
      <c r="B28" s="245" t="s">
        <v>529</v>
      </c>
      <c r="C28" s="245">
        <v>873</v>
      </c>
      <c r="D28" s="246">
        <v>714</v>
      </c>
      <c r="E28" s="245">
        <v>541</v>
      </c>
      <c r="F28" s="247">
        <v>62</v>
      </c>
      <c r="G28" s="247">
        <v>5.4</v>
      </c>
      <c r="H28" s="247">
        <v>75.8</v>
      </c>
      <c r="I28" s="247">
        <v>5.3</v>
      </c>
      <c r="J28" s="246">
        <v>407</v>
      </c>
      <c r="K28" s="247">
        <v>46.6</v>
      </c>
      <c r="L28" s="247">
        <v>5.6</v>
      </c>
      <c r="M28" s="248">
        <v>57</v>
      </c>
      <c r="N28" s="247">
        <v>6.1</v>
      </c>
      <c r="O28" s="218" t="str">
        <f t="shared" si="0"/>
        <v/>
      </c>
      <c r="P28" s="218" t="str">
        <f t="shared" si="1"/>
        <v/>
      </c>
      <c r="Q28" s="218" t="str">
        <f t="shared" si="2"/>
        <v/>
      </c>
      <c r="R28" s="410" t="str">
        <f t="shared" si="3"/>
        <v/>
      </c>
      <c r="S28" s="218" t="str">
        <f t="shared" si="4"/>
        <v/>
      </c>
      <c r="T28" s="243" t="str">
        <f t="shared" si="5"/>
        <v/>
      </c>
      <c r="V28" s="217">
        <v>55.5</v>
      </c>
      <c r="W28" s="216">
        <v>2.2999999999999998</v>
      </c>
      <c r="X28" s="216">
        <v>0.55500000000000005</v>
      </c>
      <c r="Y28" s="216">
        <v>0.58285583314233325</v>
      </c>
      <c r="Z28" s="216">
        <v>0.33899999999999997</v>
      </c>
      <c r="AA28" s="217">
        <v>0.33899999999999997</v>
      </c>
      <c r="AB28" s="218">
        <v>0.58161895399134877</v>
      </c>
      <c r="AC28" s="216" t="s">
        <v>292</v>
      </c>
    </row>
    <row r="29" spans="1:29" ht="10.95" customHeight="1" x14ac:dyDescent="0.25">
      <c r="A29" s="244" t="s">
        <v>445</v>
      </c>
      <c r="B29" s="245" t="s">
        <v>530</v>
      </c>
      <c r="C29" s="245">
        <v>1834</v>
      </c>
      <c r="D29" s="246">
        <v>1637</v>
      </c>
      <c r="E29" s="245">
        <v>1229</v>
      </c>
      <c r="F29" s="247">
        <v>67</v>
      </c>
      <c r="G29" s="247">
        <v>3.6</v>
      </c>
      <c r="H29" s="247">
        <v>75</v>
      </c>
      <c r="I29" s="247">
        <v>3.5</v>
      </c>
      <c r="J29" s="246">
        <v>1090</v>
      </c>
      <c r="K29" s="247">
        <v>59.4</v>
      </c>
      <c r="L29" s="247">
        <v>3.8</v>
      </c>
      <c r="M29" s="248">
        <v>66.599999999999994</v>
      </c>
      <c r="N29" s="247">
        <v>3.9</v>
      </c>
      <c r="O29" s="218" t="str">
        <f t="shared" si="0"/>
        <v/>
      </c>
      <c r="P29" s="218" t="str">
        <f t="shared" si="1"/>
        <v/>
      </c>
      <c r="Q29" s="218" t="str">
        <f t="shared" si="2"/>
        <v/>
      </c>
      <c r="R29" s="410" t="str">
        <f t="shared" si="3"/>
        <v/>
      </c>
      <c r="S29" s="218" t="str">
        <f t="shared" si="4"/>
        <v/>
      </c>
      <c r="T29" s="243" t="str">
        <f t="shared" si="5"/>
        <v/>
      </c>
      <c r="V29" s="217">
        <v>59.5</v>
      </c>
      <c r="W29" s="216">
        <v>1.9</v>
      </c>
      <c r="X29" s="216">
        <v>0.59499999999999997</v>
      </c>
      <c r="Y29" s="216">
        <v>0.62643852210781348</v>
      </c>
      <c r="Z29" s="216">
        <v>0.33899999999999997</v>
      </c>
      <c r="AA29" s="217">
        <v>0.33899999999999997</v>
      </c>
      <c r="AB29" s="218">
        <v>0.54115445975344445</v>
      </c>
      <c r="AC29" s="216" t="s">
        <v>293</v>
      </c>
    </row>
    <row r="30" spans="1:29" ht="10.95" customHeight="1" x14ac:dyDescent="0.25">
      <c r="A30" s="244" t="s">
        <v>445</v>
      </c>
      <c r="B30" s="245" t="s">
        <v>531</v>
      </c>
      <c r="C30" s="245">
        <v>1126</v>
      </c>
      <c r="D30" s="246">
        <v>1057</v>
      </c>
      <c r="E30" s="245">
        <v>830</v>
      </c>
      <c r="F30" s="247">
        <v>73.7</v>
      </c>
      <c r="G30" s="247">
        <v>4.3</v>
      </c>
      <c r="H30" s="247">
        <v>78.5</v>
      </c>
      <c r="I30" s="247">
        <v>4.2</v>
      </c>
      <c r="J30" s="246">
        <v>799</v>
      </c>
      <c r="K30" s="247">
        <v>71</v>
      </c>
      <c r="L30" s="247">
        <v>4.5</v>
      </c>
      <c r="M30" s="248">
        <v>75.599999999999994</v>
      </c>
      <c r="N30" s="247">
        <v>4.4000000000000004</v>
      </c>
      <c r="O30" s="218" t="str">
        <f t="shared" si="0"/>
        <v/>
      </c>
      <c r="P30" s="218" t="str">
        <f t="shared" si="1"/>
        <v/>
      </c>
      <c r="Q30" s="218" t="str">
        <f t="shared" si="2"/>
        <v/>
      </c>
      <c r="R30" s="410" t="str">
        <f t="shared" si="3"/>
        <v/>
      </c>
      <c r="S30" s="218" t="str">
        <f t="shared" si="4"/>
        <v/>
      </c>
      <c r="T30" s="243" t="str">
        <f t="shared" si="5"/>
        <v/>
      </c>
      <c r="V30" s="217">
        <v>63</v>
      </c>
      <c r="W30" s="216">
        <v>2.5</v>
      </c>
      <c r="X30" s="216">
        <v>0.63</v>
      </c>
      <c r="Y30" s="216">
        <v>0.6531293463143254</v>
      </c>
      <c r="Z30" s="216">
        <v>0.42700000000000005</v>
      </c>
      <c r="AA30" s="217">
        <v>0.42700000000000005</v>
      </c>
      <c r="AB30" s="218">
        <v>0.6537755536626918</v>
      </c>
      <c r="AC30" s="216" t="s">
        <v>415</v>
      </c>
    </row>
    <row r="31" spans="1:29" ht="10.95" customHeight="1" x14ac:dyDescent="0.25">
      <c r="A31" s="244" t="s">
        <v>460</v>
      </c>
      <c r="B31" s="245" t="s">
        <v>444</v>
      </c>
      <c r="C31" s="245">
        <v>2261</v>
      </c>
      <c r="D31" s="246">
        <v>2158</v>
      </c>
      <c r="E31" s="245">
        <v>1262</v>
      </c>
      <c r="F31" s="247">
        <v>55.8</v>
      </c>
      <c r="G31" s="247">
        <v>2.7</v>
      </c>
      <c r="H31" s="247">
        <v>58.5</v>
      </c>
      <c r="I31" s="247">
        <v>2.8</v>
      </c>
      <c r="J31" s="246">
        <v>919</v>
      </c>
      <c r="K31" s="247">
        <v>40.6</v>
      </c>
      <c r="L31" s="247">
        <v>2.7</v>
      </c>
      <c r="M31" s="248">
        <v>42.6</v>
      </c>
      <c r="N31" s="247">
        <v>2.8</v>
      </c>
      <c r="O31" s="218">
        <f t="shared" si="0"/>
        <v>0.42599999999999999</v>
      </c>
      <c r="P31" s="218">
        <f t="shared" si="1"/>
        <v>0.4513413992635455</v>
      </c>
      <c r="Q31" s="218">
        <f t="shared" si="2"/>
        <v>0.23899999999999999</v>
      </c>
      <c r="R31" s="410">
        <f t="shared" si="3"/>
        <v>0.23899999999999999</v>
      </c>
      <c r="S31" s="218">
        <f t="shared" si="4"/>
        <v>0.52953263403263406</v>
      </c>
      <c r="T31" s="243" t="str">
        <f t="shared" si="5"/>
        <v>Arkansas</v>
      </c>
      <c r="V31" s="217">
        <v>54.2</v>
      </c>
      <c r="W31" s="216">
        <v>2.8</v>
      </c>
      <c r="X31" s="216">
        <v>0.54200000000000004</v>
      </c>
      <c r="Y31" s="216">
        <v>0.58010471204188485</v>
      </c>
      <c r="Z31" s="216">
        <v>0.26700000000000002</v>
      </c>
      <c r="AA31" s="217">
        <v>0.26700000000000002</v>
      </c>
      <c r="AB31" s="218">
        <v>0.46026173285198557</v>
      </c>
      <c r="AC31" s="216" t="s">
        <v>417</v>
      </c>
    </row>
    <row r="32" spans="1:29" ht="10.95" customHeight="1" x14ac:dyDescent="0.25">
      <c r="A32" s="244" t="s">
        <v>445</v>
      </c>
      <c r="B32" s="245" t="s">
        <v>527</v>
      </c>
      <c r="C32" s="245">
        <v>281</v>
      </c>
      <c r="D32" s="246">
        <v>258</v>
      </c>
      <c r="E32" s="245">
        <v>119</v>
      </c>
      <c r="F32" s="247">
        <v>42.4</v>
      </c>
      <c r="G32" s="247">
        <v>7.7</v>
      </c>
      <c r="H32" s="247">
        <v>46.3</v>
      </c>
      <c r="I32" s="247">
        <v>8.1999999999999993</v>
      </c>
      <c r="J32" s="246">
        <v>61</v>
      </c>
      <c r="K32" s="247">
        <v>21.9</v>
      </c>
      <c r="L32" s="247">
        <v>6.5</v>
      </c>
      <c r="M32" s="248">
        <v>23.9</v>
      </c>
      <c r="N32" s="247">
        <v>7</v>
      </c>
      <c r="O32" s="218" t="str">
        <f t="shared" si="0"/>
        <v/>
      </c>
      <c r="P32" s="218" t="str">
        <f t="shared" si="1"/>
        <v/>
      </c>
      <c r="Q32" s="218" t="str">
        <f t="shared" si="2"/>
        <v/>
      </c>
      <c r="R32" s="410" t="str">
        <f t="shared" si="3"/>
        <v/>
      </c>
      <c r="S32" s="218" t="str">
        <f t="shared" si="4"/>
        <v/>
      </c>
      <c r="T32" s="243" t="str">
        <f t="shared" si="5"/>
        <v/>
      </c>
      <c r="V32" s="217">
        <v>55</v>
      </c>
      <c r="W32" s="216">
        <v>2.5</v>
      </c>
      <c r="X32" s="216">
        <v>0.55000000000000004</v>
      </c>
      <c r="Y32" s="216">
        <v>0.56599607458292445</v>
      </c>
      <c r="Z32" s="216">
        <v>0.41399999999999998</v>
      </c>
      <c r="AA32" s="217">
        <v>0.41399999999999998</v>
      </c>
      <c r="AB32" s="218">
        <v>0.73145383615084525</v>
      </c>
      <c r="AC32" s="216" t="s">
        <v>303</v>
      </c>
    </row>
    <row r="33" spans="1:29" ht="10.95" customHeight="1" x14ac:dyDescent="0.25">
      <c r="A33" s="244" t="s">
        <v>445</v>
      </c>
      <c r="B33" s="245" t="s">
        <v>528</v>
      </c>
      <c r="C33" s="245">
        <v>433</v>
      </c>
      <c r="D33" s="246">
        <v>395</v>
      </c>
      <c r="E33" s="245">
        <v>204</v>
      </c>
      <c r="F33" s="247">
        <v>47.2</v>
      </c>
      <c r="G33" s="247">
        <v>6.3</v>
      </c>
      <c r="H33" s="247">
        <v>51.8</v>
      </c>
      <c r="I33" s="247">
        <v>6.6</v>
      </c>
      <c r="J33" s="246">
        <v>122</v>
      </c>
      <c r="K33" s="247">
        <v>28</v>
      </c>
      <c r="L33" s="247">
        <v>5.7</v>
      </c>
      <c r="M33" s="248">
        <v>30.8</v>
      </c>
      <c r="N33" s="247">
        <v>6.1</v>
      </c>
      <c r="O33" s="218" t="str">
        <f t="shared" si="0"/>
        <v/>
      </c>
      <c r="P33" s="218" t="str">
        <f t="shared" si="1"/>
        <v/>
      </c>
      <c r="Q33" s="218" t="str">
        <f t="shared" si="2"/>
        <v/>
      </c>
      <c r="R33" s="410" t="str">
        <f t="shared" si="3"/>
        <v/>
      </c>
      <c r="S33" s="218" t="str">
        <f t="shared" si="4"/>
        <v/>
      </c>
      <c r="T33" s="243" t="str">
        <f t="shared" si="5"/>
        <v/>
      </c>
      <c r="V33" s="217">
        <v>63.8</v>
      </c>
      <c r="W33" s="216">
        <v>2.4</v>
      </c>
      <c r="X33" s="216">
        <v>0.63800000000000001</v>
      </c>
      <c r="Y33" s="216">
        <v>0.66621067031463743</v>
      </c>
      <c r="Z33" s="216">
        <v>0.38900000000000001</v>
      </c>
      <c r="AA33" s="217">
        <v>0.38900000000000001</v>
      </c>
      <c r="AB33" s="218">
        <v>0.58389938398357299</v>
      </c>
      <c r="AC33" s="216" t="s">
        <v>306</v>
      </c>
    </row>
    <row r="34" spans="1:29" ht="10.95" customHeight="1" x14ac:dyDescent="0.25">
      <c r="A34" s="244" t="s">
        <v>445</v>
      </c>
      <c r="B34" s="245" t="s">
        <v>529</v>
      </c>
      <c r="C34" s="245">
        <v>302</v>
      </c>
      <c r="D34" s="246">
        <v>278</v>
      </c>
      <c r="E34" s="245">
        <v>154</v>
      </c>
      <c r="F34" s="247">
        <v>50.9</v>
      </c>
      <c r="G34" s="247">
        <v>7.6</v>
      </c>
      <c r="H34" s="247">
        <v>55.3</v>
      </c>
      <c r="I34" s="247">
        <v>7.8</v>
      </c>
      <c r="J34" s="246">
        <v>100</v>
      </c>
      <c r="K34" s="247">
        <v>33.200000000000003</v>
      </c>
      <c r="L34" s="247">
        <v>7.1</v>
      </c>
      <c r="M34" s="248">
        <v>36.1</v>
      </c>
      <c r="N34" s="247">
        <v>7.6</v>
      </c>
      <c r="O34" s="218" t="str">
        <f t="shared" si="0"/>
        <v/>
      </c>
      <c r="P34" s="218" t="str">
        <f t="shared" si="1"/>
        <v/>
      </c>
      <c r="Q34" s="218" t="str">
        <f t="shared" si="2"/>
        <v/>
      </c>
      <c r="R34" s="410" t="str">
        <f t="shared" si="3"/>
        <v/>
      </c>
      <c r="S34" s="218" t="str">
        <f t="shared" si="4"/>
        <v/>
      </c>
      <c r="T34" s="243" t="str">
        <f t="shared" si="5"/>
        <v/>
      </c>
      <c r="V34" s="217">
        <v>50.8</v>
      </c>
      <c r="W34" s="216">
        <v>3</v>
      </c>
      <c r="X34" s="216">
        <v>0.50800000000000001</v>
      </c>
      <c r="Y34" s="216">
        <v>0.53321976149914818</v>
      </c>
      <c r="Z34" s="216">
        <v>0.32</v>
      </c>
      <c r="AA34" s="217">
        <v>0.32</v>
      </c>
      <c r="AB34" s="218">
        <v>0.60012779552715656</v>
      </c>
      <c r="AC34" s="216" t="s">
        <v>309</v>
      </c>
    </row>
    <row r="35" spans="1:29" ht="10.95" customHeight="1" x14ac:dyDescent="0.25">
      <c r="A35" s="244" t="s">
        <v>445</v>
      </c>
      <c r="B35" s="245" t="s">
        <v>530</v>
      </c>
      <c r="C35" s="245">
        <v>737</v>
      </c>
      <c r="D35" s="246">
        <v>723</v>
      </c>
      <c r="E35" s="245">
        <v>433</v>
      </c>
      <c r="F35" s="247">
        <v>58.8</v>
      </c>
      <c r="G35" s="247">
        <v>4.8</v>
      </c>
      <c r="H35" s="247">
        <v>59.9</v>
      </c>
      <c r="I35" s="247">
        <v>4.8</v>
      </c>
      <c r="J35" s="246">
        <v>341</v>
      </c>
      <c r="K35" s="247">
        <v>46.2</v>
      </c>
      <c r="L35" s="247">
        <v>4.8</v>
      </c>
      <c r="M35" s="248">
        <v>47.1</v>
      </c>
      <c r="N35" s="247">
        <v>4.9000000000000004</v>
      </c>
      <c r="O35" s="218" t="str">
        <f t="shared" si="0"/>
        <v/>
      </c>
      <c r="P35" s="218" t="str">
        <f t="shared" si="1"/>
        <v/>
      </c>
      <c r="Q35" s="218" t="str">
        <f t="shared" si="2"/>
        <v/>
      </c>
      <c r="R35" s="410" t="str">
        <f t="shared" si="3"/>
        <v/>
      </c>
      <c r="S35" s="218" t="str">
        <f t="shared" si="4"/>
        <v/>
      </c>
      <c r="T35" s="243" t="str">
        <f t="shared" si="5"/>
        <v/>
      </c>
      <c r="V35" s="217">
        <v>48.7</v>
      </c>
      <c r="W35" s="216">
        <v>2.9</v>
      </c>
      <c r="X35" s="216">
        <v>0.48700000000000004</v>
      </c>
      <c r="Y35" s="216">
        <v>0.50765027322404377</v>
      </c>
      <c r="Z35" s="216">
        <v>0.32400000000000001</v>
      </c>
      <c r="AA35" s="217">
        <v>0.32400000000000001</v>
      </c>
      <c r="AB35" s="218">
        <v>0.63823466092572656</v>
      </c>
      <c r="AC35" s="216" t="s">
        <v>311</v>
      </c>
    </row>
    <row r="36" spans="1:29" ht="10.95" customHeight="1" x14ac:dyDescent="0.25">
      <c r="A36" s="244" t="s">
        <v>445</v>
      </c>
      <c r="B36" s="245" t="s">
        <v>531</v>
      </c>
      <c r="C36" s="245">
        <v>508</v>
      </c>
      <c r="D36" s="246">
        <v>505</v>
      </c>
      <c r="E36" s="245">
        <v>352</v>
      </c>
      <c r="F36" s="247">
        <v>69.3</v>
      </c>
      <c r="G36" s="247">
        <v>5.4</v>
      </c>
      <c r="H36" s="247">
        <v>69.7</v>
      </c>
      <c r="I36" s="247">
        <v>5.4</v>
      </c>
      <c r="J36" s="246">
        <v>295</v>
      </c>
      <c r="K36" s="247">
        <v>58</v>
      </c>
      <c r="L36" s="247">
        <v>5.8</v>
      </c>
      <c r="M36" s="248">
        <v>58.4</v>
      </c>
      <c r="N36" s="247">
        <v>5.8</v>
      </c>
      <c r="O36" s="218" t="str">
        <f t="shared" si="0"/>
        <v/>
      </c>
      <c r="P36" s="218" t="str">
        <f t="shared" si="1"/>
        <v/>
      </c>
      <c r="Q36" s="218" t="str">
        <f t="shared" si="2"/>
        <v/>
      </c>
      <c r="R36" s="410" t="str">
        <f t="shared" si="3"/>
        <v/>
      </c>
      <c r="S36" s="218" t="str">
        <f t="shared" si="4"/>
        <v/>
      </c>
      <c r="T36" s="243" t="str">
        <f t="shared" si="5"/>
        <v/>
      </c>
      <c r="V36" s="217">
        <v>56.2</v>
      </c>
      <c r="W36" s="216">
        <v>2.8</v>
      </c>
      <c r="X36" s="216">
        <v>0.56200000000000006</v>
      </c>
      <c r="Y36" s="216">
        <v>0.58496732026143794</v>
      </c>
      <c r="Z36" s="216">
        <v>0.371</v>
      </c>
      <c r="AA36" s="217">
        <v>0.371</v>
      </c>
      <c r="AB36" s="218">
        <v>0.63422346368715077</v>
      </c>
      <c r="AC36" s="216" t="s">
        <v>421</v>
      </c>
    </row>
    <row r="37" spans="1:29" ht="10.95" customHeight="1" x14ac:dyDescent="0.25">
      <c r="A37" s="244" t="s">
        <v>461</v>
      </c>
      <c r="B37" s="245" t="s">
        <v>444</v>
      </c>
      <c r="C37" s="245">
        <v>30243</v>
      </c>
      <c r="D37" s="246">
        <v>25525</v>
      </c>
      <c r="E37" s="245">
        <v>15690</v>
      </c>
      <c r="F37" s="247">
        <v>51.9</v>
      </c>
      <c r="G37" s="247">
        <v>1</v>
      </c>
      <c r="H37" s="247">
        <v>61.5</v>
      </c>
      <c r="I37" s="247">
        <v>1</v>
      </c>
      <c r="J37" s="246">
        <v>13240</v>
      </c>
      <c r="K37" s="247">
        <v>43.8</v>
      </c>
      <c r="L37" s="247">
        <v>0.9</v>
      </c>
      <c r="M37" s="248">
        <v>51.9</v>
      </c>
      <c r="N37" s="247">
        <v>1</v>
      </c>
      <c r="O37" s="218">
        <f t="shared" si="0"/>
        <v>0.51900000000000002</v>
      </c>
      <c r="P37" s="218">
        <f t="shared" si="1"/>
        <v>0.54149386845039016</v>
      </c>
      <c r="Q37" s="218">
        <f t="shared" si="2"/>
        <v>0.35299999999999998</v>
      </c>
      <c r="R37" s="410">
        <f t="shared" si="3"/>
        <v>0.35299999999999998</v>
      </c>
      <c r="S37" s="218">
        <f t="shared" si="4"/>
        <v>0.65190027176150867</v>
      </c>
      <c r="T37" s="243" t="str">
        <f t="shared" si="5"/>
        <v>California</v>
      </c>
      <c r="V37" s="217">
        <v>54</v>
      </c>
      <c r="W37" s="216">
        <v>2.1</v>
      </c>
      <c r="X37" s="216">
        <v>0.54</v>
      </c>
      <c r="Y37" s="216">
        <v>0.56936154820039786</v>
      </c>
      <c r="Z37" s="216">
        <v>0.32100000000000001</v>
      </c>
      <c r="AA37" s="217">
        <v>0.32100000000000001</v>
      </c>
      <c r="AB37" s="218">
        <v>0.56378939008894546</v>
      </c>
      <c r="AC37" s="216" t="s">
        <v>423</v>
      </c>
    </row>
    <row r="38" spans="1:29" ht="10.95" customHeight="1" x14ac:dyDescent="0.25">
      <c r="A38" s="244" t="s">
        <v>445</v>
      </c>
      <c r="B38" s="245" t="s">
        <v>527</v>
      </c>
      <c r="C38" s="245">
        <v>3385</v>
      </c>
      <c r="D38" s="246">
        <v>3100</v>
      </c>
      <c r="E38" s="245">
        <v>1407</v>
      </c>
      <c r="F38" s="247">
        <v>41.6</v>
      </c>
      <c r="G38" s="247">
        <v>2.8</v>
      </c>
      <c r="H38" s="247">
        <v>45.4</v>
      </c>
      <c r="I38" s="247">
        <v>3</v>
      </c>
      <c r="J38" s="246">
        <v>1096</v>
      </c>
      <c r="K38" s="247">
        <v>32.4</v>
      </c>
      <c r="L38" s="247">
        <v>2.7</v>
      </c>
      <c r="M38" s="248">
        <v>35.299999999999997</v>
      </c>
      <c r="N38" s="247">
        <v>2.8</v>
      </c>
      <c r="O38" s="218" t="str">
        <f t="shared" si="0"/>
        <v/>
      </c>
      <c r="P38" s="218" t="str">
        <f t="shared" si="1"/>
        <v/>
      </c>
      <c r="Q38" s="218" t="str">
        <f t="shared" si="2"/>
        <v/>
      </c>
      <c r="R38" s="410" t="str">
        <f t="shared" si="3"/>
        <v/>
      </c>
      <c r="S38" s="218" t="str">
        <f t="shared" si="4"/>
        <v/>
      </c>
      <c r="T38" s="243" t="str">
        <f t="shared" si="5"/>
        <v/>
      </c>
      <c r="V38" s="217">
        <v>48.1</v>
      </c>
      <c r="W38" s="216">
        <v>2.6</v>
      </c>
      <c r="X38" s="216">
        <v>0.48100000000000004</v>
      </c>
      <c r="Y38" s="216">
        <v>0.50957854406130265</v>
      </c>
      <c r="Z38" s="216">
        <v>0.28000000000000003</v>
      </c>
      <c r="AA38" s="217">
        <v>0.28000000000000003</v>
      </c>
      <c r="AB38" s="218">
        <v>0.54947368421052645</v>
      </c>
      <c r="AC38" s="216" t="s">
        <v>319</v>
      </c>
    </row>
    <row r="39" spans="1:29" ht="10.95" customHeight="1" x14ac:dyDescent="0.25">
      <c r="A39" s="244" t="s">
        <v>445</v>
      </c>
      <c r="B39" s="245" t="s">
        <v>528</v>
      </c>
      <c r="C39" s="245">
        <v>5861</v>
      </c>
      <c r="D39" s="246">
        <v>4734</v>
      </c>
      <c r="E39" s="245">
        <v>2706</v>
      </c>
      <c r="F39" s="247">
        <v>46.2</v>
      </c>
      <c r="G39" s="247">
        <v>2.2000000000000002</v>
      </c>
      <c r="H39" s="247">
        <v>57.2</v>
      </c>
      <c r="I39" s="247">
        <v>2.4</v>
      </c>
      <c r="J39" s="246">
        <v>2045</v>
      </c>
      <c r="K39" s="247">
        <v>34.9</v>
      </c>
      <c r="L39" s="247">
        <v>2.1</v>
      </c>
      <c r="M39" s="248">
        <v>43.2</v>
      </c>
      <c r="N39" s="247">
        <v>2.4</v>
      </c>
      <c r="O39" s="218" t="str">
        <f t="shared" si="0"/>
        <v/>
      </c>
      <c r="P39" s="218" t="str">
        <f t="shared" si="1"/>
        <v/>
      </c>
      <c r="Q39" s="218" t="str">
        <f t="shared" si="2"/>
        <v/>
      </c>
      <c r="R39" s="410" t="str">
        <f t="shared" si="3"/>
        <v/>
      </c>
      <c r="S39" s="218" t="str">
        <f t="shared" si="4"/>
        <v/>
      </c>
      <c r="T39" s="243" t="str">
        <f t="shared" si="5"/>
        <v/>
      </c>
      <c r="V39" s="217">
        <v>49.5</v>
      </c>
      <c r="W39" s="216">
        <v>1.4</v>
      </c>
      <c r="X39" s="216">
        <v>0.495</v>
      </c>
      <c r="Y39" s="216">
        <v>0.51528850895939504</v>
      </c>
      <c r="Z39" s="216">
        <v>0.33299999999999996</v>
      </c>
      <c r="AA39" s="217">
        <v>0.33299999999999996</v>
      </c>
      <c r="AB39" s="218">
        <v>0.64623991067155839</v>
      </c>
      <c r="AC39" s="216" t="s">
        <v>322</v>
      </c>
    </row>
    <row r="40" spans="1:29" ht="10.95" customHeight="1" x14ac:dyDescent="0.25">
      <c r="A40" s="244" t="s">
        <v>445</v>
      </c>
      <c r="B40" s="245" t="s">
        <v>529</v>
      </c>
      <c r="C40" s="245">
        <v>5487</v>
      </c>
      <c r="D40" s="246">
        <v>4187</v>
      </c>
      <c r="E40" s="245">
        <v>2444</v>
      </c>
      <c r="F40" s="247">
        <v>44.5</v>
      </c>
      <c r="G40" s="247">
        <v>2.2000000000000002</v>
      </c>
      <c r="H40" s="247">
        <v>58.4</v>
      </c>
      <c r="I40" s="247">
        <v>2.5</v>
      </c>
      <c r="J40" s="246">
        <v>2058</v>
      </c>
      <c r="K40" s="247">
        <v>37.5</v>
      </c>
      <c r="L40" s="247">
        <v>2.2000000000000002</v>
      </c>
      <c r="M40" s="248">
        <v>49.2</v>
      </c>
      <c r="N40" s="247">
        <v>2.6</v>
      </c>
      <c r="O40" s="218" t="str">
        <f t="shared" si="0"/>
        <v/>
      </c>
      <c r="P40" s="218" t="str">
        <f t="shared" si="1"/>
        <v/>
      </c>
      <c r="Q40" s="218" t="str">
        <f t="shared" si="2"/>
        <v/>
      </c>
      <c r="R40" s="410" t="str">
        <f t="shared" si="3"/>
        <v/>
      </c>
      <c r="S40" s="218" t="str">
        <f t="shared" si="4"/>
        <v/>
      </c>
      <c r="T40" s="243" t="str">
        <f t="shared" si="5"/>
        <v/>
      </c>
      <c r="V40" s="217">
        <v>52.4</v>
      </c>
      <c r="W40" s="216">
        <v>1.9</v>
      </c>
      <c r="X40" s="216">
        <v>0.52400000000000002</v>
      </c>
      <c r="Y40" s="216">
        <v>0.55440813810110978</v>
      </c>
      <c r="Z40" s="216">
        <v>0.316</v>
      </c>
      <c r="AA40" s="217">
        <v>0.316</v>
      </c>
      <c r="AB40" s="218">
        <v>0.56997720322490963</v>
      </c>
      <c r="AC40" s="216" t="s">
        <v>425</v>
      </c>
    </row>
    <row r="41" spans="1:29" ht="10.95" customHeight="1" x14ac:dyDescent="0.25">
      <c r="A41" s="244" t="s">
        <v>445</v>
      </c>
      <c r="B41" s="245" t="s">
        <v>530</v>
      </c>
      <c r="C41" s="245">
        <v>9975</v>
      </c>
      <c r="D41" s="246">
        <v>8415</v>
      </c>
      <c r="E41" s="245">
        <v>5554</v>
      </c>
      <c r="F41" s="247">
        <v>55.7</v>
      </c>
      <c r="G41" s="247">
        <v>1.6</v>
      </c>
      <c r="H41" s="247">
        <v>66</v>
      </c>
      <c r="I41" s="247">
        <v>1.7</v>
      </c>
      <c r="J41" s="246">
        <v>4792</v>
      </c>
      <c r="K41" s="247">
        <v>48</v>
      </c>
      <c r="L41" s="247">
        <v>1.7</v>
      </c>
      <c r="M41" s="248">
        <v>56.9</v>
      </c>
      <c r="N41" s="247">
        <v>1.8</v>
      </c>
      <c r="O41" s="218" t="str">
        <f t="shared" si="0"/>
        <v/>
      </c>
      <c r="P41" s="218" t="str">
        <f t="shared" si="1"/>
        <v/>
      </c>
      <c r="Q41" s="218" t="str">
        <f t="shared" si="2"/>
        <v/>
      </c>
      <c r="R41" s="410" t="str">
        <f t="shared" si="3"/>
        <v/>
      </c>
      <c r="S41" s="218" t="str">
        <f t="shared" si="4"/>
        <v/>
      </c>
      <c r="T41" s="243" t="str">
        <f t="shared" si="5"/>
        <v/>
      </c>
      <c r="V41" s="217">
        <v>61.9</v>
      </c>
      <c r="W41" s="216">
        <v>2.7</v>
      </c>
      <c r="X41" s="216">
        <v>0.61899999999999999</v>
      </c>
      <c r="Y41" s="216">
        <v>0.6574468085106383</v>
      </c>
      <c r="Z41" s="216" t="s">
        <v>457</v>
      </c>
      <c r="AA41" s="217">
        <v>0.3611111111111111</v>
      </c>
      <c r="AB41" s="218">
        <v>0.5492628550880978</v>
      </c>
      <c r="AC41" s="216" t="s">
        <v>185</v>
      </c>
    </row>
    <row r="42" spans="1:29" ht="10.95" customHeight="1" x14ac:dyDescent="0.25">
      <c r="A42" s="244" t="s">
        <v>445</v>
      </c>
      <c r="B42" s="245" t="s">
        <v>531</v>
      </c>
      <c r="C42" s="245">
        <v>5535</v>
      </c>
      <c r="D42" s="246">
        <v>5089</v>
      </c>
      <c r="E42" s="245">
        <v>3580</v>
      </c>
      <c r="F42" s="247">
        <v>64.7</v>
      </c>
      <c r="G42" s="247">
        <v>2.1</v>
      </c>
      <c r="H42" s="247">
        <v>70.3</v>
      </c>
      <c r="I42" s="247">
        <v>2.1</v>
      </c>
      <c r="J42" s="246">
        <v>3248</v>
      </c>
      <c r="K42" s="247">
        <v>58.7</v>
      </c>
      <c r="L42" s="247">
        <v>2.2000000000000002</v>
      </c>
      <c r="M42" s="248">
        <v>63.8</v>
      </c>
      <c r="N42" s="247">
        <v>2.2000000000000002</v>
      </c>
      <c r="O42" s="218" t="str">
        <f t="shared" si="0"/>
        <v/>
      </c>
      <c r="P42" s="218" t="str">
        <f t="shared" si="1"/>
        <v/>
      </c>
      <c r="Q42" s="218" t="str">
        <f t="shared" si="2"/>
        <v/>
      </c>
      <c r="R42" s="410" t="str">
        <f t="shared" si="3"/>
        <v/>
      </c>
      <c r="S42" s="218" t="str">
        <f t="shared" si="4"/>
        <v/>
      </c>
      <c r="T42" s="243" t="str">
        <f t="shared" si="5"/>
        <v/>
      </c>
      <c r="V42" s="217">
        <v>52.5</v>
      </c>
      <c r="W42" s="216">
        <v>1.8</v>
      </c>
      <c r="X42" s="216">
        <v>0.52500000000000002</v>
      </c>
      <c r="Y42" s="216">
        <v>0.56478448840560724</v>
      </c>
      <c r="Z42" s="216">
        <v>0.22500000000000001</v>
      </c>
      <c r="AA42" s="217">
        <v>0.22500000000000001</v>
      </c>
      <c r="AB42" s="218">
        <v>0.39838204592901877</v>
      </c>
      <c r="AC42" s="216" t="s">
        <v>330</v>
      </c>
    </row>
    <row r="43" spans="1:29" ht="10.95" customHeight="1" x14ac:dyDescent="0.25">
      <c r="A43" s="244" t="s">
        <v>462</v>
      </c>
      <c r="B43" s="245" t="s">
        <v>444</v>
      </c>
      <c r="C43" s="245">
        <v>4353</v>
      </c>
      <c r="D43" s="246">
        <v>4029</v>
      </c>
      <c r="E43" s="245">
        <v>2645</v>
      </c>
      <c r="F43" s="247">
        <v>60.8</v>
      </c>
      <c r="G43" s="247">
        <v>2.5</v>
      </c>
      <c r="H43" s="247">
        <v>65.599999999999994</v>
      </c>
      <c r="I43" s="247">
        <v>2.5</v>
      </c>
      <c r="J43" s="246">
        <v>2342</v>
      </c>
      <c r="K43" s="247">
        <v>53.8</v>
      </c>
      <c r="L43" s="247">
        <v>2.5</v>
      </c>
      <c r="M43" s="248">
        <v>58.1</v>
      </c>
      <c r="N43" s="247">
        <v>2.6</v>
      </c>
      <c r="O43" s="218">
        <f t="shared" si="0"/>
        <v>0.58099999999999996</v>
      </c>
      <c r="P43" s="218">
        <f t="shared" si="1"/>
        <v>0.60044150110375272</v>
      </c>
      <c r="Q43" s="218">
        <f t="shared" si="2"/>
        <v>0.41100000000000003</v>
      </c>
      <c r="R43" s="410">
        <f t="shared" si="3"/>
        <v>0.41100000000000003</v>
      </c>
      <c r="S43" s="218">
        <f t="shared" si="4"/>
        <v>0.68449632352941192</v>
      </c>
      <c r="T43" s="243" t="str">
        <f t="shared" si="5"/>
        <v>Colorado</v>
      </c>
      <c r="V43" s="217">
        <v>49.4</v>
      </c>
      <c r="W43" s="216">
        <v>3</v>
      </c>
      <c r="X43" s="216">
        <v>0.49399999999999999</v>
      </c>
      <c r="Y43" s="216">
        <v>0.52577741407528644</v>
      </c>
      <c r="Z43" s="216">
        <v>0.22600000000000001</v>
      </c>
      <c r="AA43" s="217">
        <v>0.22600000000000001</v>
      </c>
      <c r="AB43" s="218">
        <v>0.42983968871595329</v>
      </c>
      <c r="AC43" s="216" t="s">
        <v>333</v>
      </c>
    </row>
    <row r="44" spans="1:29" ht="10.95" customHeight="1" x14ac:dyDescent="0.25">
      <c r="A44" s="244" t="s">
        <v>445</v>
      </c>
      <c r="B44" s="245" t="s">
        <v>527</v>
      </c>
      <c r="C44" s="245">
        <v>437</v>
      </c>
      <c r="D44" s="246">
        <v>404</v>
      </c>
      <c r="E44" s="245">
        <v>228</v>
      </c>
      <c r="F44" s="247">
        <v>52.2</v>
      </c>
      <c r="G44" s="247">
        <v>8</v>
      </c>
      <c r="H44" s="247">
        <v>56.4</v>
      </c>
      <c r="I44" s="247">
        <v>8.1999999999999993</v>
      </c>
      <c r="J44" s="246">
        <v>166</v>
      </c>
      <c r="K44" s="247">
        <v>38</v>
      </c>
      <c r="L44" s="247">
        <v>7.7</v>
      </c>
      <c r="M44" s="248">
        <v>41.1</v>
      </c>
      <c r="N44" s="247">
        <v>8.1</v>
      </c>
      <c r="O44" s="218" t="str">
        <f t="shared" si="0"/>
        <v/>
      </c>
      <c r="P44" s="218" t="str">
        <f t="shared" si="1"/>
        <v/>
      </c>
      <c r="Q44" s="218" t="str">
        <f t="shared" si="2"/>
        <v/>
      </c>
      <c r="R44" s="410" t="str">
        <f t="shared" si="3"/>
        <v/>
      </c>
      <c r="S44" s="218" t="str">
        <f t="shared" si="4"/>
        <v/>
      </c>
      <c r="T44" s="243" t="str">
        <f t="shared" si="5"/>
        <v/>
      </c>
      <c r="V44" s="217">
        <v>61.1</v>
      </c>
      <c r="W44" s="216">
        <v>2.8</v>
      </c>
      <c r="X44" s="216">
        <v>0.61099999999999999</v>
      </c>
      <c r="Y44" s="216">
        <v>0.63791874554526018</v>
      </c>
      <c r="Z44" s="216">
        <v>0.38799999999999996</v>
      </c>
      <c r="AA44" s="217">
        <v>0.38799999999999996</v>
      </c>
      <c r="AB44" s="218">
        <v>0.60822793296089372</v>
      </c>
      <c r="AC44" s="216" t="s">
        <v>335</v>
      </c>
    </row>
    <row r="45" spans="1:29" ht="10.95" customHeight="1" x14ac:dyDescent="0.25">
      <c r="A45" s="244" t="s">
        <v>445</v>
      </c>
      <c r="B45" s="245" t="s">
        <v>528</v>
      </c>
      <c r="C45" s="245">
        <v>859</v>
      </c>
      <c r="D45" s="246">
        <v>751</v>
      </c>
      <c r="E45" s="245">
        <v>433</v>
      </c>
      <c r="F45" s="247">
        <v>50.4</v>
      </c>
      <c r="G45" s="247">
        <v>5.7</v>
      </c>
      <c r="H45" s="247">
        <v>57.7</v>
      </c>
      <c r="I45" s="247">
        <v>6</v>
      </c>
      <c r="J45" s="246">
        <v>367</v>
      </c>
      <c r="K45" s="247">
        <v>42.7</v>
      </c>
      <c r="L45" s="247">
        <v>5.6</v>
      </c>
      <c r="M45" s="248">
        <v>48.8</v>
      </c>
      <c r="N45" s="247">
        <v>6.1</v>
      </c>
      <c r="O45" s="218" t="str">
        <f t="shared" si="0"/>
        <v/>
      </c>
      <c r="P45" s="218" t="str">
        <f t="shared" si="1"/>
        <v/>
      </c>
      <c r="Q45" s="218" t="str">
        <f t="shared" si="2"/>
        <v/>
      </c>
      <c r="R45" s="410" t="str">
        <f t="shared" si="3"/>
        <v/>
      </c>
      <c r="S45" s="218" t="str">
        <f t="shared" si="4"/>
        <v/>
      </c>
      <c r="T45" s="243" t="str">
        <f t="shared" si="5"/>
        <v/>
      </c>
      <c r="V45" s="217">
        <v>54.6</v>
      </c>
      <c r="W45" s="216">
        <v>1.7</v>
      </c>
      <c r="X45" s="216">
        <v>0.54600000000000004</v>
      </c>
      <c r="Y45" s="216">
        <v>0.57458761654315083</v>
      </c>
      <c r="Z45" s="216">
        <v>0.33</v>
      </c>
      <c r="AA45" s="217">
        <v>0.33</v>
      </c>
      <c r="AB45" s="218">
        <v>0.57432494279176205</v>
      </c>
      <c r="AC45" s="216" t="s">
        <v>336</v>
      </c>
    </row>
    <row r="46" spans="1:29" ht="10.95" customHeight="1" x14ac:dyDescent="0.25">
      <c r="A46" s="244" t="s">
        <v>445</v>
      </c>
      <c r="B46" s="245" t="s">
        <v>529</v>
      </c>
      <c r="C46" s="245">
        <v>841</v>
      </c>
      <c r="D46" s="246">
        <v>763</v>
      </c>
      <c r="E46" s="245">
        <v>509</v>
      </c>
      <c r="F46" s="247">
        <v>60.5</v>
      </c>
      <c r="G46" s="247">
        <v>5.6</v>
      </c>
      <c r="H46" s="247">
        <v>66.7</v>
      </c>
      <c r="I46" s="247">
        <v>5.7</v>
      </c>
      <c r="J46" s="246">
        <v>432</v>
      </c>
      <c r="K46" s="247">
        <v>51.3</v>
      </c>
      <c r="L46" s="247">
        <v>5.7</v>
      </c>
      <c r="M46" s="248">
        <v>56.6</v>
      </c>
      <c r="N46" s="247">
        <v>6</v>
      </c>
      <c r="O46" s="218" t="str">
        <f t="shared" si="0"/>
        <v/>
      </c>
      <c r="P46" s="218" t="str">
        <f t="shared" si="1"/>
        <v/>
      </c>
      <c r="Q46" s="218" t="str">
        <f t="shared" si="2"/>
        <v/>
      </c>
      <c r="R46" s="410" t="str">
        <f t="shared" si="3"/>
        <v/>
      </c>
      <c r="S46" s="218" t="str">
        <f t="shared" si="4"/>
        <v/>
      </c>
      <c r="T46" s="243" t="str">
        <f t="shared" si="5"/>
        <v/>
      </c>
      <c r="V46" s="217">
        <v>51.6</v>
      </c>
      <c r="W46" s="216">
        <v>2.9</v>
      </c>
      <c r="X46" s="216">
        <v>0.51600000000000001</v>
      </c>
      <c r="Y46" s="216">
        <v>0.52714285714285714</v>
      </c>
      <c r="Z46" s="216">
        <v>0.41799999999999998</v>
      </c>
      <c r="AA46" s="217">
        <v>0.41799999999999998</v>
      </c>
      <c r="AB46" s="218">
        <v>0.79295392953929533</v>
      </c>
      <c r="AC46" s="216" t="s">
        <v>427</v>
      </c>
    </row>
    <row r="47" spans="1:29" ht="10.95" customHeight="1" x14ac:dyDescent="0.25">
      <c r="A47" s="244" t="s">
        <v>445</v>
      </c>
      <c r="B47" s="245" t="s">
        <v>530</v>
      </c>
      <c r="C47" s="245">
        <v>1389</v>
      </c>
      <c r="D47" s="246">
        <v>1312</v>
      </c>
      <c r="E47" s="245">
        <v>876</v>
      </c>
      <c r="F47" s="247">
        <v>63.1</v>
      </c>
      <c r="G47" s="247">
        <v>4.3</v>
      </c>
      <c r="H47" s="247">
        <v>66.8</v>
      </c>
      <c r="I47" s="247">
        <v>4.3</v>
      </c>
      <c r="J47" s="246">
        <v>797</v>
      </c>
      <c r="K47" s="247">
        <v>57.4</v>
      </c>
      <c r="L47" s="247">
        <v>4.4000000000000004</v>
      </c>
      <c r="M47" s="248">
        <v>60.8</v>
      </c>
      <c r="N47" s="247">
        <v>4.5</v>
      </c>
      <c r="O47" s="218" t="str">
        <f t="shared" si="0"/>
        <v/>
      </c>
      <c r="P47" s="218" t="str">
        <f t="shared" si="1"/>
        <v/>
      </c>
      <c r="Q47" s="218" t="str">
        <f t="shared" si="2"/>
        <v/>
      </c>
      <c r="R47" s="410" t="str">
        <f t="shared" si="3"/>
        <v/>
      </c>
      <c r="S47" s="218" t="str">
        <f t="shared" si="4"/>
        <v/>
      </c>
      <c r="T47" s="243" t="str">
        <f t="shared" si="5"/>
        <v/>
      </c>
      <c r="V47" s="217">
        <v>48.7</v>
      </c>
      <c r="W47" s="216">
        <v>2.7</v>
      </c>
      <c r="X47" s="216">
        <v>0.48700000000000004</v>
      </c>
      <c r="Y47" s="216">
        <v>0.51430256561486287</v>
      </c>
      <c r="Z47" s="216">
        <v>0.24100000000000002</v>
      </c>
      <c r="AA47" s="217">
        <v>0.24100000000000002</v>
      </c>
      <c r="AB47" s="218">
        <v>0.46859575688073396</v>
      </c>
      <c r="AC47" s="216" t="s">
        <v>339</v>
      </c>
    </row>
    <row r="48" spans="1:29" ht="10.95" customHeight="1" x14ac:dyDescent="0.25">
      <c r="A48" s="244" t="s">
        <v>445</v>
      </c>
      <c r="B48" s="245" t="s">
        <v>531</v>
      </c>
      <c r="C48" s="245">
        <v>827</v>
      </c>
      <c r="D48" s="246">
        <v>798</v>
      </c>
      <c r="E48" s="245">
        <v>598</v>
      </c>
      <c r="F48" s="247">
        <v>72.3</v>
      </c>
      <c r="G48" s="247">
        <v>5.2</v>
      </c>
      <c r="H48" s="247">
        <v>75</v>
      </c>
      <c r="I48" s="247">
        <v>5.0999999999999996</v>
      </c>
      <c r="J48" s="246">
        <v>580</v>
      </c>
      <c r="K48" s="247">
        <v>70.099999999999994</v>
      </c>
      <c r="L48" s="247">
        <v>5.3</v>
      </c>
      <c r="M48" s="248">
        <v>72.7</v>
      </c>
      <c r="N48" s="247">
        <v>5.2</v>
      </c>
      <c r="O48" s="218" t="str">
        <f t="shared" si="0"/>
        <v/>
      </c>
      <c r="P48" s="218" t="str">
        <f t="shared" si="1"/>
        <v/>
      </c>
      <c r="Q48" s="218" t="str">
        <f t="shared" si="2"/>
        <v/>
      </c>
      <c r="R48" s="410" t="str">
        <f t="shared" si="3"/>
        <v/>
      </c>
      <c r="S48" s="218" t="str">
        <f t="shared" si="4"/>
        <v/>
      </c>
      <c r="T48" s="243" t="str">
        <f t="shared" si="5"/>
        <v/>
      </c>
      <c r="V48" s="217">
        <v>51.9</v>
      </c>
      <c r="W48" s="216">
        <v>2.9</v>
      </c>
      <c r="X48" s="216">
        <v>0.51900000000000002</v>
      </c>
      <c r="Y48" s="216">
        <v>0.56021897810218979</v>
      </c>
      <c r="Z48" s="216">
        <v>0.26300000000000001</v>
      </c>
      <c r="AA48" s="217">
        <v>0.26300000000000001</v>
      </c>
      <c r="AB48" s="218">
        <v>0.46945928338762216</v>
      </c>
      <c r="AC48" s="216" t="s">
        <v>341</v>
      </c>
    </row>
    <row r="49" spans="1:29" ht="10.95" customHeight="1" x14ac:dyDescent="0.25">
      <c r="A49" s="244" t="s">
        <v>463</v>
      </c>
      <c r="B49" s="245" t="s">
        <v>444</v>
      </c>
      <c r="C49" s="245">
        <v>2834</v>
      </c>
      <c r="D49" s="246">
        <v>2539</v>
      </c>
      <c r="E49" s="245">
        <v>1726</v>
      </c>
      <c r="F49" s="247">
        <v>60.9</v>
      </c>
      <c r="G49" s="247">
        <v>2.6</v>
      </c>
      <c r="H49" s="247">
        <v>68</v>
      </c>
      <c r="I49" s="247">
        <v>2.7</v>
      </c>
      <c r="J49" s="246">
        <v>1370</v>
      </c>
      <c r="K49" s="247">
        <v>48.3</v>
      </c>
      <c r="L49" s="247">
        <v>2.7</v>
      </c>
      <c r="M49" s="248">
        <v>54</v>
      </c>
      <c r="N49" s="247">
        <v>2.9</v>
      </c>
      <c r="O49" s="218">
        <f t="shared" si="0"/>
        <v>0.54</v>
      </c>
      <c r="P49" s="218">
        <f t="shared" si="1"/>
        <v>0.55799913755929276</v>
      </c>
      <c r="Q49" s="218">
        <f t="shared" si="2"/>
        <v>0.35100000000000003</v>
      </c>
      <c r="R49" s="410">
        <f t="shared" si="3"/>
        <v>0.35100000000000003</v>
      </c>
      <c r="S49" s="218">
        <f t="shared" si="4"/>
        <v>0.6290332302936632</v>
      </c>
      <c r="T49" s="243" t="str">
        <f t="shared" si="5"/>
        <v>Connecticut</v>
      </c>
      <c r="V49" s="217">
        <v>49.6</v>
      </c>
      <c r="W49" s="216">
        <v>2.2999999999999998</v>
      </c>
      <c r="X49" s="216">
        <v>0.496</v>
      </c>
      <c r="Y49" s="216">
        <v>0.52068731630115306</v>
      </c>
      <c r="Z49" s="216">
        <v>0.311</v>
      </c>
      <c r="AA49" s="217">
        <v>0.311</v>
      </c>
      <c r="AB49" s="218">
        <v>0.59728745115067305</v>
      </c>
      <c r="AC49" s="216" t="s">
        <v>343</v>
      </c>
    </row>
    <row r="50" spans="1:29" ht="10.95" customHeight="1" x14ac:dyDescent="0.25">
      <c r="A50" s="244" t="s">
        <v>445</v>
      </c>
      <c r="B50" s="245" t="s">
        <v>527</v>
      </c>
      <c r="C50" s="245">
        <v>235</v>
      </c>
      <c r="D50" s="246">
        <v>219</v>
      </c>
      <c r="E50" s="245">
        <v>112</v>
      </c>
      <c r="F50" s="247">
        <v>47.8</v>
      </c>
      <c r="G50" s="247">
        <v>9.4</v>
      </c>
      <c r="H50" s="247">
        <v>51.2</v>
      </c>
      <c r="I50" s="247">
        <v>9.6999999999999993</v>
      </c>
      <c r="J50" s="246">
        <v>77</v>
      </c>
      <c r="K50" s="247">
        <v>32.700000000000003</v>
      </c>
      <c r="L50" s="247">
        <v>8.8000000000000007</v>
      </c>
      <c r="M50" s="248">
        <v>35.1</v>
      </c>
      <c r="N50" s="247">
        <v>9.3000000000000007</v>
      </c>
      <c r="O50" s="218" t="str">
        <f t="shared" si="0"/>
        <v/>
      </c>
      <c r="P50" s="218" t="str">
        <f t="shared" si="1"/>
        <v/>
      </c>
      <c r="Q50" s="218" t="str">
        <f t="shared" si="2"/>
        <v/>
      </c>
      <c r="R50" s="410" t="str">
        <f t="shared" si="3"/>
        <v/>
      </c>
      <c r="S50" s="218" t="str">
        <f t="shared" si="4"/>
        <v/>
      </c>
      <c r="T50" s="243" t="str">
        <f t="shared" si="5"/>
        <v/>
      </c>
      <c r="V50" s="217">
        <v>48.4</v>
      </c>
      <c r="W50" s="216">
        <v>1.2</v>
      </c>
      <c r="X50" s="216">
        <v>0.48399999999999999</v>
      </c>
      <c r="Y50" s="216">
        <v>0.51989305493666049</v>
      </c>
      <c r="Z50" s="216">
        <v>0.27</v>
      </c>
      <c r="AA50" s="217">
        <v>0.27</v>
      </c>
      <c r="AB50" s="218">
        <v>0.51933757805803848</v>
      </c>
      <c r="AC50" s="216" t="s">
        <v>345</v>
      </c>
    </row>
    <row r="51" spans="1:29" ht="10.95" customHeight="1" x14ac:dyDescent="0.25">
      <c r="A51" s="244" t="s">
        <v>445</v>
      </c>
      <c r="B51" s="245" t="s">
        <v>528</v>
      </c>
      <c r="C51" s="245">
        <v>551</v>
      </c>
      <c r="D51" s="246">
        <v>481</v>
      </c>
      <c r="E51" s="245">
        <v>261</v>
      </c>
      <c r="F51" s="247">
        <v>47.4</v>
      </c>
      <c r="G51" s="247">
        <v>6.1</v>
      </c>
      <c r="H51" s="247">
        <v>54.2</v>
      </c>
      <c r="I51" s="247">
        <v>6.6</v>
      </c>
      <c r="J51" s="246">
        <v>177</v>
      </c>
      <c r="K51" s="247">
        <v>32.1</v>
      </c>
      <c r="L51" s="247">
        <v>5.7</v>
      </c>
      <c r="M51" s="248">
        <v>36.700000000000003</v>
      </c>
      <c r="N51" s="247">
        <v>6.3</v>
      </c>
      <c r="O51" s="218" t="str">
        <f t="shared" si="0"/>
        <v/>
      </c>
      <c r="P51" s="218" t="str">
        <f t="shared" si="1"/>
        <v/>
      </c>
      <c r="Q51" s="218" t="str">
        <f t="shared" si="2"/>
        <v/>
      </c>
      <c r="R51" s="410" t="str">
        <f t="shared" si="3"/>
        <v/>
      </c>
      <c r="S51" s="218" t="str">
        <f t="shared" si="4"/>
        <v/>
      </c>
      <c r="T51" s="243" t="str">
        <f t="shared" si="5"/>
        <v/>
      </c>
      <c r="V51" s="217">
        <v>57.6</v>
      </c>
      <c r="W51" s="216">
        <v>2.4</v>
      </c>
      <c r="X51" s="216">
        <v>0.57600000000000007</v>
      </c>
      <c r="Y51" s="216">
        <v>0.61419068736141902</v>
      </c>
      <c r="Z51" s="216">
        <v>0.35100000000000003</v>
      </c>
      <c r="AA51" s="217">
        <v>0.35100000000000003</v>
      </c>
      <c r="AB51" s="218">
        <v>0.57148375451263544</v>
      </c>
      <c r="AC51" s="216" t="s">
        <v>347</v>
      </c>
    </row>
    <row r="52" spans="1:29" ht="10.95" customHeight="1" x14ac:dyDescent="0.25">
      <c r="A52" s="244" t="s">
        <v>445</v>
      </c>
      <c r="B52" s="245" t="s">
        <v>529</v>
      </c>
      <c r="C52" s="245">
        <v>446</v>
      </c>
      <c r="D52" s="246">
        <v>356</v>
      </c>
      <c r="E52" s="245">
        <v>251</v>
      </c>
      <c r="F52" s="247">
        <v>56.3</v>
      </c>
      <c r="G52" s="247">
        <v>6.8</v>
      </c>
      <c r="H52" s="247">
        <v>70.5</v>
      </c>
      <c r="I52" s="247">
        <v>7</v>
      </c>
      <c r="J52" s="246">
        <v>196</v>
      </c>
      <c r="K52" s="247">
        <v>43.9</v>
      </c>
      <c r="L52" s="247">
        <v>6.8</v>
      </c>
      <c r="M52" s="248">
        <v>54.9</v>
      </c>
      <c r="N52" s="247">
        <v>7.6</v>
      </c>
      <c r="O52" s="218" t="str">
        <f t="shared" si="0"/>
        <v/>
      </c>
      <c r="P52" s="218" t="str">
        <f t="shared" si="1"/>
        <v/>
      </c>
      <c r="Q52" s="218" t="str">
        <f t="shared" si="2"/>
        <v/>
      </c>
      <c r="R52" s="410" t="str">
        <f t="shared" si="3"/>
        <v/>
      </c>
      <c r="S52" s="218" t="str">
        <f t="shared" si="4"/>
        <v/>
      </c>
      <c r="T52" s="243" t="str">
        <f t="shared" si="5"/>
        <v/>
      </c>
      <c r="V52" s="217">
        <v>54.9</v>
      </c>
      <c r="W52" s="216">
        <v>3.1</v>
      </c>
      <c r="X52" s="216">
        <v>0.54899999999999993</v>
      </c>
      <c r="Y52" s="216">
        <v>0.56984478935698446</v>
      </c>
      <c r="Z52" s="216" t="s">
        <v>457</v>
      </c>
      <c r="AA52" s="217">
        <v>0.35555555555555557</v>
      </c>
      <c r="AB52" s="218">
        <v>0.62395157803718115</v>
      </c>
      <c r="AC52" s="216" t="s">
        <v>350</v>
      </c>
    </row>
    <row r="53" spans="1:29" ht="10.95" customHeight="1" x14ac:dyDescent="0.25">
      <c r="A53" s="244" t="s">
        <v>445</v>
      </c>
      <c r="B53" s="245" t="s">
        <v>530</v>
      </c>
      <c r="C53" s="245">
        <v>1020</v>
      </c>
      <c r="D53" s="246">
        <v>917</v>
      </c>
      <c r="E53" s="245">
        <v>642</v>
      </c>
      <c r="F53" s="247">
        <v>63</v>
      </c>
      <c r="G53" s="247">
        <v>4.4000000000000004</v>
      </c>
      <c r="H53" s="247">
        <v>70.099999999999994</v>
      </c>
      <c r="I53" s="247">
        <v>4.4000000000000004</v>
      </c>
      <c r="J53" s="246">
        <v>539</v>
      </c>
      <c r="K53" s="247">
        <v>52.8</v>
      </c>
      <c r="L53" s="247">
        <v>4.5</v>
      </c>
      <c r="M53" s="248">
        <v>58.8</v>
      </c>
      <c r="N53" s="247">
        <v>4.7</v>
      </c>
      <c r="O53" s="218" t="str">
        <f t="shared" si="0"/>
        <v/>
      </c>
      <c r="P53" s="218" t="str">
        <f t="shared" si="1"/>
        <v/>
      </c>
      <c r="Q53" s="218" t="str">
        <f t="shared" si="2"/>
        <v/>
      </c>
      <c r="R53" s="410" t="str">
        <f t="shared" si="3"/>
        <v/>
      </c>
      <c r="S53" s="218" t="str">
        <f t="shared" si="4"/>
        <v/>
      </c>
      <c r="T53" s="243" t="str">
        <f t="shared" si="5"/>
        <v/>
      </c>
      <c r="V53" s="217">
        <v>57.5</v>
      </c>
      <c r="W53" s="216">
        <v>2.2000000000000002</v>
      </c>
      <c r="X53" s="216">
        <v>0.57499999999999996</v>
      </c>
      <c r="Y53" s="216">
        <v>0.59394171779141103</v>
      </c>
      <c r="Z53" s="216">
        <v>0.39700000000000002</v>
      </c>
      <c r="AA53" s="217">
        <v>0.39700000000000002</v>
      </c>
      <c r="AB53" s="218">
        <v>0.66841575209812787</v>
      </c>
      <c r="AC53" s="216" t="s">
        <v>429</v>
      </c>
    </row>
    <row r="54" spans="1:29" ht="10.95" customHeight="1" x14ac:dyDescent="0.25">
      <c r="A54" s="244" t="s">
        <v>445</v>
      </c>
      <c r="B54" s="245" t="s">
        <v>531</v>
      </c>
      <c r="C54" s="245">
        <v>583</v>
      </c>
      <c r="D54" s="246">
        <v>565</v>
      </c>
      <c r="E54" s="245">
        <v>459</v>
      </c>
      <c r="F54" s="247">
        <v>78.8</v>
      </c>
      <c r="G54" s="247">
        <v>4.9000000000000004</v>
      </c>
      <c r="H54" s="247">
        <v>81.3</v>
      </c>
      <c r="I54" s="247">
        <v>4.7</v>
      </c>
      <c r="J54" s="246">
        <v>382</v>
      </c>
      <c r="K54" s="247">
        <v>65.5</v>
      </c>
      <c r="L54" s="247">
        <v>5.7</v>
      </c>
      <c r="M54" s="248">
        <v>67.5</v>
      </c>
      <c r="N54" s="247">
        <v>5.7</v>
      </c>
      <c r="O54" s="218" t="str">
        <f t="shared" si="0"/>
        <v/>
      </c>
      <c r="P54" s="218" t="str">
        <f t="shared" si="1"/>
        <v/>
      </c>
      <c r="Q54" s="218" t="str">
        <f t="shared" si="2"/>
        <v/>
      </c>
      <c r="R54" s="410" t="str">
        <f t="shared" si="3"/>
        <v/>
      </c>
      <c r="S54" s="218" t="str">
        <f t="shared" si="4"/>
        <v/>
      </c>
      <c r="T54" s="243" t="str">
        <f t="shared" si="5"/>
        <v/>
      </c>
      <c r="V54" s="217">
        <v>61.9</v>
      </c>
      <c r="W54" s="216">
        <v>2.2000000000000002</v>
      </c>
      <c r="X54" s="216">
        <v>0.61899999999999999</v>
      </c>
      <c r="Y54" s="216">
        <v>0.652258064516129</v>
      </c>
      <c r="Z54" s="216">
        <v>0.34799999999999998</v>
      </c>
      <c r="AA54" s="217">
        <v>0.34799999999999998</v>
      </c>
      <c r="AB54" s="218">
        <v>0.53353115727002964</v>
      </c>
      <c r="AC54" s="216" t="s">
        <v>355</v>
      </c>
    </row>
    <row r="55" spans="1:29" ht="10.95" customHeight="1" x14ac:dyDescent="0.25">
      <c r="A55" s="244" t="s">
        <v>464</v>
      </c>
      <c r="B55" s="245" t="s">
        <v>444</v>
      </c>
      <c r="C55" s="245">
        <v>756</v>
      </c>
      <c r="D55" s="246">
        <v>713</v>
      </c>
      <c r="E55" s="245">
        <v>472</v>
      </c>
      <c r="F55" s="247">
        <v>62.4</v>
      </c>
      <c r="G55" s="247">
        <v>2.6</v>
      </c>
      <c r="H55" s="247">
        <v>66.3</v>
      </c>
      <c r="I55" s="247">
        <v>2.6</v>
      </c>
      <c r="J55" s="246">
        <v>369</v>
      </c>
      <c r="K55" s="247">
        <v>48.8</v>
      </c>
      <c r="L55" s="247">
        <v>2.7</v>
      </c>
      <c r="M55" s="248">
        <v>51.8</v>
      </c>
      <c r="N55" s="247">
        <v>2.8</v>
      </c>
      <c r="O55" s="218">
        <f t="shared" si="0"/>
        <v>0.51800000000000002</v>
      </c>
      <c r="P55" s="218">
        <f t="shared" si="1"/>
        <v>0.54231974921630099</v>
      </c>
      <c r="Q55" s="218" t="str">
        <f t="shared" si="2"/>
        <v>B</v>
      </c>
      <c r="R55" s="410">
        <f t="shared" si="3"/>
        <v>0.3108108108108108</v>
      </c>
      <c r="S55" s="218">
        <f t="shared" si="4"/>
        <v>0.57311357600374935</v>
      </c>
      <c r="T55" s="243" t="str">
        <f t="shared" si="5"/>
        <v>Delaware</v>
      </c>
      <c r="V55" s="217">
        <v>44.1</v>
      </c>
      <c r="W55" s="216">
        <v>2.9</v>
      </c>
      <c r="X55" s="216">
        <v>0.441</v>
      </c>
      <c r="Y55" s="216">
        <v>0.46857142857142858</v>
      </c>
      <c r="Z55" s="216">
        <v>0.22600000000000001</v>
      </c>
      <c r="AA55" s="217">
        <v>0.22600000000000001</v>
      </c>
      <c r="AB55" s="218">
        <v>0.48231707317073169</v>
      </c>
      <c r="AC55" s="216" t="s">
        <v>357</v>
      </c>
    </row>
    <row r="56" spans="1:29" ht="10.95" customHeight="1" x14ac:dyDescent="0.25">
      <c r="A56" s="244" t="s">
        <v>445</v>
      </c>
      <c r="B56" s="245" t="s">
        <v>527</v>
      </c>
      <c r="C56" s="245">
        <v>76</v>
      </c>
      <c r="D56" s="246">
        <v>74</v>
      </c>
      <c r="E56" s="245">
        <v>32</v>
      </c>
      <c r="F56" s="247">
        <v>42.3</v>
      </c>
      <c r="G56" s="247">
        <v>8.4</v>
      </c>
      <c r="H56" s="247" t="s">
        <v>457</v>
      </c>
      <c r="I56" s="247" t="s">
        <v>457</v>
      </c>
      <c r="J56" s="246">
        <v>23</v>
      </c>
      <c r="K56" s="247">
        <v>29.8</v>
      </c>
      <c r="L56" s="247">
        <v>7.7</v>
      </c>
      <c r="M56" s="248" t="s">
        <v>457</v>
      </c>
      <c r="N56" s="247" t="s">
        <v>457</v>
      </c>
      <c r="O56" s="218" t="str">
        <f t="shared" si="0"/>
        <v/>
      </c>
      <c r="P56" s="218" t="str">
        <f t="shared" si="1"/>
        <v/>
      </c>
      <c r="Q56" s="218" t="str">
        <f t="shared" si="2"/>
        <v/>
      </c>
      <c r="R56" s="410" t="str">
        <f t="shared" si="3"/>
        <v/>
      </c>
      <c r="S56" s="218" t="str">
        <f t="shared" si="4"/>
        <v/>
      </c>
      <c r="T56" s="243" t="str">
        <f t="shared" si="5"/>
        <v/>
      </c>
      <c r="V56" s="217">
        <v>64.599999999999994</v>
      </c>
      <c r="W56" s="216">
        <v>2.4</v>
      </c>
      <c r="X56" s="216">
        <v>0.64599999999999991</v>
      </c>
      <c r="Y56" s="216">
        <v>0.66640584246218049</v>
      </c>
      <c r="Z56" s="216">
        <v>0.47700000000000004</v>
      </c>
      <c r="AA56" s="217">
        <v>0.47700000000000004</v>
      </c>
      <c r="AB56" s="218">
        <v>0.71578003913894328</v>
      </c>
      <c r="AC56" s="216" t="s">
        <v>359</v>
      </c>
    </row>
    <row r="57" spans="1:29" ht="10.95" customHeight="1" x14ac:dyDescent="0.25">
      <c r="A57" s="244" t="s">
        <v>445</v>
      </c>
      <c r="B57" s="245" t="s">
        <v>528</v>
      </c>
      <c r="C57" s="245">
        <v>133</v>
      </c>
      <c r="D57" s="246">
        <v>112</v>
      </c>
      <c r="E57" s="245">
        <v>68</v>
      </c>
      <c r="F57" s="247">
        <v>50.9</v>
      </c>
      <c r="G57" s="247">
        <v>6.4</v>
      </c>
      <c r="H57" s="247">
        <v>60.3</v>
      </c>
      <c r="I57" s="247">
        <v>6.8</v>
      </c>
      <c r="J57" s="246">
        <v>42</v>
      </c>
      <c r="K57" s="247">
        <v>31.7</v>
      </c>
      <c r="L57" s="247">
        <v>5.9</v>
      </c>
      <c r="M57" s="248">
        <v>37.5</v>
      </c>
      <c r="N57" s="247">
        <v>6.7</v>
      </c>
      <c r="O57" s="218" t="str">
        <f t="shared" si="0"/>
        <v/>
      </c>
      <c r="P57" s="218" t="str">
        <f t="shared" si="1"/>
        <v/>
      </c>
      <c r="Q57" s="218" t="str">
        <f t="shared" si="2"/>
        <v/>
      </c>
      <c r="R57" s="410" t="str">
        <f t="shared" si="3"/>
        <v/>
      </c>
      <c r="S57" s="218" t="str">
        <f t="shared" si="4"/>
        <v/>
      </c>
      <c r="T57" s="243" t="str">
        <f t="shared" si="5"/>
        <v/>
      </c>
      <c r="V57" s="217">
        <v>52.1</v>
      </c>
      <c r="W57" s="216">
        <v>3</v>
      </c>
      <c r="X57" s="216">
        <v>0.52100000000000002</v>
      </c>
      <c r="Y57" s="216">
        <v>0.55672823218997358</v>
      </c>
      <c r="Z57" s="216" t="s">
        <v>457</v>
      </c>
      <c r="AA57" s="217">
        <v>0.20454545454545456</v>
      </c>
      <c r="AB57" s="218">
        <v>0.36740629039207245</v>
      </c>
      <c r="AC57" s="216" t="s">
        <v>361</v>
      </c>
    </row>
    <row r="58" spans="1:29" ht="10.95" customHeight="1" x14ac:dyDescent="0.25">
      <c r="A58" s="244" t="s">
        <v>445</v>
      </c>
      <c r="B58" s="245" t="s">
        <v>529</v>
      </c>
      <c r="C58" s="245">
        <v>110</v>
      </c>
      <c r="D58" s="246">
        <v>99</v>
      </c>
      <c r="E58" s="245">
        <v>69</v>
      </c>
      <c r="F58" s="247">
        <v>62.2</v>
      </c>
      <c r="G58" s="247">
        <v>6.8</v>
      </c>
      <c r="H58" s="247">
        <v>69</v>
      </c>
      <c r="I58" s="247">
        <v>6.8</v>
      </c>
      <c r="J58" s="246">
        <v>47</v>
      </c>
      <c r="K58" s="247">
        <v>42.7</v>
      </c>
      <c r="L58" s="247">
        <v>7</v>
      </c>
      <c r="M58" s="248">
        <v>47.4</v>
      </c>
      <c r="N58" s="247">
        <v>7.4</v>
      </c>
      <c r="O58" s="218" t="str">
        <f t="shared" si="0"/>
        <v/>
      </c>
      <c r="P58" s="218" t="str">
        <f t="shared" si="1"/>
        <v/>
      </c>
      <c r="Q58" s="218" t="str">
        <f t="shared" si="2"/>
        <v/>
      </c>
      <c r="R58" s="410" t="str">
        <f t="shared" si="3"/>
        <v/>
      </c>
      <c r="S58" s="218" t="str">
        <f t="shared" si="4"/>
        <v/>
      </c>
      <c r="T58" s="243" t="str">
        <f t="shared" si="5"/>
        <v/>
      </c>
      <c r="V58" s="562">
        <v>53.4</v>
      </c>
      <c r="W58" s="563">
        <v>0.3</v>
      </c>
      <c r="X58" s="218">
        <v>0.53400000000000003</v>
      </c>
      <c r="Y58" s="218">
        <v>0.56247987675908084</v>
      </c>
      <c r="Z58" s="218">
        <v>0.32400000000000001</v>
      </c>
      <c r="AA58" s="410">
        <v>0.32400000000000001</v>
      </c>
      <c r="AB58" s="218">
        <v>0.57602060693590718</v>
      </c>
      <c r="AC58" s="243"/>
    </row>
    <row r="59" spans="1:29" ht="10.95" customHeight="1" x14ac:dyDescent="0.25">
      <c r="A59" s="244" t="s">
        <v>445</v>
      </c>
      <c r="B59" s="245" t="s">
        <v>530</v>
      </c>
      <c r="C59" s="245">
        <v>269</v>
      </c>
      <c r="D59" s="246">
        <v>261</v>
      </c>
      <c r="E59" s="245">
        <v>183</v>
      </c>
      <c r="F59" s="247">
        <v>67.8</v>
      </c>
      <c r="G59" s="247">
        <v>4.2</v>
      </c>
      <c r="H59" s="247">
        <v>69.900000000000006</v>
      </c>
      <c r="I59" s="247">
        <v>4.2</v>
      </c>
      <c r="J59" s="246">
        <v>154</v>
      </c>
      <c r="K59" s="247">
        <v>57.3</v>
      </c>
      <c r="L59" s="247">
        <v>4.4000000000000004</v>
      </c>
      <c r="M59" s="248">
        <v>59.1</v>
      </c>
      <c r="N59" s="247">
        <v>4.5</v>
      </c>
      <c r="O59" s="218" t="str">
        <f t="shared" si="0"/>
        <v/>
      </c>
      <c r="P59" s="218" t="str">
        <f t="shared" si="1"/>
        <v/>
      </c>
      <c r="Q59" s="218" t="str">
        <f t="shared" si="2"/>
        <v/>
      </c>
      <c r="R59" s="410" t="str">
        <f t="shared" si="3"/>
        <v/>
      </c>
      <c r="S59" s="218" t="str">
        <f t="shared" si="4"/>
        <v/>
      </c>
      <c r="T59" s="243" t="str">
        <f t="shared" si="5"/>
        <v/>
      </c>
    </row>
    <row r="60" spans="1:29" ht="10.95" customHeight="1" x14ac:dyDescent="0.25">
      <c r="A60" s="244" t="s">
        <v>445</v>
      </c>
      <c r="B60" s="245" t="s">
        <v>531</v>
      </c>
      <c r="C60" s="245">
        <v>168</v>
      </c>
      <c r="D60" s="246">
        <v>166</v>
      </c>
      <c r="E60" s="245">
        <v>121</v>
      </c>
      <c r="F60" s="247">
        <v>72.3</v>
      </c>
      <c r="G60" s="247">
        <v>5.0999999999999996</v>
      </c>
      <c r="H60" s="247">
        <v>73.099999999999994</v>
      </c>
      <c r="I60" s="247">
        <v>5.0999999999999996</v>
      </c>
      <c r="J60" s="246">
        <v>103</v>
      </c>
      <c r="K60" s="247">
        <v>61.2</v>
      </c>
      <c r="L60" s="247">
        <v>5.6</v>
      </c>
      <c r="M60" s="248">
        <v>61.9</v>
      </c>
      <c r="N60" s="247">
        <v>5.6</v>
      </c>
      <c r="O60" s="218" t="str">
        <f t="shared" si="0"/>
        <v/>
      </c>
      <c r="P60" s="218" t="str">
        <f t="shared" si="1"/>
        <v/>
      </c>
      <c r="Q60" s="218" t="str">
        <f t="shared" si="2"/>
        <v/>
      </c>
      <c r="R60" s="410" t="str">
        <f t="shared" si="3"/>
        <v/>
      </c>
      <c r="S60" s="218" t="str">
        <f t="shared" si="4"/>
        <v/>
      </c>
      <c r="T60" s="243" t="str">
        <f t="shared" si="5"/>
        <v/>
      </c>
    </row>
    <row r="61" spans="1:29" ht="10.95" customHeight="1" x14ac:dyDescent="0.25">
      <c r="A61" s="244" t="s">
        <v>465</v>
      </c>
      <c r="B61" s="245" t="s">
        <v>444</v>
      </c>
      <c r="C61" s="245">
        <v>567</v>
      </c>
      <c r="D61" s="246">
        <v>512</v>
      </c>
      <c r="E61" s="245">
        <v>397</v>
      </c>
      <c r="F61" s="247">
        <v>70</v>
      </c>
      <c r="G61" s="247">
        <v>2.5</v>
      </c>
      <c r="H61" s="247">
        <v>77.599999999999994</v>
      </c>
      <c r="I61" s="247">
        <v>2.4</v>
      </c>
      <c r="J61" s="246">
        <v>313</v>
      </c>
      <c r="K61" s="247">
        <v>55.2</v>
      </c>
      <c r="L61" s="247">
        <v>2.7</v>
      </c>
      <c r="M61" s="248">
        <v>61.1</v>
      </c>
      <c r="N61" s="247">
        <v>2.8</v>
      </c>
      <c r="O61" s="218">
        <f t="shared" si="0"/>
        <v>0.61099999999999999</v>
      </c>
      <c r="P61" s="218">
        <f t="shared" si="1"/>
        <v>0.61790393013100442</v>
      </c>
      <c r="Q61" s="218" t="str">
        <f t="shared" si="2"/>
        <v>B</v>
      </c>
      <c r="R61" s="410">
        <f t="shared" si="3"/>
        <v>0.53703703703703709</v>
      </c>
      <c r="S61" s="218">
        <f t="shared" si="4"/>
        <v>0.86912707760764296</v>
      </c>
      <c r="T61" s="243" t="str">
        <f t="shared" si="5"/>
        <v>District Of Columbia</v>
      </c>
    </row>
    <row r="62" spans="1:29" ht="10.95" customHeight="1" x14ac:dyDescent="0.25">
      <c r="A62" s="244" t="s">
        <v>445</v>
      </c>
      <c r="B62" s="245" t="s">
        <v>527</v>
      </c>
      <c r="C62" s="245">
        <v>61</v>
      </c>
      <c r="D62" s="246">
        <v>54</v>
      </c>
      <c r="E62" s="245">
        <v>38</v>
      </c>
      <c r="F62" s="247" t="s">
        <v>457</v>
      </c>
      <c r="G62" s="247" t="s">
        <v>457</v>
      </c>
      <c r="H62" s="247" t="s">
        <v>457</v>
      </c>
      <c r="I62" s="247" t="s">
        <v>457</v>
      </c>
      <c r="J62" s="246">
        <v>29</v>
      </c>
      <c r="K62" s="247" t="s">
        <v>457</v>
      </c>
      <c r="L62" s="247" t="s">
        <v>457</v>
      </c>
      <c r="M62" s="248" t="s">
        <v>457</v>
      </c>
      <c r="N62" s="247" t="s">
        <v>457</v>
      </c>
      <c r="O62" s="218" t="str">
        <f t="shared" si="0"/>
        <v/>
      </c>
      <c r="P62" s="218" t="str">
        <f t="shared" si="1"/>
        <v/>
      </c>
      <c r="Q62" s="218" t="str">
        <f t="shared" si="2"/>
        <v/>
      </c>
      <c r="R62" s="410" t="str">
        <f t="shared" si="3"/>
        <v/>
      </c>
      <c r="S62" s="218" t="str">
        <f t="shared" si="4"/>
        <v/>
      </c>
      <c r="T62" s="243" t="str">
        <f t="shared" si="5"/>
        <v/>
      </c>
    </row>
    <row r="63" spans="1:29" ht="10.95" customHeight="1" x14ac:dyDescent="0.25">
      <c r="A63" s="244" t="s">
        <v>445</v>
      </c>
      <c r="B63" s="245" t="s">
        <v>528</v>
      </c>
      <c r="C63" s="245">
        <v>173</v>
      </c>
      <c r="D63" s="246">
        <v>156</v>
      </c>
      <c r="E63" s="245">
        <v>117</v>
      </c>
      <c r="F63" s="247">
        <v>67.599999999999994</v>
      </c>
      <c r="G63" s="247">
        <v>4.5999999999999996</v>
      </c>
      <c r="H63" s="247">
        <v>75.099999999999994</v>
      </c>
      <c r="I63" s="247">
        <v>4.5</v>
      </c>
      <c r="J63" s="246">
        <v>93</v>
      </c>
      <c r="K63" s="247">
        <v>53.6</v>
      </c>
      <c r="L63" s="247">
        <v>4.9000000000000004</v>
      </c>
      <c r="M63" s="248">
        <v>59.5</v>
      </c>
      <c r="N63" s="247">
        <v>5.0999999999999996</v>
      </c>
      <c r="O63" s="218" t="str">
        <f t="shared" si="0"/>
        <v/>
      </c>
      <c r="P63" s="218" t="str">
        <f t="shared" si="1"/>
        <v/>
      </c>
      <c r="Q63" s="218" t="str">
        <f t="shared" si="2"/>
        <v/>
      </c>
      <c r="R63" s="410" t="str">
        <f t="shared" si="3"/>
        <v/>
      </c>
      <c r="S63" s="218" t="str">
        <f t="shared" si="4"/>
        <v/>
      </c>
      <c r="T63" s="243" t="str">
        <f t="shared" si="5"/>
        <v/>
      </c>
    </row>
    <row r="64" spans="1:29" ht="10.95" customHeight="1" x14ac:dyDescent="0.25">
      <c r="A64" s="244" t="s">
        <v>445</v>
      </c>
      <c r="B64" s="245" t="s">
        <v>529</v>
      </c>
      <c r="C64" s="245">
        <v>105</v>
      </c>
      <c r="D64" s="246">
        <v>90</v>
      </c>
      <c r="E64" s="245">
        <v>76</v>
      </c>
      <c r="F64" s="247">
        <v>72.099999999999994</v>
      </c>
      <c r="G64" s="247">
        <v>5.7</v>
      </c>
      <c r="H64" s="247">
        <v>84.2</v>
      </c>
      <c r="I64" s="247">
        <v>5</v>
      </c>
      <c r="J64" s="246">
        <v>61</v>
      </c>
      <c r="K64" s="247">
        <v>57.9</v>
      </c>
      <c r="L64" s="247">
        <v>6.3</v>
      </c>
      <c r="M64" s="248">
        <v>67.7</v>
      </c>
      <c r="N64" s="247">
        <v>6.4</v>
      </c>
      <c r="O64" s="218" t="str">
        <f t="shared" si="0"/>
        <v/>
      </c>
      <c r="P64" s="218" t="str">
        <f t="shared" si="1"/>
        <v/>
      </c>
      <c r="Q64" s="218" t="str">
        <f t="shared" si="2"/>
        <v/>
      </c>
      <c r="R64" s="410" t="str">
        <f t="shared" si="3"/>
        <v/>
      </c>
      <c r="S64" s="218" t="str">
        <f t="shared" si="4"/>
        <v/>
      </c>
      <c r="T64" s="243" t="str">
        <f t="shared" si="5"/>
        <v/>
      </c>
    </row>
    <row r="65" spans="1:20" ht="10.95" customHeight="1" x14ac:dyDescent="0.25">
      <c r="A65" s="244" t="s">
        <v>445</v>
      </c>
      <c r="B65" s="245" t="s">
        <v>530</v>
      </c>
      <c r="C65" s="245">
        <v>133</v>
      </c>
      <c r="D65" s="246">
        <v>121</v>
      </c>
      <c r="E65" s="245">
        <v>91</v>
      </c>
      <c r="F65" s="247">
        <v>68.8</v>
      </c>
      <c r="G65" s="247">
        <v>5.3</v>
      </c>
      <c r="H65" s="247">
        <v>75.599999999999994</v>
      </c>
      <c r="I65" s="247">
        <v>5.0999999999999996</v>
      </c>
      <c r="J65" s="246">
        <v>69</v>
      </c>
      <c r="K65" s="247">
        <v>52.3</v>
      </c>
      <c r="L65" s="247">
        <v>5.7</v>
      </c>
      <c r="M65" s="248">
        <v>57.5</v>
      </c>
      <c r="N65" s="247">
        <v>5.9</v>
      </c>
      <c r="O65" s="218" t="str">
        <f t="shared" si="0"/>
        <v/>
      </c>
      <c r="P65" s="218" t="str">
        <f t="shared" si="1"/>
        <v/>
      </c>
      <c r="Q65" s="218" t="str">
        <f t="shared" si="2"/>
        <v/>
      </c>
      <c r="R65" s="410" t="str">
        <f t="shared" si="3"/>
        <v/>
      </c>
      <c r="S65" s="218" t="str">
        <f t="shared" si="4"/>
        <v/>
      </c>
      <c r="T65" s="243" t="str">
        <f t="shared" si="5"/>
        <v/>
      </c>
    </row>
    <row r="66" spans="1:20" ht="10.95" customHeight="1" x14ac:dyDescent="0.25">
      <c r="A66" s="244" t="s">
        <v>445</v>
      </c>
      <c r="B66" s="245" t="s">
        <v>531</v>
      </c>
      <c r="C66" s="245">
        <v>95</v>
      </c>
      <c r="D66" s="246">
        <v>91</v>
      </c>
      <c r="E66" s="245">
        <v>75</v>
      </c>
      <c r="F66" s="247">
        <v>79.099999999999994</v>
      </c>
      <c r="G66" s="247">
        <v>5.4</v>
      </c>
      <c r="H66" s="247">
        <v>82.9</v>
      </c>
      <c r="I66" s="247">
        <v>5.2</v>
      </c>
      <c r="J66" s="246">
        <v>60</v>
      </c>
      <c r="K66" s="247">
        <v>63.7</v>
      </c>
      <c r="L66" s="247">
        <v>6.4</v>
      </c>
      <c r="M66" s="248">
        <v>66.7</v>
      </c>
      <c r="N66" s="247">
        <v>6.5</v>
      </c>
      <c r="O66" s="218" t="str">
        <f t="shared" si="0"/>
        <v/>
      </c>
      <c r="P66" s="218" t="str">
        <f t="shared" si="1"/>
        <v/>
      </c>
      <c r="Q66" s="218" t="str">
        <f t="shared" si="2"/>
        <v/>
      </c>
      <c r="R66" s="410" t="str">
        <f t="shared" si="3"/>
        <v/>
      </c>
      <c r="S66" s="218" t="str">
        <f t="shared" si="4"/>
        <v/>
      </c>
      <c r="T66" s="243" t="str">
        <f t="shared" si="5"/>
        <v/>
      </c>
    </row>
    <row r="67" spans="1:20" ht="10.95" customHeight="1" x14ac:dyDescent="0.25">
      <c r="A67" s="244" t="s">
        <v>466</v>
      </c>
      <c r="B67" s="245" t="s">
        <v>444</v>
      </c>
      <c r="C67" s="245">
        <v>16845</v>
      </c>
      <c r="D67" s="246">
        <v>15047</v>
      </c>
      <c r="E67" s="245">
        <v>9435</v>
      </c>
      <c r="F67" s="247">
        <v>56</v>
      </c>
      <c r="G67" s="247">
        <v>1.2</v>
      </c>
      <c r="H67" s="247">
        <v>62.7</v>
      </c>
      <c r="I67" s="247">
        <v>1.3</v>
      </c>
      <c r="J67" s="246">
        <v>7918</v>
      </c>
      <c r="K67" s="247">
        <v>47</v>
      </c>
      <c r="L67" s="247">
        <v>1.3</v>
      </c>
      <c r="M67" s="248">
        <v>52.6</v>
      </c>
      <c r="N67" s="247">
        <v>1.3</v>
      </c>
      <c r="O67" s="218">
        <f t="shared" si="0"/>
        <v>0.52600000000000002</v>
      </c>
      <c r="P67" s="218">
        <f t="shared" si="1"/>
        <v>0.55182859253786476</v>
      </c>
      <c r="Q67" s="218">
        <f t="shared" si="2"/>
        <v>0.29699999999999999</v>
      </c>
      <c r="R67" s="410">
        <f t="shared" si="3"/>
        <v>0.29699999999999999</v>
      </c>
      <c r="S67" s="218">
        <f t="shared" si="4"/>
        <v>0.53821060382916053</v>
      </c>
      <c r="T67" s="243" t="str">
        <f t="shared" si="5"/>
        <v>Florida</v>
      </c>
    </row>
    <row r="68" spans="1:20" ht="10.95" customHeight="1" x14ac:dyDescent="0.25">
      <c r="A68" s="244" t="s">
        <v>445</v>
      </c>
      <c r="B68" s="245" t="s">
        <v>527</v>
      </c>
      <c r="C68" s="245">
        <v>1656</v>
      </c>
      <c r="D68" s="246">
        <v>1511</v>
      </c>
      <c r="E68" s="245">
        <v>655</v>
      </c>
      <c r="F68" s="247">
        <v>39.6</v>
      </c>
      <c r="G68" s="247">
        <v>3.9</v>
      </c>
      <c r="H68" s="247">
        <v>43.4</v>
      </c>
      <c r="I68" s="247">
        <v>4.2</v>
      </c>
      <c r="J68" s="246">
        <v>449</v>
      </c>
      <c r="K68" s="247">
        <v>27.1</v>
      </c>
      <c r="L68" s="247">
        <v>3.6</v>
      </c>
      <c r="M68" s="248">
        <v>29.7</v>
      </c>
      <c r="N68" s="247">
        <v>3.8</v>
      </c>
      <c r="O68" s="218" t="str">
        <f t="shared" si="0"/>
        <v/>
      </c>
      <c r="P68" s="218" t="str">
        <f t="shared" si="1"/>
        <v/>
      </c>
      <c r="Q68" s="218" t="str">
        <f t="shared" si="2"/>
        <v/>
      </c>
      <c r="R68" s="410" t="str">
        <f t="shared" si="3"/>
        <v/>
      </c>
      <c r="S68" s="218" t="str">
        <f t="shared" si="4"/>
        <v/>
      </c>
      <c r="T68" s="243" t="str">
        <f t="shared" si="5"/>
        <v/>
      </c>
    </row>
    <row r="69" spans="1:20" ht="10.95" customHeight="1" x14ac:dyDescent="0.25">
      <c r="A69" s="244" t="s">
        <v>445</v>
      </c>
      <c r="B69" s="245" t="s">
        <v>528</v>
      </c>
      <c r="C69" s="245">
        <v>2561</v>
      </c>
      <c r="D69" s="246">
        <v>2128</v>
      </c>
      <c r="E69" s="245">
        <v>1160</v>
      </c>
      <c r="F69" s="247">
        <v>45.3</v>
      </c>
      <c r="G69" s="247">
        <v>3.2</v>
      </c>
      <c r="H69" s="247">
        <v>54.5</v>
      </c>
      <c r="I69" s="247">
        <v>3.5</v>
      </c>
      <c r="J69" s="246">
        <v>852</v>
      </c>
      <c r="K69" s="247">
        <v>33.299999999999997</v>
      </c>
      <c r="L69" s="247">
        <v>3</v>
      </c>
      <c r="M69" s="248">
        <v>40</v>
      </c>
      <c r="N69" s="247">
        <v>3.5</v>
      </c>
      <c r="O69" s="218" t="str">
        <f t="shared" si="0"/>
        <v/>
      </c>
      <c r="P69" s="218" t="str">
        <f t="shared" si="1"/>
        <v/>
      </c>
      <c r="Q69" s="218" t="str">
        <f t="shared" si="2"/>
        <v/>
      </c>
      <c r="R69" s="410" t="str">
        <f t="shared" si="3"/>
        <v/>
      </c>
      <c r="S69" s="218" t="str">
        <f t="shared" si="4"/>
        <v/>
      </c>
      <c r="T69" s="243" t="str">
        <f t="shared" si="5"/>
        <v/>
      </c>
    </row>
    <row r="70" spans="1:20" ht="10.95" customHeight="1" x14ac:dyDescent="0.25">
      <c r="A70" s="244" t="s">
        <v>445</v>
      </c>
      <c r="B70" s="245" t="s">
        <v>529</v>
      </c>
      <c r="C70" s="245">
        <v>2689</v>
      </c>
      <c r="D70" s="246">
        <v>2223</v>
      </c>
      <c r="E70" s="245">
        <v>1272</v>
      </c>
      <c r="F70" s="247">
        <v>47.3</v>
      </c>
      <c r="G70" s="247">
        <v>3.1</v>
      </c>
      <c r="H70" s="247">
        <v>57.2</v>
      </c>
      <c r="I70" s="247">
        <v>3.4</v>
      </c>
      <c r="J70" s="246">
        <v>977</v>
      </c>
      <c r="K70" s="247">
        <v>36.299999999999997</v>
      </c>
      <c r="L70" s="247">
        <v>3</v>
      </c>
      <c r="M70" s="248">
        <v>44</v>
      </c>
      <c r="N70" s="247">
        <v>3.4</v>
      </c>
      <c r="O70" s="218" t="str">
        <f t="shared" si="0"/>
        <v/>
      </c>
      <c r="P70" s="218" t="str">
        <f t="shared" si="1"/>
        <v/>
      </c>
      <c r="Q70" s="218" t="str">
        <f t="shared" si="2"/>
        <v/>
      </c>
      <c r="R70" s="410" t="str">
        <f t="shared" si="3"/>
        <v/>
      </c>
      <c r="S70" s="218" t="str">
        <f t="shared" si="4"/>
        <v/>
      </c>
      <c r="T70" s="243" t="str">
        <f t="shared" si="5"/>
        <v/>
      </c>
    </row>
    <row r="71" spans="1:20" ht="10.95" customHeight="1" x14ac:dyDescent="0.25">
      <c r="A71" s="244" t="s">
        <v>445</v>
      </c>
      <c r="B71" s="245" t="s">
        <v>530</v>
      </c>
      <c r="C71" s="245">
        <v>5697</v>
      </c>
      <c r="D71" s="246">
        <v>5166</v>
      </c>
      <c r="E71" s="245">
        <v>3472</v>
      </c>
      <c r="F71" s="247">
        <v>60.9</v>
      </c>
      <c r="G71" s="247">
        <v>2.1</v>
      </c>
      <c r="H71" s="247">
        <v>67.2</v>
      </c>
      <c r="I71" s="247">
        <v>2.1</v>
      </c>
      <c r="J71" s="246">
        <v>2993</v>
      </c>
      <c r="K71" s="247">
        <v>52.5</v>
      </c>
      <c r="L71" s="247">
        <v>2.2000000000000002</v>
      </c>
      <c r="M71" s="248">
        <v>57.9</v>
      </c>
      <c r="N71" s="247">
        <v>2.2000000000000002</v>
      </c>
      <c r="O71" s="218" t="str">
        <f t="shared" si="0"/>
        <v/>
      </c>
      <c r="P71" s="218" t="str">
        <f t="shared" si="1"/>
        <v/>
      </c>
      <c r="Q71" s="218" t="str">
        <f t="shared" si="2"/>
        <v/>
      </c>
      <c r="R71" s="410" t="str">
        <f t="shared" si="3"/>
        <v/>
      </c>
      <c r="S71" s="218" t="str">
        <f t="shared" si="4"/>
        <v/>
      </c>
      <c r="T71" s="243" t="str">
        <f t="shared" si="5"/>
        <v/>
      </c>
    </row>
    <row r="72" spans="1:20" ht="10.95" customHeight="1" x14ac:dyDescent="0.25">
      <c r="A72" s="244" t="s">
        <v>445</v>
      </c>
      <c r="B72" s="245" t="s">
        <v>531</v>
      </c>
      <c r="C72" s="245">
        <v>4241</v>
      </c>
      <c r="D72" s="246">
        <v>4018</v>
      </c>
      <c r="E72" s="245">
        <v>2877</v>
      </c>
      <c r="F72" s="247">
        <v>67.8</v>
      </c>
      <c r="G72" s="247">
        <v>2.2999999999999998</v>
      </c>
      <c r="H72" s="247">
        <v>71.599999999999994</v>
      </c>
      <c r="I72" s="247">
        <v>2.2999999999999998</v>
      </c>
      <c r="J72" s="246">
        <v>2647</v>
      </c>
      <c r="K72" s="247">
        <v>62.4</v>
      </c>
      <c r="L72" s="247">
        <v>2.4</v>
      </c>
      <c r="M72" s="248">
        <v>65.900000000000006</v>
      </c>
      <c r="N72" s="247">
        <v>2.4</v>
      </c>
      <c r="O72" s="218" t="str">
        <f t="shared" ref="O72:O135" si="6">IF(A72&lt;&gt;"",M72/100,"")</f>
        <v/>
      </c>
      <c r="P72" s="218" t="str">
        <f t="shared" ref="P72:P135" si="7">IF(A72&lt;&gt;"",SUM(J74:J77)/SUM(D74:D77),"")</f>
        <v/>
      </c>
      <c r="Q72" s="218" t="str">
        <f t="shared" ref="Q72:Q135" si="8">IF(A72&lt;&gt;"",IF(M73&lt;&gt;"B",M73/100,"B"),"")</f>
        <v/>
      </c>
      <c r="R72" s="410" t="str">
        <f t="shared" ref="R72:R135" si="9">IF(Q72="B",J73/D73,Q72)</f>
        <v/>
      </c>
      <c r="S72" s="218" t="str">
        <f t="shared" ref="S72:S135" si="10">IF(A72&lt;&gt;"",R72/P72,"")</f>
        <v/>
      </c>
      <c r="T72" s="243" t="str">
        <f t="shared" ref="T72:T135" si="11">PROPER(A72)</f>
        <v/>
      </c>
    </row>
    <row r="73" spans="1:20" ht="10.95" customHeight="1" x14ac:dyDescent="0.25">
      <c r="A73" s="244" t="s">
        <v>467</v>
      </c>
      <c r="B73" s="245" t="s">
        <v>444</v>
      </c>
      <c r="C73" s="245">
        <v>7850</v>
      </c>
      <c r="D73" s="246">
        <v>7311</v>
      </c>
      <c r="E73" s="245">
        <v>4840</v>
      </c>
      <c r="F73" s="247">
        <v>61.7</v>
      </c>
      <c r="G73" s="247">
        <v>1.8</v>
      </c>
      <c r="H73" s="247">
        <v>66.2</v>
      </c>
      <c r="I73" s="247">
        <v>1.8</v>
      </c>
      <c r="J73" s="246">
        <v>4084</v>
      </c>
      <c r="K73" s="247">
        <v>52</v>
      </c>
      <c r="L73" s="247">
        <v>1.9</v>
      </c>
      <c r="M73" s="248">
        <v>55.9</v>
      </c>
      <c r="N73" s="247">
        <v>1.9</v>
      </c>
      <c r="O73" s="218">
        <f t="shared" si="6"/>
        <v>0.55899999999999994</v>
      </c>
      <c r="P73" s="218">
        <f t="shared" si="7"/>
        <v>0.58834675509237333</v>
      </c>
      <c r="Q73" s="218">
        <f t="shared" si="8"/>
        <v>0.36700000000000005</v>
      </c>
      <c r="R73" s="410">
        <f t="shared" si="9"/>
        <v>0.36700000000000005</v>
      </c>
      <c r="S73" s="218">
        <f t="shared" si="10"/>
        <v>0.6237818035426731</v>
      </c>
      <c r="T73" s="243" t="str">
        <f t="shared" si="11"/>
        <v>Georgia</v>
      </c>
    </row>
    <row r="74" spans="1:20" ht="10.95" customHeight="1" x14ac:dyDescent="0.25">
      <c r="A74" s="244" t="s">
        <v>445</v>
      </c>
      <c r="B74" s="245" t="s">
        <v>527</v>
      </c>
      <c r="C74" s="245">
        <v>1037</v>
      </c>
      <c r="D74" s="246">
        <v>978</v>
      </c>
      <c r="E74" s="245">
        <v>516</v>
      </c>
      <c r="F74" s="247">
        <v>49.8</v>
      </c>
      <c r="G74" s="247">
        <v>5.0999999999999996</v>
      </c>
      <c r="H74" s="247">
        <v>52.8</v>
      </c>
      <c r="I74" s="247">
        <v>5.3</v>
      </c>
      <c r="J74" s="246">
        <v>359</v>
      </c>
      <c r="K74" s="247">
        <v>34.6</v>
      </c>
      <c r="L74" s="247">
        <v>4.9000000000000004</v>
      </c>
      <c r="M74" s="248">
        <v>36.700000000000003</v>
      </c>
      <c r="N74" s="247">
        <v>5.0999999999999996</v>
      </c>
      <c r="O74" s="218" t="str">
        <f t="shared" si="6"/>
        <v/>
      </c>
      <c r="P74" s="218" t="str">
        <f t="shared" si="7"/>
        <v/>
      </c>
      <c r="Q74" s="218" t="str">
        <f t="shared" si="8"/>
        <v/>
      </c>
      <c r="R74" s="410" t="str">
        <f t="shared" si="9"/>
        <v/>
      </c>
      <c r="S74" s="218" t="str">
        <f t="shared" si="10"/>
        <v/>
      </c>
      <c r="T74" s="243" t="str">
        <f t="shared" si="11"/>
        <v/>
      </c>
    </row>
    <row r="75" spans="1:20" ht="10.95" customHeight="1" x14ac:dyDescent="0.25">
      <c r="A75" s="244" t="s">
        <v>445</v>
      </c>
      <c r="B75" s="245" t="s">
        <v>528</v>
      </c>
      <c r="C75" s="245">
        <v>1322</v>
      </c>
      <c r="D75" s="246">
        <v>1232</v>
      </c>
      <c r="E75" s="245">
        <v>746</v>
      </c>
      <c r="F75" s="247">
        <v>56.4</v>
      </c>
      <c r="G75" s="247">
        <v>4.5</v>
      </c>
      <c r="H75" s="247">
        <v>60.5</v>
      </c>
      <c r="I75" s="247">
        <v>4.5999999999999996</v>
      </c>
      <c r="J75" s="246">
        <v>576</v>
      </c>
      <c r="K75" s="247">
        <v>43.6</v>
      </c>
      <c r="L75" s="247">
        <v>4.5</v>
      </c>
      <c r="M75" s="248">
        <v>46.8</v>
      </c>
      <c r="N75" s="247">
        <v>4.7</v>
      </c>
      <c r="O75" s="218" t="str">
        <f t="shared" si="6"/>
        <v/>
      </c>
      <c r="P75" s="218" t="str">
        <f t="shared" si="7"/>
        <v/>
      </c>
      <c r="Q75" s="218" t="str">
        <f t="shared" si="8"/>
        <v/>
      </c>
      <c r="R75" s="410" t="str">
        <f t="shared" si="9"/>
        <v/>
      </c>
      <c r="S75" s="218" t="str">
        <f t="shared" si="10"/>
        <v/>
      </c>
      <c r="T75" s="243" t="str">
        <f t="shared" si="11"/>
        <v/>
      </c>
    </row>
    <row r="76" spans="1:20" ht="10.95" customHeight="1" x14ac:dyDescent="0.25">
      <c r="A76" s="244" t="s">
        <v>445</v>
      </c>
      <c r="B76" s="245" t="s">
        <v>529</v>
      </c>
      <c r="C76" s="245">
        <v>1357</v>
      </c>
      <c r="D76" s="246">
        <v>1207</v>
      </c>
      <c r="E76" s="245">
        <v>801</v>
      </c>
      <c r="F76" s="247">
        <v>59</v>
      </c>
      <c r="G76" s="247">
        <v>4.4000000000000004</v>
      </c>
      <c r="H76" s="247">
        <v>66.3</v>
      </c>
      <c r="I76" s="247">
        <v>4.5</v>
      </c>
      <c r="J76" s="246">
        <v>685</v>
      </c>
      <c r="K76" s="247">
        <v>50.5</v>
      </c>
      <c r="L76" s="247">
        <v>4.5</v>
      </c>
      <c r="M76" s="248">
        <v>56.7</v>
      </c>
      <c r="N76" s="247">
        <v>4.7</v>
      </c>
      <c r="O76" s="218" t="str">
        <f t="shared" si="6"/>
        <v/>
      </c>
      <c r="P76" s="218" t="str">
        <f t="shared" si="7"/>
        <v/>
      </c>
      <c r="Q76" s="218" t="str">
        <f t="shared" si="8"/>
        <v/>
      </c>
      <c r="R76" s="410" t="str">
        <f t="shared" si="9"/>
        <v/>
      </c>
      <c r="S76" s="218" t="str">
        <f t="shared" si="10"/>
        <v/>
      </c>
      <c r="T76" s="243" t="str">
        <f t="shared" si="11"/>
        <v/>
      </c>
    </row>
    <row r="77" spans="1:20" ht="10.95" customHeight="1" x14ac:dyDescent="0.25">
      <c r="A77" s="244" t="s">
        <v>445</v>
      </c>
      <c r="B77" s="245" t="s">
        <v>530</v>
      </c>
      <c r="C77" s="245">
        <v>2589</v>
      </c>
      <c r="D77" s="246">
        <v>2398</v>
      </c>
      <c r="E77" s="245">
        <v>1694</v>
      </c>
      <c r="F77" s="247">
        <v>65.400000000000006</v>
      </c>
      <c r="G77" s="247">
        <v>3.1</v>
      </c>
      <c r="H77" s="247">
        <v>70.599999999999994</v>
      </c>
      <c r="I77" s="247">
        <v>3.1</v>
      </c>
      <c r="J77" s="246">
        <v>1489</v>
      </c>
      <c r="K77" s="247">
        <v>57.5</v>
      </c>
      <c r="L77" s="247">
        <v>3.2</v>
      </c>
      <c r="M77" s="248">
        <v>62.1</v>
      </c>
      <c r="N77" s="247">
        <v>3.3</v>
      </c>
      <c r="O77" s="218" t="str">
        <f t="shared" si="6"/>
        <v/>
      </c>
      <c r="P77" s="218" t="str">
        <f t="shared" si="7"/>
        <v/>
      </c>
      <c r="Q77" s="218" t="str">
        <f t="shared" si="8"/>
        <v/>
      </c>
      <c r="R77" s="410" t="str">
        <f t="shared" si="9"/>
        <v/>
      </c>
      <c r="S77" s="218" t="str">
        <f t="shared" si="10"/>
        <v/>
      </c>
      <c r="T77" s="243" t="str">
        <f t="shared" si="11"/>
        <v/>
      </c>
    </row>
    <row r="78" spans="1:20" ht="10.95" customHeight="1" x14ac:dyDescent="0.25">
      <c r="A78" s="244" t="s">
        <v>445</v>
      </c>
      <c r="B78" s="245" t="s">
        <v>531</v>
      </c>
      <c r="C78" s="245">
        <v>1545</v>
      </c>
      <c r="D78" s="246">
        <v>1496</v>
      </c>
      <c r="E78" s="245">
        <v>1084</v>
      </c>
      <c r="F78" s="247">
        <v>70.2</v>
      </c>
      <c r="G78" s="247">
        <v>3.9</v>
      </c>
      <c r="H78" s="247">
        <v>72.5</v>
      </c>
      <c r="I78" s="247">
        <v>3.8</v>
      </c>
      <c r="J78" s="246">
        <v>976</v>
      </c>
      <c r="K78" s="247">
        <v>63.2</v>
      </c>
      <c r="L78" s="247">
        <v>4.0999999999999996</v>
      </c>
      <c r="M78" s="248">
        <v>65.2</v>
      </c>
      <c r="N78" s="247">
        <v>4.0999999999999996</v>
      </c>
      <c r="O78" s="218" t="str">
        <f t="shared" si="6"/>
        <v/>
      </c>
      <c r="P78" s="218" t="str">
        <f t="shared" si="7"/>
        <v/>
      </c>
      <c r="Q78" s="218" t="str">
        <f t="shared" si="8"/>
        <v/>
      </c>
      <c r="R78" s="410" t="str">
        <f t="shared" si="9"/>
        <v/>
      </c>
      <c r="S78" s="218" t="str">
        <f t="shared" si="10"/>
        <v/>
      </c>
      <c r="T78" s="243" t="str">
        <f t="shared" si="11"/>
        <v/>
      </c>
    </row>
    <row r="79" spans="1:20" ht="10.95" customHeight="1" x14ac:dyDescent="0.25">
      <c r="A79" s="244" t="s">
        <v>468</v>
      </c>
      <c r="B79" s="245" t="s">
        <v>444</v>
      </c>
      <c r="C79" s="245">
        <v>1057</v>
      </c>
      <c r="D79" s="246">
        <v>971</v>
      </c>
      <c r="E79" s="245">
        <v>523</v>
      </c>
      <c r="F79" s="247">
        <v>49.5</v>
      </c>
      <c r="G79" s="247">
        <v>2.7</v>
      </c>
      <c r="H79" s="247">
        <v>53.9</v>
      </c>
      <c r="I79" s="247">
        <v>2.8</v>
      </c>
      <c r="J79" s="246">
        <v>427</v>
      </c>
      <c r="K79" s="247">
        <v>40.4</v>
      </c>
      <c r="L79" s="247">
        <v>2.7</v>
      </c>
      <c r="M79" s="248">
        <v>44</v>
      </c>
      <c r="N79" s="247">
        <v>2.8</v>
      </c>
      <c r="O79" s="218">
        <f t="shared" si="6"/>
        <v>0.44</v>
      </c>
      <c r="P79" s="218">
        <f t="shared" si="7"/>
        <v>0.46941176470588236</v>
      </c>
      <c r="Q79" s="218">
        <f t="shared" si="8"/>
        <v>0.23899999999999999</v>
      </c>
      <c r="R79" s="410">
        <f t="shared" si="9"/>
        <v>0.23899999999999999</v>
      </c>
      <c r="S79" s="218">
        <f t="shared" si="10"/>
        <v>0.50914786967418546</v>
      </c>
      <c r="T79" s="243" t="str">
        <f t="shared" si="11"/>
        <v>Hawaii</v>
      </c>
    </row>
    <row r="80" spans="1:20" ht="10.95" customHeight="1" x14ac:dyDescent="0.25">
      <c r="A80" s="244" t="s">
        <v>445</v>
      </c>
      <c r="B80" s="245" t="s">
        <v>527</v>
      </c>
      <c r="C80" s="245">
        <v>134</v>
      </c>
      <c r="D80" s="246">
        <v>121</v>
      </c>
      <c r="E80" s="245">
        <v>36</v>
      </c>
      <c r="F80" s="247">
        <v>26.8</v>
      </c>
      <c r="G80" s="247">
        <v>6.8</v>
      </c>
      <c r="H80" s="247">
        <v>29.5</v>
      </c>
      <c r="I80" s="247">
        <v>7.3</v>
      </c>
      <c r="J80" s="246">
        <v>29</v>
      </c>
      <c r="K80" s="247">
        <v>21.7</v>
      </c>
      <c r="L80" s="247">
        <v>6.3</v>
      </c>
      <c r="M80" s="248">
        <v>23.9</v>
      </c>
      <c r="N80" s="247">
        <v>6.8</v>
      </c>
      <c r="O80" s="218" t="str">
        <f t="shared" si="6"/>
        <v/>
      </c>
      <c r="P80" s="218" t="str">
        <f t="shared" si="7"/>
        <v/>
      </c>
      <c r="Q80" s="218" t="str">
        <f t="shared" si="8"/>
        <v/>
      </c>
      <c r="R80" s="410" t="str">
        <f t="shared" si="9"/>
        <v/>
      </c>
      <c r="S80" s="218" t="str">
        <f t="shared" si="10"/>
        <v/>
      </c>
      <c r="T80" s="243" t="str">
        <f t="shared" si="11"/>
        <v/>
      </c>
    </row>
    <row r="81" spans="1:20" ht="10.95" customHeight="1" x14ac:dyDescent="0.25">
      <c r="A81" s="244" t="s">
        <v>445</v>
      </c>
      <c r="B81" s="245" t="s">
        <v>528</v>
      </c>
      <c r="C81" s="245">
        <v>152</v>
      </c>
      <c r="D81" s="246">
        <v>132</v>
      </c>
      <c r="E81" s="245">
        <v>64</v>
      </c>
      <c r="F81" s="247">
        <v>42.4</v>
      </c>
      <c r="G81" s="247">
        <v>7.1</v>
      </c>
      <c r="H81" s="247">
        <v>48.7</v>
      </c>
      <c r="I81" s="247">
        <v>7.7</v>
      </c>
      <c r="J81" s="246">
        <v>50</v>
      </c>
      <c r="K81" s="247">
        <v>32.700000000000003</v>
      </c>
      <c r="L81" s="247">
        <v>6.7</v>
      </c>
      <c r="M81" s="248">
        <v>37.5</v>
      </c>
      <c r="N81" s="247">
        <v>7.4</v>
      </c>
      <c r="O81" s="218" t="str">
        <f t="shared" si="6"/>
        <v/>
      </c>
      <c r="P81" s="218" t="str">
        <f t="shared" si="7"/>
        <v/>
      </c>
      <c r="Q81" s="218" t="str">
        <f t="shared" si="8"/>
        <v/>
      </c>
      <c r="R81" s="410" t="str">
        <f t="shared" si="9"/>
        <v/>
      </c>
      <c r="S81" s="218" t="str">
        <f t="shared" si="10"/>
        <v/>
      </c>
      <c r="T81" s="243" t="str">
        <f t="shared" si="11"/>
        <v/>
      </c>
    </row>
    <row r="82" spans="1:20" ht="10.95" customHeight="1" x14ac:dyDescent="0.25">
      <c r="A82" s="244" t="s">
        <v>445</v>
      </c>
      <c r="B82" s="245" t="s">
        <v>529</v>
      </c>
      <c r="C82" s="245">
        <v>165</v>
      </c>
      <c r="D82" s="246">
        <v>150</v>
      </c>
      <c r="E82" s="245">
        <v>73</v>
      </c>
      <c r="F82" s="247">
        <v>44.1</v>
      </c>
      <c r="G82" s="247">
        <v>6.8</v>
      </c>
      <c r="H82" s="247">
        <v>48.5</v>
      </c>
      <c r="I82" s="247">
        <v>7.2</v>
      </c>
      <c r="J82" s="246">
        <v>49</v>
      </c>
      <c r="K82" s="247">
        <v>29.4</v>
      </c>
      <c r="L82" s="247">
        <v>6.3</v>
      </c>
      <c r="M82" s="248">
        <v>32.299999999999997</v>
      </c>
      <c r="N82" s="247">
        <v>6.7</v>
      </c>
      <c r="O82" s="218" t="str">
        <f t="shared" si="6"/>
        <v/>
      </c>
      <c r="P82" s="218" t="str">
        <f t="shared" si="7"/>
        <v/>
      </c>
      <c r="Q82" s="218" t="str">
        <f t="shared" si="8"/>
        <v/>
      </c>
      <c r="R82" s="410" t="str">
        <f t="shared" si="9"/>
        <v/>
      </c>
      <c r="S82" s="218" t="str">
        <f t="shared" si="10"/>
        <v/>
      </c>
      <c r="T82" s="243" t="str">
        <f t="shared" si="11"/>
        <v/>
      </c>
    </row>
    <row r="83" spans="1:20" ht="10.95" customHeight="1" x14ac:dyDescent="0.25">
      <c r="A83" s="244" t="s">
        <v>445</v>
      </c>
      <c r="B83" s="245" t="s">
        <v>530</v>
      </c>
      <c r="C83" s="245">
        <v>346</v>
      </c>
      <c r="D83" s="246">
        <v>317</v>
      </c>
      <c r="E83" s="245">
        <v>192</v>
      </c>
      <c r="F83" s="247">
        <v>55.4</v>
      </c>
      <c r="G83" s="247">
        <v>4.7</v>
      </c>
      <c r="H83" s="247">
        <v>60.5</v>
      </c>
      <c r="I83" s="247">
        <v>4.9000000000000004</v>
      </c>
      <c r="J83" s="246">
        <v>159</v>
      </c>
      <c r="K83" s="247">
        <v>45.9</v>
      </c>
      <c r="L83" s="247">
        <v>4.7</v>
      </c>
      <c r="M83" s="248">
        <v>50</v>
      </c>
      <c r="N83" s="247">
        <v>5</v>
      </c>
      <c r="O83" s="218" t="str">
        <f t="shared" si="6"/>
        <v/>
      </c>
      <c r="P83" s="218" t="str">
        <f t="shared" si="7"/>
        <v/>
      </c>
      <c r="Q83" s="218" t="str">
        <f t="shared" si="8"/>
        <v/>
      </c>
      <c r="R83" s="410" t="str">
        <f t="shared" si="9"/>
        <v/>
      </c>
      <c r="S83" s="218" t="str">
        <f t="shared" si="10"/>
        <v/>
      </c>
      <c r="T83" s="243" t="str">
        <f t="shared" si="11"/>
        <v/>
      </c>
    </row>
    <row r="84" spans="1:20" ht="10.95" customHeight="1" x14ac:dyDescent="0.25">
      <c r="A84" s="244" t="s">
        <v>445</v>
      </c>
      <c r="B84" s="245" t="s">
        <v>531</v>
      </c>
      <c r="C84" s="245">
        <v>261</v>
      </c>
      <c r="D84" s="246">
        <v>251</v>
      </c>
      <c r="E84" s="245">
        <v>159</v>
      </c>
      <c r="F84" s="247">
        <v>60.9</v>
      </c>
      <c r="G84" s="247">
        <v>5.3</v>
      </c>
      <c r="H84" s="247">
        <v>63.4</v>
      </c>
      <c r="I84" s="247">
        <v>5.4</v>
      </c>
      <c r="J84" s="246">
        <v>141</v>
      </c>
      <c r="K84" s="247">
        <v>54.3</v>
      </c>
      <c r="L84" s="247">
        <v>5.5</v>
      </c>
      <c r="M84" s="248">
        <v>56.5</v>
      </c>
      <c r="N84" s="247">
        <v>5.5</v>
      </c>
      <c r="O84" s="218" t="str">
        <f t="shared" si="6"/>
        <v/>
      </c>
      <c r="P84" s="218" t="str">
        <f t="shared" si="7"/>
        <v/>
      </c>
      <c r="Q84" s="218" t="str">
        <f t="shared" si="8"/>
        <v/>
      </c>
      <c r="R84" s="410" t="str">
        <f t="shared" si="9"/>
        <v/>
      </c>
      <c r="S84" s="218" t="str">
        <f t="shared" si="10"/>
        <v/>
      </c>
      <c r="T84" s="243" t="str">
        <f t="shared" si="11"/>
        <v/>
      </c>
    </row>
    <row r="85" spans="1:20" ht="10.95" customHeight="1" x14ac:dyDescent="0.25">
      <c r="A85" s="244" t="s">
        <v>469</v>
      </c>
      <c r="B85" s="245" t="s">
        <v>444</v>
      </c>
      <c r="C85" s="245">
        <v>1299</v>
      </c>
      <c r="D85" s="246">
        <v>1226</v>
      </c>
      <c r="E85" s="245">
        <v>743</v>
      </c>
      <c r="F85" s="247">
        <v>57.2</v>
      </c>
      <c r="G85" s="247">
        <v>2.7</v>
      </c>
      <c r="H85" s="247">
        <v>60.6</v>
      </c>
      <c r="I85" s="247">
        <v>2.7</v>
      </c>
      <c r="J85" s="246">
        <v>587</v>
      </c>
      <c r="K85" s="247">
        <v>45.2</v>
      </c>
      <c r="L85" s="247">
        <v>2.7</v>
      </c>
      <c r="M85" s="248">
        <v>47.9</v>
      </c>
      <c r="N85" s="247">
        <v>2.8</v>
      </c>
      <c r="O85" s="218">
        <f t="shared" si="6"/>
        <v>0.47899999999999998</v>
      </c>
      <c r="P85" s="218">
        <f t="shared" si="7"/>
        <v>0.52075471698113207</v>
      </c>
      <c r="Q85" s="218">
        <f t="shared" si="8"/>
        <v>0.214</v>
      </c>
      <c r="R85" s="410">
        <f t="shared" si="9"/>
        <v>0.214</v>
      </c>
      <c r="S85" s="218">
        <f t="shared" si="10"/>
        <v>0.41094202898550725</v>
      </c>
      <c r="T85" s="243" t="str">
        <f t="shared" si="11"/>
        <v>Idaho</v>
      </c>
    </row>
    <row r="86" spans="1:20" ht="10.95" customHeight="1" x14ac:dyDescent="0.25">
      <c r="A86" s="244" t="s">
        <v>445</v>
      </c>
      <c r="B86" s="245" t="s">
        <v>527</v>
      </c>
      <c r="C86" s="245">
        <v>177</v>
      </c>
      <c r="D86" s="246">
        <v>165</v>
      </c>
      <c r="E86" s="245">
        <v>53</v>
      </c>
      <c r="F86" s="247">
        <v>30.2</v>
      </c>
      <c r="G86" s="247">
        <v>6.7</v>
      </c>
      <c r="H86" s="247">
        <v>32.4</v>
      </c>
      <c r="I86" s="247">
        <v>7.1</v>
      </c>
      <c r="J86" s="246">
        <v>35</v>
      </c>
      <c r="K86" s="247">
        <v>19.899999999999999</v>
      </c>
      <c r="L86" s="247">
        <v>5.8</v>
      </c>
      <c r="M86" s="248">
        <v>21.4</v>
      </c>
      <c r="N86" s="247">
        <v>6.2</v>
      </c>
      <c r="O86" s="218" t="str">
        <f t="shared" si="6"/>
        <v/>
      </c>
      <c r="P86" s="218" t="str">
        <f t="shared" si="7"/>
        <v/>
      </c>
      <c r="Q86" s="218" t="str">
        <f t="shared" si="8"/>
        <v/>
      </c>
      <c r="R86" s="410" t="str">
        <f t="shared" si="9"/>
        <v/>
      </c>
      <c r="S86" s="218" t="str">
        <f t="shared" si="10"/>
        <v/>
      </c>
      <c r="T86" s="243" t="str">
        <f t="shared" si="11"/>
        <v/>
      </c>
    </row>
    <row r="87" spans="1:20" ht="10.95" customHeight="1" x14ac:dyDescent="0.25">
      <c r="A87" s="244" t="s">
        <v>445</v>
      </c>
      <c r="B87" s="245" t="s">
        <v>528</v>
      </c>
      <c r="C87" s="245">
        <v>202</v>
      </c>
      <c r="D87" s="246">
        <v>176</v>
      </c>
      <c r="E87" s="245">
        <v>96</v>
      </c>
      <c r="F87" s="247">
        <v>47.3</v>
      </c>
      <c r="G87" s="247">
        <v>6.8</v>
      </c>
      <c r="H87" s="247">
        <v>54.2</v>
      </c>
      <c r="I87" s="247">
        <v>7.3</v>
      </c>
      <c r="J87" s="246">
        <v>62</v>
      </c>
      <c r="K87" s="247">
        <v>30.9</v>
      </c>
      <c r="L87" s="247">
        <v>6.3</v>
      </c>
      <c r="M87" s="248">
        <v>35.299999999999997</v>
      </c>
      <c r="N87" s="247">
        <v>7</v>
      </c>
      <c r="O87" s="218" t="str">
        <f t="shared" si="6"/>
        <v/>
      </c>
      <c r="P87" s="218" t="str">
        <f t="shared" si="7"/>
        <v/>
      </c>
      <c r="Q87" s="218" t="str">
        <f t="shared" si="8"/>
        <v/>
      </c>
      <c r="R87" s="410" t="str">
        <f t="shared" si="9"/>
        <v/>
      </c>
      <c r="S87" s="218" t="str">
        <f t="shared" si="10"/>
        <v/>
      </c>
      <c r="T87" s="243" t="str">
        <f t="shared" si="11"/>
        <v/>
      </c>
    </row>
    <row r="88" spans="1:20" ht="10.95" customHeight="1" x14ac:dyDescent="0.25">
      <c r="A88" s="244" t="s">
        <v>445</v>
      </c>
      <c r="B88" s="245" t="s">
        <v>529</v>
      </c>
      <c r="C88" s="245">
        <v>228</v>
      </c>
      <c r="D88" s="246">
        <v>206</v>
      </c>
      <c r="E88" s="245">
        <v>133</v>
      </c>
      <c r="F88" s="247">
        <v>58.4</v>
      </c>
      <c r="G88" s="247">
        <v>6.4</v>
      </c>
      <c r="H88" s="247">
        <v>64.400000000000006</v>
      </c>
      <c r="I88" s="247">
        <v>6.5</v>
      </c>
      <c r="J88" s="246">
        <v>100</v>
      </c>
      <c r="K88" s="247">
        <v>43.8</v>
      </c>
      <c r="L88" s="247">
        <v>6.4</v>
      </c>
      <c r="M88" s="248">
        <v>48.3</v>
      </c>
      <c r="N88" s="247">
        <v>6.8</v>
      </c>
      <c r="O88" s="218" t="str">
        <f t="shared" si="6"/>
        <v/>
      </c>
      <c r="P88" s="218" t="str">
        <f t="shared" si="7"/>
        <v/>
      </c>
      <c r="Q88" s="218" t="str">
        <f t="shared" si="8"/>
        <v/>
      </c>
      <c r="R88" s="410" t="str">
        <f t="shared" si="9"/>
        <v/>
      </c>
      <c r="S88" s="218" t="str">
        <f t="shared" si="10"/>
        <v/>
      </c>
      <c r="T88" s="243" t="str">
        <f t="shared" si="11"/>
        <v/>
      </c>
    </row>
    <row r="89" spans="1:20" ht="10.95" customHeight="1" x14ac:dyDescent="0.25">
      <c r="A89" s="244" t="s">
        <v>445</v>
      </c>
      <c r="B89" s="245" t="s">
        <v>530</v>
      </c>
      <c r="C89" s="245">
        <v>437</v>
      </c>
      <c r="D89" s="246">
        <v>428</v>
      </c>
      <c r="E89" s="245">
        <v>284</v>
      </c>
      <c r="F89" s="247">
        <v>64.900000000000006</v>
      </c>
      <c r="G89" s="247">
        <v>4.4000000000000004</v>
      </c>
      <c r="H89" s="247">
        <v>66.2</v>
      </c>
      <c r="I89" s="247">
        <v>4.4000000000000004</v>
      </c>
      <c r="J89" s="246">
        <v>232</v>
      </c>
      <c r="K89" s="247">
        <v>53</v>
      </c>
      <c r="L89" s="247">
        <v>4.5999999999999996</v>
      </c>
      <c r="M89" s="248">
        <v>54.1</v>
      </c>
      <c r="N89" s="247">
        <v>4.7</v>
      </c>
      <c r="O89" s="218" t="str">
        <f t="shared" si="6"/>
        <v/>
      </c>
      <c r="P89" s="218" t="str">
        <f t="shared" si="7"/>
        <v/>
      </c>
      <c r="Q89" s="218" t="str">
        <f t="shared" si="8"/>
        <v/>
      </c>
      <c r="R89" s="410" t="str">
        <f t="shared" si="9"/>
        <v/>
      </c>
      <c r="S89" s="218" t="str">
        <f t="shared" si="10"/>
        <v/>
      </c>
      <c r="T89" s="243" t="str">
        <f t="shared" si="11"/>
        <v/>
      </c>
    </row>
    <row r="90" spans="1:20" ht="10.95" customHeight="1" x14ac:dyDescent="0.25">
      <c r="A90" s="244" t="s">
        <v>445</v>
      </c>
      <c r="B90" s="245" t="s">
        <v>531</v>
      </c>
      <c r="C90" s="245">
        <v>256</v>
      </c>
      <c r="D90" s="246">
        <v>250</v>
      </c>
      <c r="E90" s="245">
        <v>177</v>
      </c>
      <c r="F90" s="247">
        <v>69.2</v>
      </c>
      <c r="G90" s="247">
        <v>5.6</v>
      </c>
      <c r="H90" s="247">
        <v>70.7</v>
      </c>
      <c r="I90" s="247">
        <v>5.6</v>
      </c>
      <c r="J90" s="246">
        <v>158</v>
      </c>
      <c r="K90" s="247">
        <v>61.7</v>
      </c>
      <c r="L90" s="247">
        <v>5.9</v>
      </c>
      <c r="M90" s="248">
        <v>63.1</v>
      </c>
      <c r="N90" s="247">
        <v>5.9</v>
      </c>
      <c r="O90" s="218" t="str">
        <f t="shared" si="6"/>
        <v/>
      </c>
      <c r="P90" s="218" t="str">
        <f t="shared" si="7"/>
        <v/>
      </c>
      <c r="Q90" s="218" t="str">
        <f t="shared" si="8"/>
        <v/>
      </c>
      <c r="R90" s="410" t="str">
        <f t="shared" si="9"/>
        <v/>
      </c>
      <c r="S90" s="218" t="str">
        <f t="shared" si="10"/>
        <v/>
      </c>
      <c r="T90" s="243" t="str">
        <f t="shared" si="11"/>
        <v/>
      </c>
    </row>
    <row r="91" spans="1:20" ht="10.95" customHeight="1" x14ac:dyDescent="0.25">
      <c r="A91" s="244" t="s">
        <v>470</v>
      </c>
      <c r="B91" s="245" t="s">
        <v>444</v>
      </c>
      <c r="C91" s="245">
        <v>9732</v>
      </c>
      <c r="D91" s="246">
        <v>8947</v>
      </c>
      <c r="E91" s="245">
        <v>6068</v>
      </c>
      <c r="F91" s="247">
        <v>62.4</v>
      </c>
      <c r="G91" s="247">
        <v>1.6</v>
      </c>
      <c r="H91" s="247">
        <v>67.8</v>
      </c>
      <c r="I91" s="247">
        <v>1.6</v>
      </c>
      <c r="J91" s="246">
        <v>4740</v>
      </c>
      <c r="K91" s="247">
        <v>48.7</v>
      </c>
      <c r="L91" s="247">
        <v>1.7</v>
      </c>
      <c r="M91" s="248">
        <v>53</v>
      </c>
      <c r="N91" s="247">
        <v>1.7</v>
      </c>
      <c r="O91" s="218">
        <f t="shared" si="6"/>
        <v>0.53</v>
      </c>
      <c r="P91" s="218">
        <f t="shared" si="7"/>
        <v>0.56077981651376152</v>
      </c>
      <c r="Q91" s="218">
        <f t="shared" si="8"/>
        <v>0.309</v>
      </c>
      <c r="R91" s="410">
        <f t="shared" si="9"/>
        <v>0.309</v>
      </c>
      <c r="S91" s="218">
        <f t="shared" si="10"/>
        <v>0.55101840490797538</v>
      </c>
      <c r="T91" s="243" t="str">
        <f t="shared" si="11"/>
        <v>Illinois</v>
      </c>
    </row>
    <row r="92" spans="1:20" ht="10.95" customHeight="1" x14ac:dyDescent="0.25">
      <c r="A92" s="244" t="s">
        <v>445</v>
      </c>
      <c r="B92" s="245" t="s">
        <v>527</v>
      </c>
      <c r="C92" s="245">
        <v>1199</v>
      </c>
      <c r="D92" s="246">
        <v>1098</v>
      </c>
      <c r="E92" s="245">
        <v>531</v>
      </c>
      <c r="F92" s="247">
        <v>44.3</v>
      </c>
      <c r="G92" s="247">
        <v>4.8</v>
      </c>
      <c r="H92" s="247">
        <v>48.4</v>
      </c>
      <c r="I92" s="247">
        <v>5</v>
      </c>
      <c r="J92" s="246">
        <v>339</v>
      </c>
      <c r="K92" s="247">
        <v>28.3</v>
      </c>
      <c r="L92" s="247">
        <v>4.3</v>
      </c>
      <c r="M92" s="248">
        <v>30.9</v>
      </c>
      <c r="N92" s="247">
        <v>4.5999999999999996</v>
      </c>
      <c r="O92" s="218" t="str">
        <f t="shared" si="6"/>
        <v/>
      </c>
      <c r="P92" s="218" t="str">
        <f t="shared" si="7"/>
        <v/>
      </c>
      <c r="Q92" s="218" t="str">
        <f t="shared" si="8"/>
        <v/>
      </c>
      <c r="R92" s="410" t="str">
        <f t="shared" si="9"/>
        <v/>
      </c>
      <c r="S92" s="218" t="str">
        <f t="shared" si="10"/>
        <v/>
      </c>
      <c r="T92" s="243" t="str">
        <f t="shared" si="11"/>
        <v/>
      </c>
    </row>
    <row r="93" spans="1:20" ht="10.95" customHeight="1" x14ac:dyDescent="0.25">
      <c r="A93" s="244" t="s">
        <v>445</v>
      </c>
      <c r="B93" s="245" t="s">
        <v>528</v>
      </c>
      <c r="C93" s="245">
        <v>1721</v>
      </c>
      <c r="D93" s="246">
        <v>1514</v>
      </c>
      <c r="E93" s="245">
        <v>955</v>
      </c>
      <c r="F93" s="247">
        <v>55.5</v>
      </c>
      <c r="G93" s="247">
        <v>4</v>
      </c>
      <c r="H93" s="247">
        <v>63.1</v>
      </c>
      <c r="I93" s="247">
        <v>4.0999999999999996</v>
      </c>
      <c r="J93" s="246">
        <v>650</v>
      </c>
      <c r="K93" s="247">
        <v>37.799999999999997</v>
      </c>
      <c r="L93" s="247">
        <v>3.9</v>
      </c>
      <c r="M93" s="248">
        <v>42.9</v>
      </c>
      <c r="N93" s="247">
        <v>4.2</v>
      </c>
      <c r="O93" s="218" t="str">
        <f t="shared" si="6"/>
        <v/>
      </c>
      <c r="P93" s="218" t="str">
        <f t="shared" si="7"/>
        <v/>
      </c>
      <c r="Q93" s="218" t="str">
        <f t="shared" si="8"/>
        <v/>
      </c>
      <c r="R93" s="410" t="str">
        <f t="shared" si="9"/>
        <v/>
      </c>
      <c r="S93" s="218" t="str">
        <f t="shared" si="10"/>
        <v/>
      </c>
      <c r="T93" s="243" t="str">
        <f t="shared" si="11"/>
        <v/>
      </c>
    </row>
    <row r="94" spans="1:20" ht="10.95" customHeight="1" x14ac:dyDescent="0.25">
      <c r="A94" s="244" t="s">
        <v>445</v>
      </c>
      <c r="B94" s="245" t="s">
        <v>529</v>
      </c>
      <c r="C94" s="245">
        <v>1588</v>
      </c>
      <c r="D94" s="246">
        <v>1404</v>
      </c>
      <c r="E94" s="245">
        <v>923</v>
      </c>
      <c r="F94" s="247">
        <v>58.1</v>
      </c>
      <c r="G94" s="247">
        <v>4.0999999999999996</v>
      </c>
      <c r="H94" s="247">
        <v>65.7</v>
      </c>
      <c r="I94" s="247">
        <v>4.2</v>
      </c>
      <c r="J94" s="246">
        <v>680</v>
      </c>
      <c r="K94" s="247">
        <v>42.9</v>
      </c>
      <c r="L94" s="247">
        <v>4.0999999999999996</v>
      </c>
      <c r="M94" s="248">
        <v>48.4</v>
      </c>
      <c r="N94" s="247">
        <v>4.4000000000000004</v>
      </c>
      <c r="O94" s="218" t="str">
        <f t="shared" si="6"/>
        <v/>
      </c>
      <c r="P94" s="218" t="str">
        <f t="shared" si="7"/>
        <v/>
      </c>
      <c r="Q94" s="218" t="str">
        <f t="shared" si="8"/>
        <v/>
      </c>
      <c r="R94" s="410" t="str">
        <f t="shared" si="9"/>
        <v/>
      </c>
      <c r="S94" s="218" t="str">
        <f t="shared" si="10"/>
        <v/>
      </c>
      <c r="T94" s="243" t="str">
        <f t="shared" si="11"/>
        <v/>
      </c>
    </row>
    <row r="95" spans="1:20" ht="10.95" customHeight="1" x14ac:dyDescent="0.25">
      <c r="A95" s="244" t="s">
        <v>445</v>
      </c>
      <c r="B95" s="245" t="s">
        <v>530</v>
      </c>
      <c r="C95" s="245">
        <v>3407</v>
      </c>
      <c r="D95" s="246">
        <v>3152</v>
      </c>
      <c r="E95" s="245">
        <v>2317</v>
      </c>
      <c r="F95" s="247">
        <v>68</v>
      </c>
      <c r="G95" s="247">
        <v>2.6</v>
      </c>
      <c r="H95" s="247">
        <v>73.5</v>
      </c>
      <c r="I95" s="247">
        <v>2.6</v>
      </c>
      <c r="J95" s="246">
        <v>1920</v>
      </c>
      <c r="K95" s="247">
        <v>56.3</v>
      </c>
      <c r="L95" s="247">
        <v>2.8</v>
      </c>
      <c r="M95" s="248">
        <v>60.9</v>
      </c>
      <c r="N95" s="247">
        <v>2.9</v>
      </c>
      <c r="O95" s="218" t="str">
        <f t="shared" si="6"/>
        <v/>
      </c>
      <c r="P95" s="218" t="str">
        <f t="shared" si="7"/>
        <v/>
      </c>
      <c r="Q95" s="218" t="str">
        <f t="shared" si="8"/>
        <v/>
      </c>
      <c r="R95" s="410" t="str">
        <f t="shared" si="9"/>
        <v/>
      </c>
      <c r="S95" s="218" t="str">
        <f t="shared" si="10"/>
        <v/>
      </c>
      <c r="T95" s="243" t="str">
        <f t="shared" si="11"/>
        <v/>
      </c>
    </row>
    <row r="96" spans="1:20" ht="10.95" customHeight="1" x14ac:dyDescent="0.25">
      <c r="A96" s="244" t="s">
        <v>445</v>
      </c>
      <c r="B96" s="245" t="s">
        <v>531</v>
      </c>
      <c r="C96" s="245">
        <v>1817</v>
      </c>
      <c r="D96" s="246">
        <v>1778</v>
      </c>
      <c r="E96" s="245">
        <v>1343</v>
      </c>
      <c r="F96" s="247">
        <v>73.900000000000006</v>
      </c>
      <c r="G96" s="247">
        <v>3.4</v>
      </c>
      <c r="H96" s="247">
        <v>75.5</v>
      </c>
      <c r="I96" s="247">
        <v>3.4</v>
      </c>
      <c r="J96" s="246">
        <v>1151</v>
      </c>
      <c r="K96" s="247">
        <v>63.3</v>
      </c>
      <c r="L96" s="247">
        <v>3.7</v>
      </c>
      <c r="M96" s="248">
        <v>64.7</v>
      </c>
      <c r="N96" s="247">
        <v>3.8</v>
      </c>
      <c r="O96" s="218" t="str">
        <f t="shared" si="6"/>
        <v/>
      </c>
      <c r="P96" s="218" t="str">
        <f t="shared" si="7"/>
        <v/>
      </c>
      <c r="Q96" s="218" t="str">
        <f t="shared" si="8"/>
        <v/>
      </c>
      <c r="R96" s="410" t="str">
        <f t="shared" si="9"/>
        <v/>
      </c>
      <c r="S96" s="218" t="str">
        <f t="shared" si="10"/>
        <v/>
      </c>
      <c r="T96" s="243" t="str">
        <f t="shared" si="11"/>
        <v/>
      </c>
    </row>
    <row r="97" spans="1:20" ht="10.95" customHeight="1" x14ac:dyDescent="0.25">
      <c r="A97" s="244" t="s">
        <v>471</v>
      </c>
      <c r="B97" s="245" t="s">
        <v>444</v>
      </c>
      <c r="C97" s="245">
        <v>5006</v>
      </c>
      <c r="D97" s="246">
        <v>4792</v>
      </c>
      <c r="E97" s="245">
        <v>3131</v>
      </c>
      <c r="F97" s="247">
        <v>62.5</v>
      </c>
      <c r="G97" s="247">
        <v>2.2000000000000002</v>
      </c>
      <c r="H97" s="247">
        <v>65.3</v>
      </c>
      <c r="I97" s="247">
        <v>2.2999999999999998</v>
      </c>
      <c r="J97" s="246">
        <v>2364</v>
      </c>
      <c r="K97" s="247">
        <v>47.2</v>
      </c>
      <c r="L97" s="247">
        <v>2.2999999999999998</v>
      </c>
      <c r="M97" s="248">
        <v>49.3</v>
      </c>
      <c r="N97" s="247">
        <v>2.4</v>
      </c>
      <c r="O97" s="218">
        <f t="shared" si="6"/>
        <v>0.49299999999999999</v>
      </c>
      <c r="P97" s="218">
        <f t="shared" si="7"/>
        <v>0.5184129246851984</v>
      </c>
      <c r="Q97" s="218">
        <f t="shared" si="8"/>
        <v>0.311</v>
      </c>
      <c r="R97" s="410">
        <f t="shared" si="9"/>
        <v>0.311</v>
      </c>
      <c r="S97" s="218">
        <f t="shared" si="10"/>
        <v>0.59990788267644357</v>
      </c>
      <c r="T97" s="243" t="str">
        <f t="shared" si="11"/>
        <v>Indiana</v>
      </c>
    </row>
    <row r="98" spans="1:20" ht="10.95" customHeight="1" x14ac:dyDescent="0.25">
      <c r="A98" s="244" t="s">
        <v>445</v>
      </c>
      <c r="B98" s="245" t="s">
        <v>527</v>
      </c>
      <c r="C98" s="245">
        <v>652</v>
      </c>
      <c r="D98" s="246">
        <v>583</v>
      </c>
      <c r="E98" s="245">
        <v>288</v>
      </c>
      <c r="F98" s="247">
        <v>44.2</v>
      </c>
      <c r="G98" s="247">
        <v>6.4</v>
      </c>
      <c r="H98" s="247">
        <v>49.4</v>
      </c>
      <c r="I98" s="247">
        <v>6.8</v>
      </c>
      <c r="J98" s="246">
        <v>181</v>
      </c>
      <c r="K98" s="247">
        <v>27.8</v>
      </c>
      <c r="L98" s="247">
        <v>5.8</v>
      </c>
      <c r="M98" s="248">
        <v>31.1</v>
      </c>
      <c r="N98" s="247">
        <v>6.3</v>
      </c>
      <c r="O98" s="218" t="str">
        <f t="shared" si="6"/>
        <v/>
      </c>
      <c r="P98" s="218" t="str">
        <f t="shared" si="7"/>
        <v/>
      </c>
      <c r="Q98" s="218" t="str">
        <f t="shared" si="8"/>
        <v/>
      </c>
      <c r="R98" s="410" t="str">
        <f t="shared" si="9"/>
        <v/>
      </c>
      <c r="S98" s="218" t="str">
        <f t="shared" si="10"/>
        <v/>
      </c>
      <c r="T98" s="243" t="str">
        <f t="shared" si="11"/>
        <v/>
      </c>
    </row>
    <row r="99" spans="1:20" ht="10.95" customHeight="1" x14ac:dyDescent="0.25">
      <c r="A99" s="244" t="s">
        <v>445</v>
      </c>
      <c r="B99" s="245" t="s">
        <v>528</v>
      </c>
      <c r="C99" s="245">
        <v>834</v>
      </c>
      <c r="D99" s="246">
        <v>785</v>
      </c>
      <c r="E99" s="245">
        <v>437</v>
      </c>
      <c r="F99" s="247">
        <v>52.4</v>
      </c>
      <c r="G99" s="247">
        <v>5.7</v>
      </c>
      <c r="H99" s="247">
        <v>55.7</v>
      </c>
      <c r="I99" s="247">
        <v>5.8</v>
      </c>
      <c r="J99" s="246">
        <v>285</v>
      </c>
      <c r="K99" s="247">
        <v>34.200000000000003</v>
      </c>
      <c r="L99" s="247">
        <v>5.4</v>
      </c>
      <c r="M99" s="248">
        <v>36.299999999999997</v>
      </c>
      <c r="N99" s="247">
        <v>5.6</v>
      </c>
      <c r="O99" s="218" t="str">
        <f t="shared" si="6"/>
        <v/>
      </c>
      <c r="P99" s="218" t="str">
        <f t="shared" si="7"/>
        <v/>
      </c>
      <c r="Q99" s="218" t="str">
        <f t="shared" si="8"/>
        <v/>
      </c>
      <c r="R99" s="410" t="str">
        <f t="shared" si="9"/>
        <v/>
      </c>
      <c r="S99" s="218" t="str">
        <f t="shared" si="10"/>
        <v/>
      </c>
      <c r="T99" s="243" t="str">
        <f t="shared" si="11"/>
        <v/>
      </c>
    </row>
    <row r="100" spans="1:20" ht="10.95" customHeight="1" x14ac:dyDescent="0.25">
      <c r="A100" s="244" t="s">
        <v>445</v>
      </c>
      <c r="B100" s="245" t="s">
        <v>529</v>
      </c>
      <c r="C100" s="245">
        <v>792</v>
      </c>
      <c r="D100" s="246">
        <v>756</v>
      </c>
      <c r="E100" s="245">
        <v>515</v>
      </c>
      <c r="F100" s="247">
        <v>65</v>
      </c>
      <c r="G100" s="247">
        <v>5.6</v>
      </c>
      <c r="H100" s="247">
        <v>68.099999999999994</v>
      </c>
      <c r="I100" s="247">
        <v>5.6</v>
      </c>
      <c r="J100" s="246">
        <v>358</v>
      </c>
      <c r="K100" s="247">
        <v>45.2</v>
      </c>
      <c r="L100" s="247">
        <v>5.8</v>
      </c>
      <c r="M100" s="248">
        <v>47.3</v>
      </c>
      <c r="N100" s="247">
        <v>6</v>
      </c>
      <c r="O100" s="218" t="str">
        <f t="shared" si="6"/>
        <v/>
      </c>
      <c r="P100" s="218" t="str">
        <f t="shared" si="7"/>
        <v/>
      </c>
      <c r="Q100" s="218" t="str">
        <f t="shared" si="8"/>
        <v/>
      </c>
      <c r="R100" s="410" t="str">
        <f t="shared" si="9"/>
        <v/>
      </c>
      <c r="S100" s="218" t="str">
        <f t="shared" si="10"/>
        <v/>
      </c>
      <c r="T100" s="243" t="str">
        <f t="shared" si="11"/>
        <v/>
      </c>
    </row>
    <row r="101" spans="1:20" ht="10.95" customHeight="1" x14ac:dyDescent="0.25">
      <c r="A101" s="244" t="s">
        <v>445</v>
      </c>
      <c r="B101" s="245" t="s">
        <v>530</v>
      </c>
      <c r="C101" s="245">
        <v>1745</v>
      </c>
      <c r="D101" s="246">
        <v>1688</v>
      </c>
      <c r="E101" s="245">
        <v>1156</v>
      </c>
      <c r="F101" s="247">
        <v>66.2</v>
      </c>
      <c r="G101" s="247">
        <v>3.7</v>
      </c>
      <c r="H101" s="247">
        <v>68.5</v>
      </c>
      <c r="I101" s="247">
        <v>3.7</v>
      </c>
      <c r="J101" s="246">
        <v>959</v>
      </c>
      <c r="K101" s="247">
        <v>55</v>
      </c>
      <c r="L101" s="247">
        <v>3.9</v>
      </c>
      <c r="M101" s="248">
        <v>56.8</v>
      </c>
      <c r="N101" s="247">
        <v>4</v>
      </c>
      <c r="O101" s="218" t="str">
        <f t="shared" si="6"/>
        <v/>
      </c>
      <c r="P101" s="218" t="str">
        <f t="shared" si="7"/>
        <v/>
      </c>
      <c r="Q101" s="218" t="str">
        <f t="shared" si="8"/>
        <v/>
      </c>
      <c r="R101" s="410" t="str">
        <f t="shared" si="9"/>
        <v/>
      </c>
      <c r="S101" s="218" t="str">
        <f t="shared" si="10"/>
        <v/>
      </c>
      <c r="T101" s="243" t="str">
        <f t="shared" si="11"/>
        <v/>
      </c>
    </row>
    <row r="102" spans="1:20" ht="10.95" customHeight="1" x14ac:dyDescent="0.25">
      <c r="A102" s="244" t="s">
        <v>445</v>
      </c>
      <c r="B102" s="245" t="s">
        <v>531</v>
      </c>
      <c r="C102" s="245">
        <v>983</v>
      </c>
      <c r="D102" s="246">
        <v>980</v>
      </c>
      <c r="E102" s="245">
        <v>735</v>
      </c>
      <c r="F102" s="247">
        <v>74.8</v>
      </c>
      <c r="G102" s="247">
        <v>4.5</v>
      </c>
      <c r="H102" s="247">
        <v>75.099999999999994</v>
      </c>
      <c r="I102" s="247">
        <v>4.5</v>
      </c>
      <c r="J102" s="246">
        <v>580</v>
      </c>
      <c r="K102" s="247">
        <v>59</v>
      </c>
      <c r="L102" s="247">
        <v>5.2</v>
      </c>
      <c r="M102" s="248">
        <v>59.2</v>
      </c>
      <c r="N102" s="247">
        <v>5.2</v>
      </c>
      <c r="O102" s="218" t="str">
        <f t="shared" si="6"/>
        <v/>
      </c>
      <c r="P102" s="218" t="str">
        <f t="shared" si="7"/>
        <v/>
      </c>
      <c r="Q102" s="218" t="str">
        <f t="shared" si="8"/>
        <v/>
      </c>
      <c r="R102" s="410" t="str">
        <f t="shared" si="9"/>
        <v/>
      </c>
      <c r="S102" s="218" t="str">
        <f t="shared" si="10"/>
        <v/>
      </c>
      <c r="T102" s="243" t="str">
        <f t="shared" si="11"/>
        <v/>
      </c>
    </row>
    <row r="103" spans="1:20" ht="10.95" customHeight="1" x14ac:dyDescent="0.25">
      <c r="A103" s="244" t="s">
        <v>472</v>
      </c>
      <c r="B103" s="245" t="s">
        <v>444</v>
      </c>
      <c r="C103" s="245">
        <v>2376</v>
      </c>
      <c r="D103" s="246">
        <v>2239</v>
      </c>
      <c r="E103" s="245">
        <v>1658</v>
      </c>
      <c r="F103" s="247">
        <v>69.8</v>
      </c>
      <c r="G103" s="247">
        <v>2.6</v>
      </c>
      <c r="H103" s="247">
        <v>74</v>
      </c>
      <c r="I103" s="247">
        <v>2.5</v>
      </c>
      <c r="J103" s="246">
        <v>1335</v>
      </c>
      <c r="K103" s="247">
        <v>56.2</v>
      </c>
      <c r="L103" s="247">
        <v>2.8</v>
      </c>
      <c r="M103" s="248">
        <v>59.6</v>
      </c>
      <c r="N103" s="247">
        <v>2.8</v>
      </c>
      <c r="O103" s="218">
        <f t="shared" si="6"/>
        <v>0.59599999999999997</v>
      </c>
      <c r="P103" s="218">
        <f t="shared" si="7"/>
        <v>0.62961091460333507</v>
      </c>
      <c r="Q103" s="218">
        <f t="shared" si="8"/>
        <v>0.34200000000000003</v>
      </c>
      <c r="R103" s="410">
        <f t="shared" si="9"/>
        <v>0.34200000000000003</v>
      </c>
      <c r="S103" s="218">
        <f t="shared" si="10"/>
        <v>0.54319261637239169</v>
      </c>
      <c r="T103" s="243" t="str">
        <f t="shared" si="11"/>
        <v>Iowa</v>
      </c>
    </row>
    <row r="104" spans="1:20" ht="10.95" customHeight="1" x14ac:dyDescent="0.25">
      <c r="A104" s="244" t="s">
        <v>445</v>
      </c>
      <c r="B104" s="245" t="s">
        <v>527</v>
      </c>
      <c r="C104" s="245">
        <v>287</v>
      </c>
      <c r="D104" s="246">
        <v>259</v>
      </c>
      <c r="E104" s="245">
        <v>133</v>
      </c>
      <c r="F104" s="247">
        <v>46.3</v>
      </c>
      <c r="G104" s="247">
        <v>8</v>
      </c>
      <c r="H104" s="247">
        <v>51.3</v>
      </c>
      <c r="I104" s="247">
        <v>8.4</v>
      </c>
      <c r="J104" s="246">
        <v>89</v>
      </c>
      <c r="K104" s="247">
        <v>30.9</v>
      </c>
      <c r="L104" s="247">
        <v>7.4</v>
      </c>
      <c r="M104" s="248">
        <v>34.200000000000003</v>
      </c>
      <c r="N104" s="247">
        <v>8</v>
      </c>
      <c r="O104" s="218" t="str">
        <f t="shared" si="6"/>
        <v/>
      </c>
      <c r="P104" s="218" t="str">
        <f t="shared" si="7"/>
        <v/>
      </c>
      <c r="Q104" s="218" t="str">
        <f t="shared" si="8"/>
        <v/>
      </c>
      <c r="R104" s="410" t="str">
        <f t="shared" si="9"/>
        <v/>
      </c>
      <c r="S104" s="218" t="str">
        <f t="shared" si="10"/>
        <v/>
      </c>
      <c r="T104" s="243" t="str">
        <f t="shared" si="11"/>
        <v/>
      </c>
    </row>
    <row r="105" spans="1:20" ht="10.95" customHeight="1" x14ac:dyDescent="0.25">
      <c r="A105" s="244" t="s">
        <v>445</v>
      </c>
      <c r="B105" s="245" t="s">
        <v>528</v>
      </c>
      <c r="C105" s="245">
        <v>445</v>
      </c>
      <c r="D105" s="246">
        <v>402</v>
      </c>
      <c r="E105" s="245">
        <v>273</v>
      </c>
      <c r="F105" s="247">
        <v>61.4</v>
      </c>
      <c r="G105" s="247">
        <v>6.3</v>
      </c>
      <c r="H105" s="247">
        <v>68.099999999999994</v>
      </c>
      <c r="I105" s="247">
        <v>6.3</v>
      </c>
      <c r="J105" s="246">
        <v>192</v>
      </c>
      <c r="K105" s="247">
        <v>43.2</v>
      </c>
      <c r="L105" s="247">
        <v>6.4</v>
      </c>
      <c r="M105" s="248">
        <v>47.9</v>
      </c>
      <c r="N105" s="247">
        <v>6.8</v>
      </c>
      <c r="O105" s="218" t="str">
        <f t="shared" si="6"/>
        <v/>
      </c>
      <c r="P105" s="218" t="str">
        <f t="shared" si="7"/>
        <v/>
      </c>
      <c r="Q105" s="218" t="str">
        <f t="shared" si="8"/>
        <v/>
      </c>
      <c r="R105" s="410" t="str">
        <f t="shared" si="9"/>
        <v/>
      </c>
      <c r="S105" s="218" t="str">
        <f t="shared" si="10"/>
        <v/>
      </c>
      <c r="T105" s="243" t="str">
        <f t="shared" si="11"/>
        <v/>
      </c>
    </row>
    <row r="106" spans="1:20" ht="10.95" customHeight="1" x14ac:dyDescent="0.25">
      <c r="A106" s="244" t="s">
        <v>445</v>
      </c>
      <c r="B106" s="245" t="s">
        <v>529</v>
      </c>
      <c r="C106" s="245">
        <v>341</v>
      </c>
      <c r="D106" s="246">
        <v>306</v>
      </c>
      <c r="E106" s="245">
        <v>228</v>
      </c>
      <c r="F106" s="247">
        <v>66.8</v>
      </c>
      <c r="G106" s="247">
        <v>6.9</v>
      </c>
      <c r="H106" s="247">
        <v>74.3</v>
      </c>
      <c r="I106" s="247">
        <v>6.8</v>
      </c>
      <c r="J106" s="246">
        <v>174</v>
      </c>
      <c r="K106" s="247">
        <v>51</v>
      </c>
      <c r="L106" s="247">
        <v>7.4</v>
      </c>
      <c r="M106" s="248">
        <v>56.8</v>
      </c>
      <c r="N106" s="247">
        <v>7.7</v>
      </c>
      <c r="O106" s="218" t="str">
        <f t="shared" si="6"/>
        <v/>
      </c>
      <c r="P106" s="218" t="str">
        <f t="shared" si="7"/>
        <v/>
      </c>
      <c r="Q106" s="218" t="str">
        <f t="shared" si="8"/>
        <v/>
      </c>
      <c r="R106" s="410" t="str">
        <f t="shared" si="9"/>
        <v/>
      </c>
      <c r="S106" s="218" t="str">
        <f t="shared" si="10"/>
        <v/>
      </c>
      <c r="T106" s="243" t="str">
        <f t="shared" si="11"/>
        <v/>
      </c>
    </row>
    <row r="107" spans="1:20" ht="10.95" customHeight="1" x14ac:dyDescent="0.25">
      <c r="A107" s="244" t="s">
        <v>445</v>
      </c>
      <c r="B107" s="245" t="s">
        <v>530</v>
      </c>
      <c r="C107" s="245">
        <v>764</v>
      </c>
      <c r="D107" s="246">
        <v>732</v>
      </c>
      <c r="E107" s="245">
        <v>557</v>
      </c>
      <c r="F107" s="247">
        <v>72.900000000000006</v>
      </c>
      <c r="G107" s="247">
        <v>4.4000000000000004</v>
      </c>
      <c r="H107" s="247">
        <v>76</v>
      </c>
      <c r="I107" s="247">
        <v>4.3</v>
      </c>
      <c r="J107" s="246">
        <v>462</v>
      </c>
      <c r="K107" s="247">
        <v>60.5</v>
      </c>
      <c r="L107" s="247">
        <v>4.8</v>
      </c>
      <c r="M107" s="248">
        <v>63.1</v>
      </c>
      <c r="N107" s="247">
        <v>4.8</v>
      </c>
      <c r="O107" s="218" t="str">
        <f t="shared" si="6"/>
        <v/>
      </c>
      <c r="P107" s="218" t="str">
        <f t="shared" si="7"/>
        <v/>
      </c>
      <c r="Q107" s="218" t="str">
        <f t="shared" si="8"/>
        <v/>
      </c>
      <c r="R107" s="410" t="str">
        <f t="shared" si="9"/>
        <v/>
      </c>
      <c r="S107" s="218" t="str">
        <f t="shared" si="10"/>
        <v/>
      </c>
      <c r="T107" s="243" t="str">
        <f t="shared" si="11"/>
        <v/>
      </c>
    </row>
    <row r="108" spans="1:20" ht="10.95" customHeight="1" x14ac:dyDescent="0.25">
      <c r="A108" s="244" t="s">
        <v>445</v>
      </c>
      <c r="B108" s="245" t="s">
        <v>531</v>
      </c>
      <c r="C108" s="245">
        <v>539</v>
      </c>
      <c r="D108" s="246">
        <v>539</v>
      </c>
      <c r="E108" s="245">
        <v>467</v>
      </c>
      <c r="F108" s="247">
        <v>86.5</v>
      </c>
      <c r="G108" s="247">
        <v>4</v>
      </c>
      <c r="H108" s="247">
        <v>86.5</v>
      </c>
      <c r="I108" s="247">
        <v>4</v>
      </c>
      <c r="J108" s="246">
        <v>418</v>
      </c>
      <c r="K108" s="247">
        <v>77.400000000000006</v>
      </c>
      <c r="L108" s="247">
        <v>4.9000000000000004</v>
      </c>
      <c r="M108" s="248">
        <v>77.400000000000006</v>
      </c>
      <c r="N108" s="247">
        <v>4.9000000000000004</v>
      </c>
      <c r="O108" s="218" t="str">
        <f t="shared" si="6"/>
        <v/>
      </c>
      <c r="P108" s="218" t="str">
        <f t="shared" si="7"/>
        <v/>
      </c>
      <c r="Q108" s="218" t="str">
        <f t="shared" si="8"/>
        <v/>
      </c>
      <c r="R108" s="410" t="str">
        <f t="shared" si="9"/>
        <v/>
      </c>
      <c r="S108" s="218" t="str">
        <f t="shared" si="10"/>
        <v/>
      </c>
      <c r="T108" s="243" t="str">
        <f t="shared" si="11"/>
        <v/>
      </c>
    </row>
    <row r="109" spans="1:20" ht="10.95" customHeight="1" x14ac:dyDescent="0.25">
      <c r="A109" s="244" t="s">
        <v>473</v>
      </c>
      <c r="B109" s="245" t="s">
        <v>444</v>
      </c>
      <c r="C109" s="245">
        <v>2149</v>
      </c>
      <c r="D109" s="246">
        <v>2026</v>
      </c>
      <c r="E109" s="245">
        <v>1449</v>
      </c>
      <c r="F109" s="247">
        <v>67.400000000000006</v>
      </c>
      <c r="G109" s="247">
        <v>2.8</v>
      </c>
      <c r="H109" s="247">
        <v>71.5</v>
      </c>
      <c r="I109" s="247">
        <v>2.8</v>
      </c>
      <c r="J109" s="246">
        <v>1152</v>
      </c>
      <c r="K109" s="247">
        <v>53.6</v>
      </c>
      <c r="L109" s="247">
        <v>3</v>
      </c>
      <c r="M109" s="248">
        <v>56.9</v>
      </c>
      <c r="N109" s="247">
        <v>3</v>
      </c>
      <c r="O109" s="218">
        <f t="shared" si="6"/>
        <v>0.56899999999999995</v>
      </c>
      <c r="P109" s="218">
        <f t="shared" si="7"/>
        <v>0.5955056179775281</v>
      </c>
      <c r="Q109" s="218">
        <f t="shared" si="8"/>
        <v>0.377</v>
      </c>
      <c r="R109" s="410">
        <f t="shared" si="9"/>
        <v>0.377</v>
      </c>
      <c r="S109" s="218">
        <f t="shared" si="10"/>
        <v>0.63307547169811318</v>
      </c>
      <c r="T109" s="243" t="str">
        <f t="shared" si="11"/>
        <v>Kansas</v>
      </c>
    </row>
    <row r="110" spans="1:20" ht="10.95" customHeight="1" x14ac:dyDescent="0.25">
      <c r="A110" s="244" t="s">
        <v>445</v>
      </c>
      <c r="B110" s="245" t="s">
        <v>527</v>
      </c>
      <c r="C110" s="245">
        <v>262</v>
      </c>
      <c r="D110" s="246">
        <v>246</v>
      </c>
      <c r="E110" s="245">
        <v>152</v>
      </c>
      <c r="F110" s="247">
        <v>58.1</v>
      </c>
      <c r="G110" s="247">
        <v>8.4</v>
      </c>
      <c r="H110" s="247">
        <v>62</v>
      </c>
      <c r="I110" s="247">
        <v>8.6</v>
      </c>
      <c r="J110" s="246">
        <v>93</v>
      </c>
      <c r="K110" s="247">
        <v>35.4</v>
      </c>
      <c r="L110" s="247">
        <v>8.1999999999999993</v>
      </c>
      <c r="M110" s="248">
        <v>37.700000000000003</v>
      </c>
      <c r="N110" s="247">
        <v>8.6</v>
      </c>
      <c r="O110" s="218" t="str">
        <f t="shared" si="6"/>
        <v/>
      </c>
      <c r="P110" s="218" t="str">
        <f t="shared" si="7"/>
        <v/>
      </c>
      <c r="Q110" s="218" t="str">
        <f t="shared" si="8"/>
        <v/>
      </c>
      <c r="R110" s="410" t="str">
        <f t="shared" si="9"/>
        <v/>
      </c>
      <c r="S110" s="218" t="str">
        <f t="shared" si="10"/>
        <v/>
      </c>
      <c r="T110" s="243" t="str">
        <f t="shared" si="11"/>
        <v/>
      </c>
    </row>
    <row r="111" spans="1:20" ht="10.95" customHeight="1" x14ac:dyDescent="0.25">
      <c r="A111" s="244" t="s">
        <v>445</v>
      </c>
      <c r="B111" s="245" t="s">
        <v>528</v>
      </c>
      <c r="C111" s="245">
        <v>358</v>
      </c>
      <c r="D111" s="246">
        <v>319</v>
      </c>
      <c r="E111" s="245">
        <v>175</v>
      </c>
      <c r="F111" s="247">
        <v>48.8</v>
      </c>
      <c r="G111" s="247">
        <v>7.3</v>
      </c>
      <c r="H111" s="247">
        <v>54.7</v>
      </c>
      <c r="I111" s="247">
        <v>7.7</v>
      </c>
      <c r="J111" s="246">
        <v>134</v>
      </c>
      <c r="K111" s="247">
        <v>37.299999999999997</v>
      </c>
      <c r="L111" s="247">
        <v>7.1</v>
      </c>
      <c r="M111" s="248">
        <v>41.8</v>
      </c>
      <c r="N111" s="247">
        <v>7.6</v>
      </c>
      <c r="O111" s="218" t="str">
        <f t="shared" si="6"/>
        <v/>
      </c>
      <c r="P111" s="218" t="str">
        <f t="shared" si="7"/>
        <v/>
      </c>
      <c r="Q111" s="218" t="str">
        <f t="shared" si="8"/>
        <v/>
      </c>
      <c r="R111" s="410" t="str">
        <f t="shared" si="9"/>
        <v/>
      </c>
      <c r="S111" s="218" t="str">
        <f t="shared" si="10"/>
        <v/>
      </c>
      <c r="T111" s="243" t="str">
        <f t="shared" si="11"/>
        <v/>
      </c>
    </row>
    <row r="112" spans="1:20" ht="10.95" customHeight="1" x14ac:dyDescent="0.25">
      <c r="A112" s="244" t="s">
        <v>445</v>
      </c>
      <c r="B112" s="245" t="s">
        <v>529</v>
      </c>
      <c r="C112" s="245">
        <v>378</v>
      </c>
      <c r="D112" s="246">
        <v>335</v>
      </c>
      <c r="E112" s="245">
        <v>234</v>
      </c>
      <c r="F112" s="247">
        <v>61.8</v>
      </c>
      <c r="G112" s="247">
        <v>6.9</v>
      </c>
      <c r="H112" s="247">
        <v>69.8</v>
      </c>
      <c r="I112" s="247">
        <v>6.9</v>
      </c>
      <c r="J112" s="246">
        <v>180</v>
      </c>
      <c r="K112" s="247">
        <v>47.5</v>
      </c>
      <c r="L112" s="247">
        <v>7.1</v>
      </c>
      <c r="M112" s="248">
        <v>53.7</v>
      </c>
      <c r="N112" s="247">
        <v>7.5</v>
      </c>
      <c r="O112" s="218" t="str">
        <f t="shared" si="6"/>
        <v/>
      </c>
      <c r="P112" s="218" t="str">
        <f t="shared" si="7"/>
        <v/>
      </c>
      <c r="Q112" s="218" t="str">
        <f t="shared" si="8"/>
        <v/>
      </c>
      <c r="R112" s="410" t="str">
        <f t="shared" si="9"/>
        <v/>
      </c>
      <c r="S112" s="218" t="str">
        <f t="shared" si="10"/>
        <v/>
      </c>
      <c r="T112" s="243" t="str">
        <f t="shared" si="11"/>
        <v/>
      </c>
    </row>
    <row r="113" spans="1:20" ht="10.95" customHeight="1" x14ac:dyDescent="0.25">
      <c r="A113" s="244" t="s">
        <v>445</v>
      </c>
      <c r="B113" s="245" t="s">
        <v>530</v>
      </c>
      <c r="C113" s="245">
        <v>723</v>
      </c>
      <c r="D113" s="246">
        <v>700</v>
      </c>
      <c r="E113" s="245">
        <v>540</v>
      </c>
      <c r="F113" s="247">
        <v>74.599999999999994</v>
      </c>
      <c r="G113" s="247">
        <v>4.5</v>
      </c>
      <c r="H113" s="247">
        <v>77.099999999999994</v>
      </c>
      <c r="I113" s="247">
        <v>4.4000000000000004</v>
      </c>
      <c r="J113" s="246">
        <v>447</v>
      </c>
      <c r="K113" s="247">
        <v>61.8</v>
      </c>
      <c r="L113" s="247">
        <v>5</v>
      </c>
      <c r="M113" s="248">
        <v>63.9</v>
      </c>
      <c r="N113" s="247">
        <v>5</v>
      </c>
      <c r="O113" s="218" t="str">
        <f t="shared" si="6"/>
        <v/>
      </c>
      <c r="P113" s="218" t="str">
        <f t="shared" si="7"/>
        <v/>
      </c>
      <c r="Q113" s="218" t="str">
        <f t="shared" si="8"/>
        <v/>
      </c>
      <c r="R113" s="410" t="str">
        <f t="shared" si="9"/>
        <v/>
      </c>
      <c r="S113" s="218" t="str">
        <f t="shared" si="10"/>
        <v/>
      </c>
      <c r="T113" s="243" t="str">
        <f t="shared" si="11"/>
        <v/>
      </c>
    </row>
    <row r="114" spans="1:20" ht="10.95" customHeight="1" x14ac:dyDescent="0.25">
      <c r="A114" s="244" t="s">
        <v>445</v>
      </c>
      <c r="B114" s="245" t="s">
        <v>531</v>
      </c>
      <c r="C114" s="245">
        <v>428</v>
      </c>
      <c r="D114" s="246">
        <v>426</v>
      </c>
      <c r="E114" s="245">
        <v>349</v>
      </c>
      <c r="F114" s="247">
        <v>81.5</v>
      </c>
      <c r="G114" s="247">
        <v>5.2</v>
      </c>
      <c r="H114" s="247">
        <v>81.900000000000006</v>
      </c>
      <c r="I114" s="247">
        <v>5.2</v>
      </c>
      <c r="J114" s="246">
        <v>299</v>
      </c>
      <c r="K114" s="247">
        <v>69.900000000000006</v>
      </c>
      <c r="L114" s="247">
        <v>6.1</v>
      </c>
      <c r="M114" s="248">
        <v>70.2</v>
      </c>
      <c r="N114" s="247">
        <v>6.1</v>
      </c>
      <c r="O114" s="218" t="str">
        <f t="shared" si="6"/>
        <v/>
      </c>
      <c r="P114" s="218" t="str">
        <f t="shared" si="7"/>
        <v/>
      </c>
      <c r="Q114" s="218" t="str">
        <f t="shared" si="8"/>
        <v/>
      </c>
      <c r="R114" s="410" t="str">
        <f t="shared" si="9"/>
        <v/>
      </c>
      <c r="S114" s="218" t="str">
        <f t="shared" si="10"/>
        <v/>
      </c>
      <c r="T114" s="243" t="str">
        <f t="shared" si="11"/>
        <v/>
      </c>
    </row>
    <row r="115" spans="1:20" ht="10.95" customHeight="1" x14ac:dyDescent="0.25">
      <c r="A115" s="244" t="s">
        <v>474</v>
      </c>
      <c r="B115" s="245" t="s">
        <v>444</v>
      </c>
      <c r="C115" s="245">
        <v>3370</v>
      </c>
      <c r="D115" s="246">
        <v>3249</v>
      </c>
      <c r="E115" s="245">
        <v>2389</v>
      </c>
      <c r="F115" s="247">
        <v>70.900000000000006</v>
      </c>
      <c r="G115" s="247">
        <v>2.6</v>
      </c>
      <c r="H115" s="247">
        <v>73.5</v>
      </c>
      <c r="I115" s="247">
        <v>2.6</v>
      </c>
      <c r="J115" s="246">
        <v>1746</v>
      </c>
      <c r="K115" s="247">
        <v>51.8</v>
      </c>
      <c r="L115" s="247">
        <v>2.9</v>
      </c>
      <c r="M115" s="248">
        <v>53.8</v>
      </c>
      <c r="N115" s="247">
        <v>2.9</v>
      </c>
      <c r="O115" s="218">
        <f t="shared" si="6"/>
        <v>0.53799999999999992</v>
      </c>
      <c r="P115" s="218">
        <f t="shared" si="7"/>
        <v>0.58054282692985548</v>
      </c>
      <c r="Q115" s="218">
        <f t="shared" si="8"/>
        <v>0.24199999999999999</v>
      </c>
      <c r="R115" s="410">
        <f t="shared" si="9"/>
        <v>0.24199999999999999</v>
      </c>
      <c r="S115" s="218">
        <f t="shared" si="10"/>
        <v>0.41685124468731027</v>
      </c>
      <c r="T115" s="243" t="str">
        <f t="shared" si="11"/>
        <v>Kentucky</v>
      </c>
    </row>
    <row r="116" spans="1:20" ht="10.95" customHeight="1" x14ac:dyDescent="0.25">
      <c r="A116" s="244" t="s">
        <v>445</v>
      </c>
      <c r="B116" s="245" t="s">
        <v>527</v>
      </c>
      <c r="C116" s="245">
        <v>436</v>
      </c>
      <c r="D116" s="246">
        <v>413</v>
      </c>
      <c r="E116" s="245">
        <v>228</v>
      </c>
      <c r="F116" s="247">
        <v>52.2</v>
      </c>
      <c r="G116" s="247">
        <v>7.9</v>
      </c>
      <c r="H116" s="247">
        <v>55.2</v>
      </c>
      <c r="I116" s="247">
        <v>8.1</v>
      </c>
      <c r="J116" s="246">
        <v>100</v>
      </c>
      <c r="K116" s="247">
        <v>22.9</v>
      </c>
      <c r="L116" s="247">
        <v>6.7</v>
      </c>
      <c r="M116" s="248">
        <v>24.2</v>
      </c>
      <c r="N116" s="247">
        <v>7</v>
      </c>
      <c r="O116" s="218" t="str">
        <f t="shared" si="6"/>
        <v/>
      </c>
      <c r="P116" s="218" t="str">
        <f t="shared" si="7"/>
        <v/>
      </c>
      <c r="Q116" s="218" t="str">
        <f t="shared" si="8"/>
        <v/>
      </c>
      <c r="R116" s="410" t="str">
        <f t="shared" si="9"/>
        <v/>
      </c>
      <c r="S116" s="218" t="str">
        <f t="shared" si="10"/>
        <v/>
      </c>
      <c r="T116" s="243" t="str">
        <f t="shared" si="11"/>
        <v/>
      </c>
    </row>
    <row r="117" spans="1:20" ht="10.95" customHeight="1" x14ac:dyDescent="0.25">
      <c r="A117" s="244" t="s">
        <v>445</v>
      </c>
      <c r="B117" s="245" t="s">
        <v>528</v>
      </c>
      <c r="C117" s="245">
        <v>539</v>
      </c>
      <c r="D117" s="246">
        <v>507</v>
      </c>
      <c r="E117" s="245">
        <v>332</v>
      </c>
      <c r="F117" s="247">
        <v>61.6</v>
      </c>
      <c r="G117" s="247">
        <v>6.9</v>
      </c>
      <c r="H117" s="247">
        <v>65.599999999999994</v>
      </c>
      <c r="I117" s="247">
        <v>7</v>
      </c>
      <c r="J117" s="246">
        <v>236</v>
      </c>
      <c r="K117" s="247">
        <v>43.7</v>
      </c>
      <c r="L117" s="247">
        <v>7.1</v>
      </c>
      <c r="M117" s="248">
        <v>46.5</v>
      </c>
      <c r="N117" s="247">
        <v>7.3</v>
      </c>
      <c r="O117" s="218" t="str">
        <f t="shared" si="6"/>
        <v/>
      </c>
      <c r="P117" s="218" t="str">
        <f t="shared" si="7"/>
        <v/>
      </c>
      <c r="Q117" s="218" t="str">
        <f t="shared" si="8"/>
        <v/>
      </c>
      <c r="R117" s="410" t="str">
        <f t="shared" si="9"/>
        <v/>
      </c>
      <c r="S117" s="218" t="str">
        <f t="shared" si="10"/>
        <v/>
      </c>
      <c r="T117" s="243" t="str">
        <f t="shared" si="11"/>
        <v/>
      </c>
    </row>
    <row r="118" spans="1:20" ht="10.95" customHeight="1" x14ac:dyDescent="0.25">
      <c r="A118" s="244" t="s">
        <v>445</v>
      </c>
      <c r="B118" s="245" t="s">
        <v>529</v>
      </c>
      <c r="C118" s="245">
        <v>518</v>
      </c>
      <c r="D118" s="246">
        <v>484</v>
      </c>
      <c r="E118" s="245">
        <v>344</v>
      </c>
      <c r="F118" s="247">
        <v>66.400000000000006</v>
      </c>
      <c r="G118" s="247">
        <v>6.9</v>
      </c>
      <c r="H118" s="247">
        <v>71.099999999999994</v>
      </c>
      <c r="I118" s="247">
        <v>6.8</v>
      </c>
      <c r="J118" s="246">
        <v>242</v>
      </c>
      <c r="K118" s="247">
        <v>46.8</v>
      </c>
      <c r="L118" s="247">
        <v>7.3</v>
      </c>
      <c r="M118" s="248">
        <v>50.1</v>
      </c>
      <c r="N118" s="247">
        <v>7.5</v>
      </c>
      <c r="O118" s="218" t="str">
        <f t="shared" si="6"/>
        <v/>
      </c>
      <c r="P118" s="218" t="str">
        <f t="shared" si="7"/>
        <v/>
      </c>
      <c r="Q118" s="218" t="str">
        <f t="shared" si="8"/>
        <v/>
      </c>
      <c r="R118" s="410" t="str">
        <f t="shared" si="9"/>
        <v/>
      </c>
      <c r="S118" s="218" t="str">
        <f t="shared" si="10"/>
        <v/>
      </c>
      <c r="T118" s="243" t="str">
        <f t="shared" si="11"/>
        <v/>
      </c>
    </row>
    <row r="119" spans="1:20" ht="10.95" customHeight="1" x14ac:dyDescent="0.25">
      <c r="A119" s="244" t="s">
        <v>445</v>
      </c>
      <c r="B119" s="245" t="s">
        <v>530</v>
      </c>
      <c r="C119" s="245">
        <v>1079</v>
      </c>
      <c r="D119" s="246">
        <v>1048</v>
      </c>
      <c r="E119" s="245">
        <v>836</v>
      </c>
      <c r="F119" s="247">
        <v>77.5</v>
      </c>
      <c r="G119" s="247">
        <v>4.2</v>
      </c>
      <c r="H119" s="247">
        <v>79.8</v>
      </c>
      <c r="I119" s="247">
        <v>4.0999999999999996</v>
      </c>
      <c r="J119" s="246">
        <v>662</v>
      </c>
      <c r="K119" s="247">
        <v>61.3</v>
      </c>
      <c r="L119" s="247">
        <v>4.9000000000000004</v>
      </c>
      <c r="M119" s="248">
        <v>63.1</v>
      </c>
      <c r="N119" s="247">
        <v>4.9000000000000004</v>
      </c>
      <c r="O119" s="218" t="str">
        <f t="shared" si="6"/>
        <v/>
      </c>
      <c r="P119" s="218" t="str">
        <f t="shared" si="7"/>
        <v/>
      </c>
      <c r="Q119" s="218" t="str">
        <f t="shared" si="8"/>
        <v/>
      </c>
      <c r="R119" s="410" t="str">
        <f t="shared" si="9"/>
        <v/>
      </c>
      <c r="S119" s="218" t="str">
        <f t="shared" si="10"/>
        <v/>
      </c>
      <c r="T119" s="243" t="str">
        <f t="shared" si="11"/>
        <v/>
      </c>
    </row>
    <row r="120" spans="1:20" ht="10.95" customHeight="1" x14ac:dyDescent="0.25">
      <c r="A120" s="244" t="s">
        <v>445</v>
      </c>
      <c r="B120" s="245" t="s">
        <v>531</v>
      </c>
      <c r="C120" s="245">
        <v>798</v>
      </c>
      <c r="D120" s="246">
        <v>798</v>
      </c>
      <c r="E120" s="245">
        <v>649</v>
      </c>
      <c r="F120" s="247">
        <v>81.400000000000006</v>
      </c>
      <c r="G120" s="247">
        <v>4.5999999999999996</v>
      </c>
      <c r="H120" s="247">
        <v>81.400000000000006</v>
      </c>
      <c r="I120" s="247">
        <v>4.5999999999999996</v>
      </c>
      <c r="J120" s="246">
        <v>507</v>
      </c>
      <c r="K120" s="247">
        <v>63.5</v>
      </c>
      <c r="L120" s="247">
        <v>5.6</v>
      </c>
      <c r="M120" s="248">
        <v>63.5</v>
      </c>
      <c r="N120" s="247">
        <v>5.6</v>
      </c>
      <c r="O120" s="218" t="str">
        <f t="shared" si="6"/>
        <v/>
      </c>
      <c r="P120" s="218" t="str">
        <f t="shared" si="7"/>
        <v/>
      </c>
      <c r="Q120" s="218" t="str">
        <f t="shared" si="8"/>
        <v/>
      </c>
      <c r="R120" s="410" t="str">
        <f t="shared" si="9"/>
        <v/>
      </c>
      <c r="S120" s="218" t="str">
        <f t="shared" si="10"/>
        <v/>
      </c>
      <c r="T120" s="243" t="str">
        <f t="shared" si="11"/>
        <v/>
      </c>
    </row>
    <row r="121" spans="1:20" ht="10.95" customHeight="1" x14ac:dyDescent="0.25">
      <c r="A121" s="244" t="s">
        <v>475</v>
      </c>
      <c r="B121" s="245" t="s">
        <v>444</v>
      </c>
      <c r="C121" s="245">
        <v>3458</v>
      </c>
      <c r="D121" s="246">
        <v>3326</v>
      </c>
      <c r="E121" s="245">
        <v>2263</v>
      </c>
      <c r="F121" s="247">
        <v>65.400000000000006</v>
      </c>
      <c r="G121" s="247">
        <v>2.6</v>
      </c>
      <c r="H121" s="247">
        <v>68</v>
      </c>
      <c r="I121" s="247">
        <v>2.6</v>
      </c>
      <c r="J121" s="246">
        <v>1656</v>
      </c>
      <c r="K121" s="247">
        <v>47.9</v>
      </c>
      <c r="L121" s="247">
        <v>2.7</v>
      </c>
      <c r="M121" s="248">
        <v>49.8</v>
      </c>
      <c r="N121" s="247">
        <v>2.7</v>
      </c>
      <c r="O121" s="218">
        <f t="shared" si="6"/>
        <v>0.498</v>
      </c>
      <c r="P121" s="218">
        <f t="shared" si="7"/>
        <v>0.53099455040871935</v>
      </c>
      <c r="Q121" s="218">
        <f t="shared" si="8"/>
        <v>0.252</v>
      </c>
      <c r="R121" s="410">
        <f t="shared" si="9"/>
        <v>0.252</v>
      </c>
      <c r="S121" s="218">
        <f t="shared" si="10"/>
        <v>0.47458114175753691</v>
      </c>
      <c r="T121" s="243" t="str">
        <f t="shared" si="11"/>
        <v>Louisiana</v>
      </c>
    </row>
    <row r="122" spans="1:20" ht="10.95" customHeight="1" x14ac:dyDescent="0.25">
      <c r="A122" s="244" t="s">
        <v>445</v>
      </c>
      <c r="B122" s="245" t="s">
        <v>527</v>
      </c>
      <c r="C122" s="245">
        <v>409</v>
      </c>
      <c r="D122" s="246">
        <v>390</v>
      </c>
      <c r="E122" s="245">
        <v>202</v>
      </c>
      <c r="F122" s="247">
        <v>49.3</v>
      </c>
      <c r="G122" s="247">
        <v>7.8</v>
      </c>
      <c r="H122" s="247">
        <v>51.7</v>
      </c>
      <c r="I122" s="247">
        <v>8</v>
      </c>
      <c r="J122" s="246">
        <v>98</v>
      </c>
      <c r="K122" s="247">
        <v>24</v>
      </c>
      <c r="L122" s="247">
        <v>6.7</v>
      </c>
      <c r="M122" s="248">
        <v>25.2</v>
      </c>
      <c r="N122" s="247">
        <v>7</v>
      </c>
      <c r="O122" s="218" t="str">
        <f t="shared" si="6"/>
        <v/>
      </c>
      <c r="P122" s="218" t="str">
        <f t="shared" si="7"/>
        <v/>
      </c>
      <c r="Q122" s="218" t="str">
        <f t="shared" si="8"/>
        <v/>
      </c>
      <c r="R122" s="410" t="str">
        <f t="shared" si="9"/>
        <v/>
      </c>
      <c r="S122" s="218" t="str">
        <f t="shared" si="10"/>
        <v/>
      </c>
      <c r="T122" s="243" t="str">
        <f t="shared" si="11"/>
        <v/>
      </c>
    </row>
    <row r="123" spans="1:20" ht="10.95" customHeight="1" x14ac:dyDescent="0.25">
      <c r="A123" s="244" t="s">
        <v>445</v>
      </c>
      <c r="B123" s="245" t="s">
        <v>528</v>
      </c>
      <c r="C123" s="245">
        <v>587</v>
      </c>
      <c r="D123" s="246">
        <v>549</v>
      </c>
      <c r="E123" s="245">
        <v>335</v>
      </c>
      <c r="F123" s="247">
        <v>57.2</v>
      </c>
      <c r="G123" s="247">
        <v>6.5</v>
      </c>
      <c r="H123" s="247">
        <v>61.1</v>
      </c>
      <c r="I123" s="247">
        <v>6.6</v>
      </c>
      <c r="J123" s="246">
        <v>217</v>
      </c>
      <c r="K123" s="247">
        <v>37</v>
      </c>
      <c r="L123" s="247">
        <v>6.3</v>
      </c>
      <c r="M123" s="248">
        <v>39.5</v>
      </c>
      <c r="N123" s="247">
        <v>6.6</v>
      </c>
      <c r="O123" s="218" t="str">
        <f t="shared" si="6"/>
        <v/>
      </c>
      <c r="P123" s="218" t="str">
        <f t="shared" si="7"/>
        <v/>
      </c>
      <c r="Q123" s="218" t="str">
        <f t="shared" si="8"/>
        <v/>
      </c>
      <c r="R123" s="410" t="str">
        <f t="shared" si="9"/>
        <v/>
      </c>
      <c r="S123" s="218" t="str">
        <f t="shared" si="10"/>
        <v/>
      </c>
      <c r="T123" s="243" t="str">
        <f t="shared" si="11"/>
        <v/>
      </c>
    </row>
    <row r="124" spans="1:20" ht="10.95" customHeight="1" x14ac:dyDescent="0.25">
      <c r="A124" s="244" t="s">
        <v>445</v>
      </c>
      <c r="B124" s="245" t="s">
        <v>529</v>
      </c>
      <c r="C124" s="245">
        <v>607</v>
      </c>
      <c r="D124" s="246">
        <v>573</v>
      </c>
      <c r="E124" s="245">
        <v>376</v>
      </c>
      <c r="F124" s="247">
        <v>61.9</v>
      </c>
      <c r="G124" s="247">
        <v>6.2</v>
      </c>
      <c r="H124" s="247">
        <v>65.5</v>
      </c>
      <c r="I124" s="247">
        <v>6.3</v>
      </c>
      <c r="J124" s="246">
        <v>257</v>
      </c>
      <c r="K124" s="247">
        <v>42.2</v>
      </c>
      <c r="L124" s="247">
        <v>6.3</v>
      </c>
      <c r="M124" s="248">
        <v>44.8</v>
      </c>
      <c r="N124" s="247">
        <v>6.6</v>
      </c>
      <c r="O124" s="218" t="str">
        <f t="shared" si="6"/>
        <v/>
      </c>
      <c r="P124" s="218" t="str">
        <f t="shared" si="7"/>
        <v/>
      </c>
      <c r="Q124" s="218" t="str">
        <f t="shared" si="8"/>
        <v/>
      </c>
      <c r="R124" s="410" t="str">
        <f t="shared" si="9"/>
        <v/>
      </c>
      <c r="S124" s="218" t="str">
        <f t="shared" si="10"/>
        <v/>
      </c>
      <c r="T124" s="243" t="str">
        <f t="shared" si="11"/>
        <v/>
      </c>
    </row>
    <row r="125" spans="1:20" ht="10.95" customHeight="1" x14ac:dyDescent="0.25">
      <c r="A125" s="244" t="s">
        <v>445</v>
      </c>
      <c r="B125" s="245" t="s">
        <v>530</v>
      </c>
      <c r="C125" s="245">
        <v>1144</v>
      </c>
      <c r="D125" s="246">
        <v>1112</v>
      </c>
      <c r="E125" s="245">
        <v>791</v>
      </c>
      <c r="F125" s="247">
        <v>69.099999999999994</v>
      </c>
      <c r="G125" s="247">
        <v>4.3</v>
      </c>
      <c r="H125" s="247">
        <v>71.099999999999994</v>
      </c>
      <c r="I125" s="247">
        <v>4.3</v>
      </c>
      <c r="J125" s="246">
        <v>633</v>
      </c>
      <c r="K125" s="247">
        <v>55.3</v>
      </c>
      <c r="L125" s="247">
        <v>4.7</v>
      </c>
      <c r="M125" s="248">
        <v>56.9</v>
      </c>
      <c r="N125" s="247">
        <v>4.7</v>
      </c>
      <c r="O125" s="218" t="str">
        <f t="shared" si="6"/>
        <v/>
      </c>
      <c r="P125" s="218" t="str">
        <f t="shared" si="7"/>
        <v/>
      </c>
      <c r="Q125" s="218" t="str">
        <f t="shared" si="8"/>
        <v/>
      </c>
      <c r="R125" s="410" t="str">
        <f t="shared" si="9"/>
        <v/>
      </c>
      <c r="S125" s="218" t="str">
        <f t="shared" si="10"/>
        <v/>
      </c>
      <c r="T125" s="243" t="str">
        <f t="shared" si="11"/>
        <v/>
      </c>
    </row>
    <row r="126" spans="1:20" ht="10.95" customHeight="1" x14ac:dyDescent="0.25">
      <c r="A126" s="244" t="s">
        <v>445</v>
      </c>
      <c r="B126" s="245" t="s">
        <v>531</v>
      </c>
      <c r="C126" s="245">
        <v>711</v>
      </c>
      <c r="D126" s="246">
        <v>702</v>
      </c>
      <c r="E126" s="245">
        <v>560</v>
      </c>
      <c r="F126" s="247">
        <v>78.7</v>
      </c>
      <c r="G126" s="247">
        <v>4.9000000000000004</v>
      </c>
      <c r="H126" s="247">
        <v>79.7</v>
      </c>
      <c r="I126" s="247">
        <v>4.8</v>
      </c>
      <c r="J126" s="246">
        <v>452</v>
      </c>
      <c r="K126" s="247">
        <v>63.5</v>
      </c>
      <c r="L126" s="247">
        <v>5.7</v>
      </c>
      <c r="M126" s="248">
        <v>64.3</v>
      </c>
      <c r="N126" s="247">
        <v>5.7</v>
      </c>
      <c r="O126" s="218" t="str">
        <f t="shared" si="6"/>
        <v/>
      </c>
      <c r="P126" s="218" t="str">
        <f t="shared" si="7"/>
        <v/>
      </c>
      <c r="Q126" s="218" t="str">
        <f t="shared" si="8"/>
        <v/>
      </c>
      <c r="R126" s="410" t="str">
        <f t="shared" si="9"/>
        <v/>
      </c>
      <c r="S126" s="218" t="str">
        <f t="shared" si="10"/>
        <v/>
      </c>
      <c r="T126" s="243" t="str">
        <f t="shared" si="11"/>
        <v/>
      </c>
    </row>
    <row r="127" spans="1:20" ht="10.95" customHeight="1" x14ac:dyDescent="0.25">
      <c r="A127" s="244" t="s">
        <v>476</v>
      </c>
      <c r="B127" s="245" t="s">
        <v>444</v>
      </c>
      <c r="C127" s="245">
        <v>1074</v>
      </c>
      <c r="D127" s="246">
        <v>1056</v>
      </c>
      <c r="E127" s="245">
        <v>828</v>
      </c>
      <c r="F127" s="247">
        <v>77.099999999999994</v>
      </c>
      <c r="G127" s="247">
        <v>2.6</v>
      </c>
      <c r="H127" s="247">
        <v>78.400000000000006</v>
      </c>
      <c r="I127" s="247">
        <v>2.5</v>
      </c>
      <c r="J127" s="246">
        <v>693</v>
      </c>
      <c r="K127" s="247">
        <v>64.5</v>
      </c>
      <c r="L127" s="247">
        <v>2.9</v>
      </c>
      <c r="M127" s="248">
        <v>65.599999999999994</v>
      </c>
      <c r="N127" s="247">
        <v>2.9</v>
      </c>
      <c r="O127" s="218">
        <f t="shared" si="6"/>
        <v>0.65599999999999992</v>
      </c>
      <c r="P127" s="218">
        <f t="shared" si="7"/>
        <v>0.68976215098241989</v>
      </c>
      <c r="Q127" s="218">
        <f t="shared" si="8"/>
        <v>0.29199999999999998</v>
      </c>
      <c r="R127" s="410">
        <f t="shared" si="9"/>
        <v>0.29199999999999998</v>
      </c>
      <c r="S127" s="218">
        <f t="shared" si="10"/>
        <v>0.42333433283358318</v>
      </c>
      <c r="T127" s="243" t="str">
        <f t="shared" si="11"/>
        <v>Maine</v>
      </c>
    </row>
    <row r="128" spans="1:20" ht="10.95" customHeight="1" x14ac:dyDescent="0.25">
      <c r="A128" s="244" t="s">
        <v>445</v>
      </c>
      <c r="B128" s="245" t="s">
        <v>527</v>
      </c>
      <c r="C128" s="245">
        <v>89</v>
      </c>
      <c r="D128" s="246">
        <v>89</v>
      </c>
      <c r="E128" s="245">
        <v>46</v>
      </c>
      <c r="F128" s="247">
        <v>51.5</v>
      </c>
      <c r="G128" s="247">
        <v>10.6</v>
      </c>
      <c r="H128" s="247">
        <v>51.5</v>
      </c>
      <c r="I128" s="247">
        <v>10.6</v>
      </c>
      <c r="J128" s="246">
        <v>26</v>
      </c>
      <c r="K128" s="247">
        <v>29.2</v>
      </c>
      <c r="L128" s="247">
        <v>9.6</v>
      </c>
      <c r="M128" s="248">
        <v>29.2</v>
      </c>
      <c r="N128" s="247">
        <v>9.6</v>
      </c>
      <c r="O128" s="218" t="str">
        <f t="shared" si="6"/>
        <v/>
      </c>
      <c r="P128" s="218" t="str">
        <f t="shared" si="7"/>
        <v/>
      </c>
      <c r="Q128" s="218" t="str">
        <f t="shared" si="8"/>
        <v/>
      </c>
      <c r="R128" s="410" t="str">
        <f t="shared" si="9"/>
        <v/>
      </c>
      <c r="S128" s="218" t="str">
        <f t="shared" si="10"/>
        <v/>
      </c>
      <c r="T128" s="243" t="str">
        <f t="shared" si="11"/>
        <v/>
      </c>
    </row>
    <row r="129" spans="1:20" ht="10.95" customHeight="1" x14ac:dyDescent="0.25">
      <c r="A129" s="244" t="s">
        <v>445</v>
      </c>
      <c r="B129" s="245" t="s">
        <v>528</v>
      </c>
      <c r="C129" s="245">
        <v>174</v>
      </c>
      <c r="D129" s="246">
        <v>171</v>
      </c>
      <c r="E129" s="245">
        <v>108</v>
      </c>
      <c r="F129" s="247">
        <v>61.9</v>
      </c>
      <c r="G129" s="247">
        <v>7.3</v>
      </c>
      <c r="H129" s="247">
        <v>63.2</v>
      </c>
      <c r="I129" s="247">
        <v>7.4</v>
      </c>
      <c r="J129" s="246">
        <v>88</v>
      </c>
      <c r="K129" s="247">
        <v>50.3</v>
      </c>
      <c r="L129" s="247">
        <v>7.5</v>
      </c>
      <c r="M129" s="248">
        <v>51.3</v>
      </c>
      <c r="N129" s="247">
        <v>7.6</v>
      </c>
      <c r="O129" s="218" t="str">
        <f t="shared" si="6"/>
        <v/>
      </c>
      <c r="P129" s="218" t="str">
        <f t="shared" si="7"/>
        <v/>
      </c>
      <c r="Q129" s="218" t="str">
        <f t="shared" si="8"/>
        <v/>
      </c>
      <c r="R129" s="410" t="str">
        <f t="shared" si="9"/>
        <v/>
      </c>
      <c r="S129" s="218" t="str">
        <f t="shared" si="10"/>
        <v/>
      </c>
      <c r="T129" s="243" t="str">
        <f t="shared" si="11"/>
        <v/>
      </c>
    </row>
    <row r="130" spans="1:20" ht="10.95" customHeight="1" x14ac:dyDescent="0.25">
      <c r="A130" s="244" t="s">
        <v>445</v>
      </c>
      <c r="B130" s="245" t="s">
        <v>529</v>
      </c>
      <c r="C130" s="245">
        <v>149</v>
      </c>
      <c r="D130" s="246">
        <v>148</v>
      </c>
      <c r="E130" s="245">
        <v>122</v>
      </c>
      <c r="F130" s="247">
        <v>81.5</v>
      </c>
      <c r="G130" s="247">
        <v>6.3</v>
      </c>
      <c r="H130" s="247">
        <v>82.1</v>
      </c>
      <c r="I130" s="247">
        <v>6.3</v>
      </c>
      <c r="J130" s="246">
        <v>93</v>
      </c>
      <c r="K130" s="247">
        <v>62.4</v>
      </c>
      <c r="L130" s="247">
        <v>7.9</v>
      </c>
      <c r="M130" s="248">
        <v>62.9</v>
      </c>
      <c r="N130" s="247">
        <v>7.9</v>
      </c>
      <c r="O130" s="218" t="str">
        <f t="shared" si="6"/>
        <v/>
      </c>
      <c r="P130" s="218" t="str">
        <f t="shared" si="7"/>
        <v/>
      </c>
      <c r="Q130" s="218" t="str">
        <f t="shared" si="8"/>
        <v/>
      </c>
      <c r="R130" s="410" t="str">
        <f t="shared" si="9"/>
        <v/>
      </c>
      <c r="S130" s="218" t="str">
        <f t="shared" si="10"/>
        <v/>
      </c>
      <c r="T130" s="243" t="str">
        <f t="shared" si="11"/>
        <v/>
      </c>
    </row>
    <row r="131" spans="1:20" ht="10.95" customHeight="1" x14ac:dyDescent="0.25">
      <c r="A131" s="244" t="s">
        <v>445</v>
      </c>
      <c r="B131" s="245" t="s">
        <v>530</v>
      </c>
      <c r="C131" s="245">
        <v>385</v>
      </c>
      <c r="D131" s="246">
        <v>378</v>
      </c>
      <c r="E131" s="245">
        <v>317</v>
      </c>
      <c r="F131" s="247">
        <v>82.5</v>
      </c>
      <c r="G131" s="247">
        <v>3.9</v>
      </c>
      <c r="H131" s="247">
        <v>83.9</v>
      </c>
      <c r="I131" s="247">
        <v>3.8</v>
      </c>
      <c r="J131" s="246">
        <v>273</v>
      </c>
      <c r="K131" s="247">
        <v>70.900000000000006</v>
      </c>
      <c r="L131" s="247">
        <v>4.5999999999999996</v>
      </c>
      <c r="M131" s="248">
        <v>72.099999999999994</v>
      </c>
      <c r="N131" s="247">
        <v>4.5999999999999996</v>
      </c>
      <c r="O131" s="218" t="str">
        <f t="shared" si="6"/>
        <v/>
      </c>
      <c r="P131" s="218" t="str">
        <f t="shared" si="7"/>
        <v/>
      </c>
      <c r="Q131" s="218" t="str">
        <f t="shared" si="8"/>
        <v/>
      </c>
      <c r="R131" s="410" t="str">
        <f t="shared" si="9"/>
        <v/>
      </c>
      <c r="S131" s="218" t="str">
        <f t="shared" si="10"/>
        <v/>
      </c>
      <c r="T131" s="243" t="str">
        <f t="shared" si="11"/>
        <v/>
      </c>
    </row>
    <row r="132" spans="1:20" ht="10.95" customHeight="1" x14ac:dyDescent="0.25">
      <c r="A132" s="244" t="s">
        <v>445</v>
      </c>
      <c r="B132" s="245" t="s">
        <v>531</v>
      </c>
      <c r="C132" s="245">
        <v>276</v>
      </c>
      <c r="D132" s="246">
        <v>270</v>
      </c>
      <c r="E132" s="245">
        <v>235</v>
      </c>
      <c r="F132" s="247">
        <v>85.3</v>
      </c>
      <c r="G132" s="247">
        <v>4.3</v>
      </c>
      <c r="H132" s="247">
        <v>87.1</v>
      </c>
      <c r="I132" s="247">
        <v>4.0999999999999996</v>
      </c>
      <c r="J132" s="246">
        <v>213</v>
      </c>
      <c r="K132" s="247">
        <v>77.3</v>
      </c>
      <c r="L132" s="247">
        <v>5</v>
      </c>
      <c r="M132" s="248">
        <v>78.900000000000006</v>
      </c>
      <c r="N132" s="247">
        <v>4.9000000000000004</v>
      </c>
      <c r="O132" s="218" t="str">
        <f t="shared" si="6"/>
        <v/>
      </c>
      <c r="P132" s="218" t="str">
        <f t="shared" si="7"/>
        <v/>
      </c>
      <c r="Q132" s="218" t="str">
        <f t="shared" si="8"/>
        <v/>
      </c>
      <c r="R132" s="410" t="str">
        <f t="shared" si="9"/>
        <v/>
      </c>
      <c r="S132" s="218" t="str">
        <f t="shared" si="10"/>
        <v/>
      </c>
      <c r="T132" s="243" t="str">
        <f t="shared" si="11"/>
        <v/>
      </c>
    </row>
    <row r="133" spans="1:20" ht="10.95" customHeight="1" x14ac:dyDescent="0.25">
      <c r="A133" s="244" t="s">
        <v>477</v>
      </c>
      <c r="B133" s="245" t="s">
        <v>444</v>
      </c>
      <c r="C133" s="245">
        <v>4666</v>
      </c>
      <c r="D133" s="246">
        <v>4281</v>
      </c>
      <c r="E133" s="245">
        <v>3095</v>
      </c>
      <c r="F133" s="247">
        <v>66.3</v>
      </c>
      <c r="G133" s="247">
        <v>2.2999999999999998</v>
      </c>
      <c r="H133" s="247">
        <v>72.3</v>
      </c>
      <c r="I133" s="247">
        <v>2.2999999999999998</v>
      </c>
      <c r="J133" s="246">
        <v>2320</v>
      </c>
      <c r="K133" s="247">
        <v>49.7</v>
      </c>
      <c r="L133" s="247">
        <v>2.5</v>
      </c>
      <c r="M133" s="248">
        <v>54.2</v>
      </c>
      <c r="N133" s="247">
        <v>2.6</v>
      </c>
      <c r="O133" s="218">
        <f t="shared" si="6"/>
        <v>0.54200000000000004</v>
      </c>
      <c r="P133" s="218">
        <f t="shared" si="7"/>
        <v>0.56787452677122774</v>
      </c>
      <c r="Q133" s="218">
        <f t="shared" si="8"/>
        <v>0.377</v>
      </c>
      <c r="R133" s="410">
        <f t="shared" si="9"/>
        <v>0.377</v>
      </c>
      <c r="S133" s="218">
        <f t="shared" si="10"/>
        <v>0.66387904761904759</v>
      </c>
      <c r="T133" s="243" t="str">
        <f t="shared" si="11"/>
        <v>Maryland</v>
      </c>
    </row>
    <row r="134" spans="1:20" ht="10.95" customHeight="1" x14ac:dyDescent="0.25">
      <c r="A134" s="244" t="s">
        <v>445</v>
      </c>
      <c r="B134" s="245" t="s">
        <v>527</v>
      </c>
      <c r="C134" s="245">
        <v>653</v>
      </c>
      <c r="D134" s="246">
        <v>584</v>
      </c>
      <c r="E134" s="245">
        <v>354</v>
      </c>
      <c r="F134" s="247">
        <v>54.2</v>
      </c>
      <c r="G134" s="247">
        <v>6.5</v>
      </c>
      <c r="H134" s="247">
        <v>60.6</v>
      </c>
      <c r="I134" s="247">
        <v>6.8</v>
      </c>
      <c r="J134" s="246">
        <v>220</v>
      </c>
      <c r="K134" s="247">
        <v>33.700000000000003</v>
      </c>
      <c r="L134" s="247">
        <v>6.2</v>
      </c>
      <c r="M134" s="248">
        <v>37.700000000000003</v>
      </c>
      <c r="N134" s="247">
        <v>6.7</v>
      </c>
      <c r="O134" s="218" t="str">
        <f t="shared" si="6"/>
        <v/>
      </c>
      <c r="P134" s="218" t="str">
        <f t="shared" si="7"/>
        <v/>
      </c>
      <c r="Q134" s="218" t="str">
        <f t="shared" si="8"/>
        <v/>
      </c>
      <c r="R134" s="410" t="str">
        <f t="shared" si="9"/>
        <v/>
      </c>
      <c r="S134" s="218" t="str">
        <f t="shared" si="10"/>
        <v/>
      </c>
      <c r="T134" s="243" t="str">
        <f t="shared" si="11"/>
        <v/>
      </c>
    </row>
    <row r="135" spans="1:20" ht="10.95" customHeight="1" x14ac:dyDescent="0.25">
      <c r="A135" s="244" t="s">
        <v>445</v>
      </c>
      <c r="B135" s="245" t="s">
        <v>528</v>
      </c>
      <c r="C135" s="245">
        <v>780</v>
      </c>
      <c r="D135" s="246">
        <v>690</v>
      </c>
      <c r="E135" s="245">
        <v>477</v>
      </c>
      <c r="F135" s="247">
        <v>61.2</v>
      </c>
      <c r="G135" s="247">
        <v>5.9</v>
      </c>
      <c r="H135" s="247">
        <v>69.2</v>
      </c>
      <c r="I135" s="247">
        <v>5.9</v>
      </c>
      <c r="J135" s="246">
        <v>302</v>
      </c>
      <c r="K135" s="247">
        <v>38.700000000000003</v>
      </c>
      <c r="L135" s="247">
        <v>5.9</v>
      </c>
      <c r="M135" s="248">
        <v>43.8</v>
      </c>
      <c r="N135" s="247">
        <v>6.3</v>
      </c>
      <c r="O135" s="218" t="str">
        <f t="shared" si="6"/>
        <v/>
      </c>
      <c r="P135" s="218" t="str">
        <f t="shared" si="7"/>
        <v/>
      </c>
      <c r="Q135" s="218" t="str">
        <f t="shared" si="8"/>
        <v/>
      </c>
      <c r="R135" s="410" t="str">
        <f t="shared" si="9"/>
        <v/>
      </c>
      <c r="S135" s="218" t="str">
        <f t="shared" si="10"/>
        <v/>
      </c>
      <c r="T135" s="243" t="str">
        <f t="shared" si="11"/>
        <v/>
      </c>
    </row>
    <row r="136" spans="1:20" ht="10.95" customHeight="1" x14ac:dyDescent="0.25">
      <c r="A136" s="244" t="s">
        <v>445</v>
      </c>
      <c r="B136" s="245" t="s">
        <v>529</v>
      </c>
      <c r="C136" s="245">
        <v>689</v>
      </c>
      <c r="D136" s="246">
        <v>616</v>
      </c>
      <c r="E136" s="245">
        <v>444</v>
      </c>
      <c r="F136" s="247">
        <v>64.5</v>
      </c>
      <c r="G136" s="247">
        <v>6.1</v>
      </c>
      <c r="H136" s="247">
        <v>72.099999999999994</v>
      </c>
      <c r="I136" s="247">
        <v>6.1</v>
      </c>
      <c r="J136" s="246">
        <v>340</v>
      </c>
      <c r="K136" s="247">
        <v>49.3</v>
      </c>
      <c r="L136" s="247">
        <v>6.4</v>
      </c>
      <c r="M136" s="248">
        <v>55.2</v>
      </c>
      <c r="N136" s="247">
        <v>6.7</v>
      </c>
      <c r="O136" s="218" t="str">
        <f t="shared" ref="O136:O199" si="12">IF(A136&lt;&gt;"",M136/100,"")</f>
        <v/>
      </c>
      <c r="P136" s="218" t="str">
        <f t="shared" ref="P136:P199" si="13">IF(A136&lt;&gt;"",SUM(J138:J141)/SUM(D138:D141),"")</f>
        <v/>
      </c>
      <c r="Q136" s="218" t="str">
        <f t="shared" ref="Q136:Q199" si="14">IF(A136&lt;&gt;"",IF(M137&lt;&gt;"B",M137/100,"B"),"")</f>
        <v/>
      </c>
      <c r="R136" s="410" t="str">
        <f t="shared" ref="R136:R199" si="15">IF(Q136="B",J137/D137,Q136)</f>
        <v/>
      </c>
      <c r="S136" s="218" t="str">
        <f t="shared" ref="S136:S199" si="16">IF(A136&lt;&gt;"",R136/P136,"")</f>
        <v/>
      </c>
      <c r="T136" s="243" t="str">
        <f t="shared" ref="T136:T199" si="17">PROPER(A136)</f>
        <v/>
      </c>
    </row>
    <row r="137" spans="1:20" ht="10.95" customHeight="1" x14ac:dyDescent="0.25">
      <c r="A137" s="244" t="s">
        <v>445</v>
      </c>
      <c r="B137" s="245" t="s">
        <v>530</v>
      </c>
      <c r="C137" s="245">
        <v>1604</v>
      </c>
      <c r="D137" s="246">
        <v>1486</v>
      </c>
      <c r="E137" s="245">
        <v>1101</v>
      </c>
      <c r="F137" s="247">
        <v>68.599999999999994</v>
      </c>
      <c r="G137" s="247">
        <v>3.9</v>
      </c>
      <c r="H137" s="247">
        <v>74.099999999999994</v>
      </c>
      <c r="I137" s="247">
        <v>3.8</v>
      </c>
      <c r="J137" s="246">
        <v>902</v>
      </c>
      <c r="K137" s="247">
        <v>56.2</v>
      </c>
      <c r="L137" s="247">
        <v>4.2</v>
      </c>
      <c r="M137" s="248">
        <v>60.7</v>
      </c>
      <c r="N137" s="247">
        <v>4.3</v>
      </c>
      <c r="O137" s="218" t="str">
        <f t="shared" si="12"/>
        <v/>
      </c>
      <c r="P137" s="218" t="str">
        <f t="shared" si="13"/>
        <v/>
      </c>
      <c r="Q137" s="218" t="str">
        <f t="shared" si="14"/>
        <v/>
      </c>
      <c r="R137" s="410" t="str">
        <f t="shared" si="15"/>
        <v/>
      </c>
      <c r="S137" s="218" t="str">
        <f t="shared" si="16"/>
        <v/>
      </c>
      <c r="T137" s="243" t="str">
        <f t="shared" si="17"/>
        <v/>
      </c>
    </row>
    <row r="138" spans="1:20" ht="10.95" customHeight="1" x14ac:dyDescent="0.25">
      <c r="A138" s="244" t="s">
        <v>445</v>
      </c>
      <c r="B138" s="245" t="s">
        <v>531</v>
      </c>
      <c r="C138" s="245">
        <v>939</v>
      </c>
      <c r="D138" s="246">
        <v>906</v>
      </c>
      <c r="E138" s="245">
        <v>719</v>
      </c>
      <c r="F138" s="247">
        <v>76.599999999999994</v>
      </c>
      <c r="G138" s="247">
        <v>4.5999999999999996</v>
      </c>
      <c r="H138" s="247">
        <v>79.400000000000006</v>
      </c>
      <c r="I138" s="247">
        <v>4.5</v>
      </c>
      <c r="J138" s="246">
        <v>556</v>
      </c>
      <c r="K138" s="247">
        <v>59.2</v>
      </c>
      <c r="L138" s="247">
        <v>5.4</v>
      </c>
      <c r="M138" s="248">
        <v>61.4</v>
      </c>
      <c r="N138" s="247">
        <v>5.4</v>
      </c>
      <c r="O138" s="218" t="str">
        <f t="shared" si="12"/>
        <v/>
      </c>
      <c r="P138" s="218" t="str">
        <f t="shared" si="13"/>
        <v/>
      </c>
      <c r="Q138" s="218" t="str">
        <f t="shared" si="14"/>
        <v/>
      </c>
      <c r="R138" s="410" t="str">
        <f t="shared" si="15"/>
        <v/>
      </c>
      <c r="S138" s="218" t="str">
        <f t="shared" si="16"/>
        <v/>
      </c>
      <c r="T138" s="243" t="str">
        <f t="shared" si="17"/>
        <v/>
      </c>
    </row>
    <row r="139" spans="1:20" ht="10.95" customHeight="1" x14ac:dyDescent="0.25">
      <c r="A139" s="244" t="s">
        <v>478</v>
      </c>
      <c r="B139" s="245" t="s">
        <v>444</v>
      </c>
      <c r="C139" s="245">
        <v>5460</v>
      </c>
      <c r="D139" s="246">
        <v>4919</v>
      </c>
      <c r="E139" s="245">
        <v>3345</v>
      </c>
      <c r="F139" s="247">
        <v>61.3</v>
      </c>
      <c r="G139" s="247">
        <v>2.2000000000000002</v>
      </c>
      <c r="H139" s="247">
        <v>68</v>
      </c>
      <c r="I139" s="247">
        <v>2.2000000000000002</v>
      </c>
      <c r="J139" s="246">
        <v>2731</v>
      </c>
      <c r="K139" s="247">
        <v>50</v>
      </c>
      <c r="L139" s="247">
        <v>2.2000000000000002</v>
      </c>
      <c r="M139" s="248">
        <v>55.5</v>
      </c>
      <c r="N139" s="247">
        <v>2.2999999999999998</v>
      </c>
      <c r="O139" s="218">
        <f t="shared" si="12"/>
        <v>0.55500000000000005</v>
      </c>
      <c r="P139" s="218">
        <f t="shared" si="13"/>
        <v>0.58285583314233325</v>
      </c>
      <c r="Q139" s="218">
        <f t="shared" si="14"/>
        <v>0.33899999999999997</v>
      </c>
      <c r="R139" s="410">
        <f t="shared" si="15"/>
        <v>0.33899999999999997</v>
      </c>
      <c r="S139" s="218">
        <f t="shared" si="16"/>
        <v>0.58161895399134877</v>
      </c>
      <c r="T139" s="243" t="str">
        <f t="shared" si="17"/>
        <v>Massachusetts</v>
      </c>
    </row>
    <row r="140" spans="1:20" ht="10.95" customHeight="1" x14ac:dyDescent="0.25">
      <c r="A140" s="244" t="s">
        <v>445</v>
      </c>
      <c r="B140" s="245" t="s">
        <v>527</v>
      </c>
      <c r="C140" s="245">
        <v>644</v>
      </c>
      <c r="D140" s="246">
        <v>556</v>
      </c>
      <c r="E140" s="245">
        <v>240</v>
      </c>
      <c r="F140" s="247">
        <v>37.299999999999997</v>
      </c>
      <c r="G140" s="247">
        <v>6.2</v>
      </c>
      <c r="H140" s="247">
        <v>43.2</v>
      </c>
      <c r="I140" s="247">
        <v>6.9</v>
      </c>
      <c r="J140" s="246">
        <v>188</v>
      </c>
      <c r="K140" s="247">
        <v>29.3</v>
      </c>
      <c r="L140" s="247">
        <v>5.9</v>
      </c>
      <c r="M140" s="248">
        <v>33.9</v>
      </c>
      <c r="N140" s="247">
        <v>6.6</v>
      </c>
      <c r="O140" s="218" t="str">
        <f t="shared" si="12"/>
        <v/>
      </c>
      <c r="P140" s="218" t="str">
        <f t="shared" si="13"/>
        <v/>
      </c>
      <c r="Q140" s="218" t="str">
        <f t="shared" si="14"/>
        <v/>
      </c>
      <c r="R140" s="410" t="str">
        <f t="shared" si="15"/>
        <v/>
      </c>
      <c r="S140" s="218" t="str">
        <f t="shared" si="16"/>
        <v/>
      </c>
      <c r="T140" s="243" t="str">
        <f t="shared" si="17"/>
        <v/>
      </c>
    </row>
    <row r="141" spans="1:20" ht="10.95" customHeight="1" x14ac:dyDescent="0.25">
      <c r="A141" s="244" t="s">
        <v>445</v>
      </c>
      <c r="B141" s="245" t="s">
        <v>528</v>
      </c>
      <c r="C141" s="245">
        <v>1038</v>
      </c>
      <c r="D141" s="246">
        <v>905</v>
      </c>
      <c r="E141" s="245">
        <v>549</v>
      </c>
      <c r="F141" s="247">
        <v>52.8</v>
      </c>
      <c r="G141" s="247">
        <v>5.0999999999999996</v>
      </c>
      <c r="H141" s="247">
        <v>60.6</v>
      </c>
      <c r="I141" s="247">
        <v>5.3</v>
      </c>
      <c r="J141" s="246">
        <v>417</v>
      </c>
      <c r="K141" s="247">
        <v>40.200000000000003</v>
      </c>
      <c r="L141" s="247">
        <v>5</v>
      </c>
      <c r="M141" s="248">
        <v>46.1</v>
      </c>
      <c r="N141" s="247">
        <v>5.4</v>
      </c>
      <c r="O141" s="218" t="str">
        <f t="shared" si="12"/>
        <v/>
      </c>
      <c r="P141" s="218" t="str">
        <f t="shared" si="13"/>
        <v/>
      </c>
      <c r="Q141" s="218" t="str">
        <f t="shared" si="14"/>
        <v/>
      </c>
      <c r="R141" s="410" t="str">
        <f t="shared" si="15"/>
        <v/>
      </c>
      <c r="S141" s="218" t="str">
        <f t="shared" si="16"/>
        <v/>
      </c>
      <c r="T141" s="243" t="str">
        <f t="shared" si="17"/>
        <v/>
      </c>
    </row>
    <row r="142" spans="1:20" ht="10.95" customHeight="1" x14ac:dyDescent="0.25">
      <c r="A142" s="244" t="s">
        <v>445</v>
      </c>
      <c r="B142" s="245" t="s">
        <v>529</v>
      </c>
      <c r="C142" s="245">
        <v>813</v>
      </c>
      <c r="D142" s="246">
        <v>666</v>
      </c>
      <c r="E142" s="245">
        <v>429</v>
      </c>
      <c r="F142" s="247">
        <v>52.8</v>
      </c>
      <c r="G142" s="247">
        <v>5.7</v>
      </c>
      <c r="H142" s="247">
        <v>64.400000000000006</v>
      </c>
      <c r="I142" s="247">
        <v>6.1</v>
      </c>
      <c r="J142" s="246">
        <v>324</v>
      </c>
      <c r="K142" s="247">
        <v>39.799999999999997</v>
      </c>
      <c r="L142" s="247">
        <v>5.6</v>
      </c>
      <c r="M142" s="248">
        <v>48.6</v>
      </c>
      <c r="N142" s="247">
        <v>6.3</v>
      </c>
      <c r="O142" s="218" t="str">
        <f t="shared" si="12"/>
        <v/>
      </c>
      <c r="P142" s="218" t="str">
        <f t="shared" si="13"/>
        <v/>
      </c>
      <c r="Q142" s="218" t="str">
        <f t="shared" si="14"/>
        <v/>
      </c>
      <c r="R142" s="410" t="str">
        <f t="shared" si="15"/>
        <v/>
      </c>
      <c r="S142" s="218" t="str">
        <f t="shared" si="16"/>
        <v/>
      </c>
      <c r="T142" s="243" t="str">
        <f t="shared" si="17"/>
        <v/>
      </c>
    </row>
    <row r="143" spans="1:20" ht="10.95" customHeight="1" x14ac:dyDescent="0.25">
      <c r="A143" s="244" t="s">
        <v>445</v>
      </c>
      <c r="B143" s="245" t="s">
        <v>530</v>
      </c>
      <c r="C143" s="245">
        <v>1870</v>
      </c>
      <c r="D143" s="246">
        <v>1729</v>
      </c>
      <c r="E143" s="245">
        <v>1326</v>
      </c>
      <c r="F143" s="247">
        <v>70.900000000000006</v>
      </c>
      <c r="G143" s="247">
        <v>3.4</v>
      </c>
      <c r="H143" s="247">
        <v>76.7</v>
      </c>
      <c r="I143" s="247">
        <v>3.3</v>
      </c>
      <c r="J143" s="246">
        <v>1121</v>
      </c>
      <c r="K143" s="247">
        <v>59.9</v>
      </c>
      <c r="L143" s="247">
        <v>3.7</v>
      </c>
      <c r="M143" s="248">
        <v>64.900000000000006</v>
      </c>
      <c r="N143" s="247">
        <v>3.8</v>
      </c>
      <c r="O143" s="218" t="str">
        <f t="shared" si="12"/>
        <v/>
      </c>
      <c r="P143" s="218" t="str">
        <f t="shared" si="13"/>
        <v/>
      </c>
      <c r="Q143" s="218" t="str">
        <f t="shared" si="14"/>
        <v/>
      </c>
      <c r="R143" s="410" t="str">
        <f t="shared" si="15"/>
        <v/>
      </c>
      <c r="S143" s="218" t="str">
        <f t="shared" si="16"/>
        <v/>
      </c>
      <c r="T143" s="243" t="str">
        <f t="shared" si="17"/>
        <v/>
      </c>
    </row>
    <row r="144" spans="1:20" ht="10.95" customHeight="1" x14ac:dyDescent="0.25">
      <c r="A144" s="244" t="s">
        <v>445</v>
      </c>
      <c r="B144" s="245" t="s">
        <v>531</v>
      </c>
      <c r="C144" s="245">
        <v>1095</v>
      </c>
      <c r="D144" s="246">
        <v>1063</v>
      </c>
      <c r="E144" s="245">
        <v>801</v>
      </c>
      <c r="F144" s="247">
        <v>73.2</v>
      </c>
      <c r="G144" s="247">
        <v>4.4000000000000004</v>
      </c>
      <c r="H144" s="247">
        <v>75.400000000000006</v>
      </c>
      <c r="I144" s="247">
        <v>4.3</v>
      </c>
      <c r="J144" s="246">
        <v>681</v>
      </c>
      <c r="K144" s="247">
        <v>62.2</v>
      </c>
      <c r="L144" s="247">
        <v>4.8</v>
      </c>
      <c r="M144" s="248">
        <v>64.099999999999994</v>
      </c>
      <c r="N144" s="247">
        <v>4.8</v>
      </c>
      <c r="O144" s="218" t="str">
        <f t="shared" si="12"/>
        <v/>
      </c>
      <c r="P144" s="218" t="str">
        <f t="shared" si="13"/>
        <v/>
      </c>
      <c r="Q144" s="218" t="str">
        <f t="shared" si="14"/>
        <v/>
      </c>
      <c r="R144" s="410" t="str">
        <f t="shared" si="15"/>
        <v/>
      </c>
      <c r="S144" s="218" t="str">
        <f t="shared" si="16"/>
        <v/>
      </c>
      <c r="T144" s="243" t="str">
        <f t="shared" si="17"/>
        <v/>
      </c>
    </row>
    <row r="145" spans="1:20" ht="10.95" customHeight="1" x14ac:dyDescent="0.25">
      <c r="A145" s="244" t="s">
        <v>479</v>
      </c>
      <c r="B145" s="245" t="s">
        <v>444</v>
      </c>
      <c r="C145" s="245">
        <v>7657</v>
      </c>
      <c r="D145" s="246">
        <v>7430</v>
      </c>
      <c r="E145" s="245">
        <v>5453</v>
      </c>
      <c r="F145" s="247">
        <v>71.2</v>
      </c>
      <c r="G145" s="247">
        <v>1.7</v>
      </c>
      <c r="H145" s="247">
        <v>73.400000000000006</v>
      </c>
      <c r="I145" s="247">
        <v>1.7</v>
      </c>
      <c r="J145" s="246">
        <v>4418</v>
      </c>
      <c r="K145" s="247">
        <v>57.7</v>
      </c>
      <c r="L145" s="247">
        <v>1.9</v>
      </c>
      <c r="M145" s="248">
        <v>59.5</v>
      </c>
      <c r="N145" s="247">
        <v>1.9</v>
      </c>
      <c r="O145" s="218">
        <f t="shared" si="12"/>
        <v>0.59499999999999997</v>
      </c>
      <c r="P145" s="218">
        <f t="shared" si="13"/>
        <v>0.62643852210781348</v>
      </c>
      <c r="Q145" s="218">
        <f t="shared" si="14"/>
        <v>0.33899999999999997</v>
      </c>
      <c r="R145" s="410">
        <f t="shared" si="15"/>
        <v>0.33899999999999997</v>
      </c>
      <c r="S145" s="218">
        <f t="shared" si="16"/>
        <v>0.54115445975344445</v>
      </c>
      <c r="T145" s="243" t="str">
        <f t="shared" si="17"/>
        <v>Michigan</v>
      </c>
    </row>
    <row r="146" spans="1:20" ht="10.95" customHeight="1" x14ac:dyDescent="0.25">
      <c r="A146" s="244" t="s">
        <v>445</v>
      </c>
      <c r="B146" s="245" t="s">
        <v>527</v>
      </c>
      <c r="C146" s="245">
        <v>841</v>
      </c>
      <c r="D146" s="246">
        <v>825</v>
      </c>
      <c r="E146" s="245">
        <v>455</v>
      </c>
      <c r="F146" s="247">
        <v>54.1</v>
      </c>
      <c r="G146" s="247">
        <v>5.7</v>
      </c>
      <c r="H146" s="247">
        <v>55.1</v>
      </c>
      <c r="I146" s="247">
        <v>5.7</v>
      </c>
      <c r="J146" s="246">
        <v>279</v>
      </c>
      <c r="K146" s="247">
        <v>33.200000000000003</v>
      </c>
      <c r="L146" s="247">
        <v>5.4</v>
      </c>
      <c r="M146" s="248">
        <v>33.9</v>
      </c>
      <c r="N146" s="247">
        <v>5.4</v>
      </c>
      <c r="O146" s="218" t="str">
        <f t="shared" si="12"/>
        <v/>
      </c>
      <c r="P146" s="218" t="str">
        <f t="shared" si="13"/>
        <v/>
      </c>
      <c r="Q146" s="218" t="str">
        <f t="shared" si="14"/>
        <v/>
      </c>
      <c r="R146" s="410" t="str">
        <f t="shared" si="15"/>
        <v/>
      </c>
      <c r="S146" s="218" t="str">
        <f t="shared" si="16"/>
        <v/>
      </c>
      <c r="T146" s="243" t="str">
        <f t="shared" si="17"/>
        <v/>
      </c>
    </row>
    <row r="147" spans="1:20" ht="10.95" customHeight="1" x14ac:dyDescent="0.25">
      <c r="A147" s="244" t="s">
        <v>445</v>
      </c>
      <c r="B147" s="245" t="s">
        <v>528</v>
      </c>
      <c r="C147" s="245">
        <v>1300</v>
      </c>
      <c r="D147" s="246">
        <v>1249</v>
      </c>
      <c r="E147" s="245">
        <v>823</v>
      </c>
      <c r="F147" s="247">
        <v>63.3</v>
      </c>
      <c r="G147" s="247">
        <v>4.4000000000000004</v>
      </c>
      <c r="H147" s="247">
        <v>65.900000000000006</v>
      </c>
      <c r="I147" s="247">
        <v>4.4000000000000004</v>
      </c>
      <c r="J147" s="246">
        <v>589</v>
      </c>
      <c r="K147" s="247">
        <v>45.3</v>
      </c>
      <c r="L147" s="247">
        <v>4.5999999999999996</v>
      </c>
      <c r="M147" s="248">
        <v>47.2</v>
      </c>
      <c r="N147" s="247">
        <v>4.7</v>
      </c>
      <c r="O147" s="218" t="str">
        <f t="shared" si="12"/>
        <v/>
      </c>
      <c r="P147" s="218" t="str">
        <f t="shared" si="13"/>
        <v/>
      </c>
      <c r="Q147" s="218" t="str">
        <f t="shared" si="14"/>
        <v/>
      </c>
      <c r="R147" s="410" t="str">
        <f t="shared" si="15"/>
        <v/>
      </c>
      <c r="S147" s="218" t="str">
        <f t="shared" si="16"/>
        <v/>
      </c>
      <c r="T147" s="243" t="str">
        <f t="shared" si="17"/>
        <v/>
      </c>
    </row>
    <row r="148" spans="1:20" ht="10.95" customHeight="1" x14ac:dyDescent="0.25">
      <c r="A148" s="244" t="s">
        <v>445</v>
      </c>
      <c r="B148" s="245" t="s">
        <v>529</v>
      </c>
      <c r="C148" s="245">
        <v>1152</v>
      </c>
      <c r="D148" s="246">
        <v>1077</v>
      </c>
      <c r="E148" s="245">
        <v>793</v>
      </c>
      <c r="F148" s="247">
        <v>68.8</v>
      </c>
      <c r="G148" s="247">
        <v>4.5</v>
      </c>
      <c r="H148" s="247">
        <v>73.599999999999994</v>
      </c>
      <c r="I148" s="247">
        <v>4.4000000000000004</v>
      </c>
      <c r="J148" s="246">
        <v>625</v>
      </c>
      <c r="K148" s="247">
        <v>54.3</v>
      </c>
      <c r="L148" s="247">
        <v>4.8</v>
      </c>
      <c r="M148" s="248">
        <v>58.1</v>
      </c>
      <c r="N148" s="247">
        <v>5</v>
      </c>
      <c r="O148" s="218" t="str">
        <f t="shared" si="12"/>
        <v/>
      </c>
      <c r="P148" s="218" t="str">
        <f t="shared" si="13"/>
        <v/>
      </c>
      <c r="Q148" s="218" t="str">
        <f t="shared" si="14"/>
        <v/>
      </c>
      <c r="R148" s="410" t="str">
        <f t="shared" si="15"/>
        <v/>
      </c>
      <c r="S148" s="218" t="str">
        <f t="shared" si="16"/>
        <v/>
      </c>
      <c r="T148" s="243" t="str">
        <f t="shared" si="17"/>
        <v/>
      </c>
    </row>
    <row r="149" spans="1:20" ht="10.95" customHeight="1" x14ac:dyDescent="0.25">
      <c r="A149" s="244" t="s">
        <v>445</v>
      </c>
      <c r="B149" s="245" t="s">
        <v>530</v>
      </c>
      <c r="C149" s="245">
        <v>2733</v>
      </c>
      <c r="D149" s="246">
        <v>2673</v>
      </c>
      <c r="E149" s="245">
        <v>2071</v>
      </c>
      <c r="F149" s="247">
        <v>75.8</v>
      </c>
      <c r="G149" s="247">
        <v>2.7</v>
      </c>
      <c r="H149" s="247">
        <v>77.5</v>
      </c>
      <c r="I149" s="247">
        <v>2.7</v>
      </c>
      <c r="J149" s="246">
        <v>1733</v>
      </c>
      <c r="K149" s="247">
        <v>63.4</v>
      </c>
      <c r="L149" s="247">
        <v>3</v>
      </c>
      <c r="M149" s="248">
        <v>64.8</v>
      </c>
      <c r="N149" s="247">
        <v>3</v>
      </c>
      <c r="O149" s="218" t="str">
        <f t="shared" si="12"/>
        <v/>
      </c>
      <c r="P149" s="218" t="str">
        <f t="shared" si="13"/>
        <v/>
      </c>
      <c r="Q149" s="218" t="str">
        <f t="shared" si="14"/>
        <v/>
      </c>
      <c r="R149" s="410" t="str">
        <f t="shared" si="15"/>
        <v/>
      </c>
      <c r="S149" s="218" t="str">
        <f t="shared" si="16"/>
        <v/>
      </c>
      <c r="T149" s="243" t="str">
        <f t="shared" si="17"/>
        <v/>
      </c>
    </row>
    <row r="150" spans="1:20" ht="10.95" customHeight="1" x14ac:dyDescent="0.25">
      <c r="A150" s="244" t="s">
        <v>445</v>
      </c>
      <c r="B150" s="245" t="s">
        <v>531</v>
      </c>
      <c r="C150" s="245">
        <v>1631</v>
      </c>
      <c r="D150" s="246">
        <v>1605</v>
      </c>
      <c r="E150" s="245">
        <v>1311</v>
      </c>
      <c r="F150" s="247">
        <v>80.400000000000006</v>
      </c>
      <c r="G150" s="247">
        <v>3.2</v>
      </c>
      <c r="H150" s="247">
        <v>81.7</v>
      </c>
      <c r="I150" s="247">
        <v>3.2</v>
      </c>
      <c r="J150" s="246">
        <v>1190</v>
      </c>
      <c r="K150" s="247">
        <v>73</v>
      </c>
      <c r="L150" s="247">
        <v>3.6</v>
      </c>
      <c r="M150" s="248">
        <v>74.099999999999994</v>
      </c>
      <c r="N150" s="247">
        <v>3.6</v>
      </c>
      <c r="O150" s="218" t="str">
        <f t="shared" si="12"/>
        <v/>
      </c>
      <c r="P150" s="218" t="str">
        <f t="shared" si="13"/>
        <v/>
      </c>
      <c r="Q150" s="218" t="str">
        <f t="shared" si="14"/>
        <v/>
      </c>
      <c r="R150" s="410" t="str">
        <f t="shared" si="15"/>
        <v/>
      </c>
      <c r="S150" s="218" t="str">
        <f t="shared" si="16"/>
        <v/>
      </c>
      <c r="T150" s="243" t="str">
        <f t="shared" si="17"/>
        <v/>
      </c>
    </row>
    <row r="151" spans="1:20" ht="10.95" customHeight="1" x14ac:dyDescent="0.25">
      <c r="A151" s="244" t="s">
        <v>480</v>
      </c>
      <c r="B151" s="245" t="s">
        <v>444</v>
      </c>
      <c r="C151" s="245">
        <v>4238</v>
      </c>
      <c r="D151" s="246">
        <v>4006</v>
      </c>
      <c r="E151" s="245">
        <v>3000</v>
      </c>
      <c r="F151" s="247">
        <v>70.8</v>
      </c>
      <c r="G151" s="247">
        <v>2.2999999999999998</v>
      </c>
      <c r="H151" s="247">
        <v>74.900000000000006</v>
      </c>
      <c r="I151" s="247">
        <v>2.2999999999999998</v>
      </c>
      <c r="J151" s="246">
        <v>2523</v>
      </c>
      <c r="K151" s="247">
        <v>59.5</v>
      </c>
      <c r="L151" s="247">
        <v>2.5</v>
      </c>
      <c r="M151" s="248">
        <v>63</v>
      </c>
      <c r="N151" s="247">
        <v>2.5</v>
      </c>
      <c r="O151" s="218">
        <f t="shared" si="12"/>
        <v>0.63</v>
      </c>
      <c r="P151" s="218">
        <f t="shared" si="13"/>
        <v>0.6531293463143254</v>
      </c>
      <c r="Q151" s="218">
        <f t="shared" si="14"/>
        <v>0.42700000000000005</v>
      </c>
      <c r="R151" s="410">
        <f t="shared" si="15"/>
        <v>0.42700000000000005</v>
      </c>
      <c r="S151" s="218">
        <f t="shared" si="16"/>
        <v>0.6537755536626918</v>
      </c>
      <c r="T151" s="243" t="str">
        <f t="shared" si="17"/>
        <v>Minnesota</v>
      </c>
    </row>
    <row r="152" spans="1:20" ht="10.95" customHeight="1" x14ac:dyDescent="0.25">
      <c r="A152" s="244" t="s">
        <v>445</v>
      </c>
      <c r="B152" s="245" t="s">
        <v>527</v>
      </c>
      <c r="C152" s="245">
        <v>440</v>
      </c>
      <c r="D152" s="246">
        <v>410</v>
      </c>
      <c r="E152" s="245">
        <v>210</v>
      </c>
      <c r="F152" s="247">
        <v>47.8</v>
      </c>
      <c r="G152" s="247">
        <v>7.9</v>
      </c>
      <c r="H152" s="247">
        <v>51.2</v>
      </c>
      <c r="I152" s="247">
        <v>8.1999999999999993</v>
      </c>
      <c r="J152" s="246">
        <v>175</v>
      </c>
      <c r="K152" s="247">
        <v>39.9</v>
      </c>
      <c r="L152" s="247">
        <v>7.7</v>
      </c>
      <c r="M152" s="248">
        <v>42.7</v>
      </c>
      <c r="N152" s="247">
        <v>8.1</v>
      </c>
      <c r="O152" s="218" t="str">
        <f t="shared" si="12"/>
        <v/>
      </c>
      <c r="P152" s="218" t="str">
        <f t="shared" si="13"/>
        <v/>
      </c>
      <c r="Q152" s="218" t="str">
        <f t="shared" si="14"/>
        <v/>
      </c>
      <c r="R152" s="410" t="str">
        <f t="shared" si="15"/>
        <v/>
      </c>
      <c r="S152" s="218" t="str">
        <f t="shared" si="16"/>
        <v/>
      </c>
      <c r="T152" s="243" t="str">
        <f t="shared" si="17"/>
        <v/>
      </c>
    </row>
    <row r="153" spans="1:20" ht="10.95" customHeight="1" x14ac:dyDescent="0.25">
      <c r="A153" s="244" t="s">
        <v>445</v>
      </c>
      <c r="B153" s="245" t="s">
        <v>528</v>
      </c>
      <c r="C153" s="245">
        <v>795</v>
      </c>
      <c r="D153" s="246">
        <v>696</v>
      </c>
      <c r="E153" s="245">
        <v>434</v>
      </c>
      <c r="F153" s="247">
        <v>54.7</v>
      </c>
      <c r="G153" s="247">
        <v>5.9</v>
      </c>
      <c r="H153" s="247">
        <v>62.4</v>
      </c>
      <c r="I153" s="247">
        <v>6.1</v>
      </c>
      <c r="J153" s="246">
        <v>330</v>
      </c>
      <c r="K153" s="247">
        <v>41.5</v>
      </c>
      <c r="L153" s="247">
        <v>5.8</v>
      </c>
      <c r="M153" s="248">
        <v>47.4</v>
      </c>
      <c r="N153" s="247">
        <v>6.3</v>
      </c>
      <c r="O153" s="218" t="str">
        <f t="shared" si="12"/>
        <v/>
      </c>
      <c r="P153" s="218" t="str">
        <f t="shared" si="13"/>
        <v/>
      </c>
      <c r="Q153" s="218" t="str">
        <f t="shared" si="14"/>
        <v/>
      </c>
      <c r="R153" s="410" t="str">
        <f t="shared" si="15"/>
        <v/>
      </c>
      <c r="S153" s="218" t="str">
        <f t="shared" si="16"/>
        <v/>
      </c>
      <c r="T153" s="243" t="str">
        <f t="shared" si="17"/>
        <v/>
      </c>
    </row>
    <row r="154" spans="1:20" ht="10.95" customHeight="1" x14ac:dyDescent="0.25">
      <c r="A154" s="244" t="s">
        <v>445</v>
      </c>
      <c r="B154" s="245" t="s">
        <v>529</v>
      </c>
      <c r="C154" s="245">
        <v>692</v>
      </c>
      <c r="D154" s="246">
        <v>653</v>
      </c>
      <c r="E154" s="245">
        <v>502</v>
      </c>
      <c r="F154" s="247">
        <v>72.5</v>
      </c>
      <c r="G154" s="247">
        <v>5.6</v>
      </c>
      <c r="H154" s="247">
        <v>76.900000000000006</v>
      </c>
      <c r="I154" s="247">
        <v>5.5</v>
      </c>
      <c r="J154" s="246">
        <v>419</v>
      </c>
      <c r="K154" s="247">
        <v>60.6</v>
      </c>
      <c r="L154" s="247">
        <v>6.2</v>
      </c>
      <c r="M154" s="248">
        <v>64.2</v>
      </c>
      <c r="N154" s="247">
        <v>6.2</v>
      </c>
      <c r="O154" s="218" t="str">
        <f t="shared" si="12"/>
        <v/>
      </c>
      <c r="P154" s="218" t="str">
        <f t="shared" si="13"/>
        <v/>
      </c>
      <c r="Q154" s="218" t="str">
        <f t="shared" si="14"/>
        <v/>
      </c>
      <c r="R154" s="410" t="str">
        <f t="shared" si="15"/>
        <v/>
      </c>
      <c r="S154" s="218" t="str">
        <f t="shared" si="16"/>
        <v/>
      </c>
      <c r="T154" s="243" t="str">
        <f t="shared" si="17"/>
        <v/>
      </c>
    </row>
    <row r="155" spans="1:20" ht="10.95" customHeight="1" x14ac:dyDescent="0.25">
      <c r="A155" s="244" t="s">
        <v>445</v>
      </c>
      <c r="B155" s="245" t="s">
        <v>530</v>
      </c>
      <c r="C155" s="245">
        <v>1519</v>
      </c>
      <c r="D155" s="246">
        <v>1461</v>
      </c>
      <c r="E155" s="245">
        <v>1155</v>
      </c>
      <c r="F155" s="247">
        <v>76</v>
      </c>
      <c r="G155" s="247">
        <v>3.6</v>
      </c>
      <c r="H155" s="247">
        <v>79</v>
      </c>
      <c r="I155" s="247">
        <v>3.5</v>
      </c>
      <c r="J155" s="246">
        <v>981</v>
      </c>
      <c r="K155" s="247">
        <v>64.599999999999994</v>
      </c>
      <c r="L155" s="247">
        <v>4.0999999999999996</v>
      </c>
      <c r="M155" s="248">
        <v>67.099999999999994</v>
      </c>
      <c r="N155" s="247">
        <v>4.0999999999999996</v>
      </c>
      <c r="O155" s="218" t="str">
        <f t="shared" si="12"/>
        <v/>
      </c>
      <c r="P155" s="218" t="str">
        <f t="shared" si="13"/>
        <v/>
      </c>
      <c r="Q155" s="218" t="str">
        <f t="shared" si="14"/>
        <v/>
      </c>
      <c r="R155" s="410" t="str">
        <f t="shared" si="15"/>
        <v/>
      </c>
      <c r="S155" s="218" t="str">
        <f t="shared" si="16"/>
        <v/>
      </c>
      <c r="T155" s="243" t="str">
        <f t="shared" si="17"/>
        <v/>
      </c>
    </row>
    <row r="156" spans="1:20" ht="10.95" customHeight="1" x14ac:dyDescent="0.25">
      <c r="A156" s="244" t="s">
        <v>445</v>
      </c>
      <c r="B156" s="245" t="s">
        <v>531</v>
      </c>
      <c r="C156" s="245">
        <v>793</v>
      </c>
      <c r="D156" s="246">
        <v>785</v>
      </c>
      <c r="E156" s="245">
        <v>699</v>
      </c>
      <c r="F156" s="247">
        <v>88.1</v>
      </c>
      <c r="G156" s="247">
        <v>3.8</v>
      </c>
      <c r="H156" s="247">
        <v>89</v>
      </c>
      <c r="I156" s="247">
        <v>3.7</v>
      </c>
      <c r="J156" s="246">
        <v>618</v>
      </c>
      <c r="K156" s="247">
        <v>77.900000000000006</v>
      </c>
      <c r="L156" s="247">
        <v>4.9000000000000004</v>
      </c>
      <c r="M156" s="248">
        <v>78.7</v>
      </c>
      <c r="N156" s="247">
        <v>4.8</v>
      </c>
      <c r="O156" s="218" t="str">
        <f t="shared" si="12"/>
        <v/>
      </c>
      <c r="P156" s="218" t="str">
        <f t="shared" si="13"/>
        <v/>
      </c>
      <c r="Q156" s="218" t="str">
        <f t="shared" si="14"/>
        <v/>
      </c>
      <c r="R156" s="410" t="str">
        <f t="shared" si="15"/>
        <v/>
      </c>
      <c r="S156" s="218" t="str">
        <f t="shared" si="16"/>
        <v/>
      </c>
      <c r="T156" s="243" t="str">
        <f t="shared" si="17"/>
        <v/>
      </c>
    </row>
    <row r="157" spans="1:20" ht="10.95" customHeight="1" x14ac:dyDescent="0.25">
      <c r="A157" s="244" t="s">
        <v>481</v>
      </c>
      <c r="B157" s="245" t="s">
        <v>444</v>
      </c>
      <c r="C157" s="245">
        <v>2194</v>
      </c>
      <c r="D157" s="246">
        <v>2178</v>
      </c>
      <c r="E157" s="245">
        <v>1599</v>
      </c>
      <c r="F157" s="247">
        <v>72.900000000000006</v>
      </c>
      <c r="G157" s="247">
        <v>2.5</v>
      </c>
      <c r="H157" s="247">
        <v>73.400000000000006</v>
      </c>
      <c r="I157" s="247">
        <v>2.5</v>
      </c>
      <c r="J157" s="246">
        <v>1180</v>
      </c>
      <c r="K157" s="247">
        <v>53.8</v>
      </c>
      <c r="L157" s="247">
        <v>2.8</v>
      </c>
      <c r="M157" s="248">
        <v>54.2</v>
      </c>
      <c r="N157" s="247">
        <v>2.8</v>
      </c>
      <c r="O157" s="218">
        <f t="shared" si="12"/>
        <v>0.54200000000000004</v>
      </c>
      <c r="P157" s="218">
        <f t="shared" si="13"/>
        <v>0.58010471204188485</v>
      </c>
      <c r="Q157" s="218">
        <f t="shared" si="14"/>
        <v>0.26700000000000002</v>
      </c>
      <c r="R157" s="410">
        <f t="shared" si="15"/>
        <v>0.26700000000000002</v>
      </c>
      <c r="S157" s="218">
        <f t="shared" si="16"/>
        <v>0.46026173285198557</v>
      </c>
      <c r="T157" s="243" t="str">
        <f t="shared" si="17"/>
        <v>Mississippi</v>
      </c>
    </row>
    <row r="158" spans="1:20" ht="10.95" customHeight="1" x14ac:dyDescent="0.25">
      <c r="A158" s="244" t="s">
        <v>445</v>
      </c>
      <c r="B158" s="245" t="s">
        <v>527</v>
      </c>
      <c r="C158" s="245">
        <v>269</v>
      </c>
      <c r="D158" s="246">
        <v>269</v>
      </c>
      <c r="E158" s="245">
        <v>123</v>
      </c>
      <c r="F158" s="247">
        <v>45.7</v>
      </c>
      <c r="G158" s="247">
        <v>7.9</v>
      </c>
      <c r="H158" s="247">
        <v>45.7</v>
      </c>
      <c r="I158" s="247">
        <v>7.9</v>
      </c>
      <c r="J158" s="246">
        <v>72</v>
      </c>
      <c r="K158" s="247">
        <v>26.7</v>
      </c>
      <c r="L158" s="247">
        <v>7</v>
      </c>
      <c r="M158" s="248">
        <v>26.7</v>
      </c>
      <c r="N158" s="247">
        <v>7</v>
      </c>
      <c r="O158" s="218" t="str">
        <f t="shared" si="12"/>
        <v/>
      </c>
      <c r="P158" s="218" t="str">
        <f t="shared" si="13"/>
        <v/>
      </c>
      <c r="Q158" s="218" t="str">
        <f t="shared" si="14"/>
        <v/>
      </c>
      <c r="R158" s="410" t="str">
        <f t="shared" si="15"/>
        <v/>
      </c>
      <c r="S158" s="218" t="str">
        <f t="shared" si="16"/>
        <v/>
      </c>
      <c r="T158" s="243" t="str">
        <f t="shared" si="17"/>
        <v/>
      </c>
    </row>
    <row r="159" spans="1:20" ht="10.95" customHeight="1" x14ac:dyDescent="0.25">
      <c r="A159" s="244" t="s">
        <v>445</v>
      </c>
      <c r="B159" s="245" t="s">
        <v>528</v>
      </c>
      <c r="C159" s="245">
        <v>365</v>
      </c>
      <c r="D159" s="246">
        <v>354</v>
      </c>
      <c r="E159" s="245">
        <v>253</v>
      </c>
      <c r="F159" s="247">
        <v>69.5</v>
      </c>
      <c r="G159" s="247">
        <v>6.3</v>
      </c>
      <c r="H159" s="247">
        <v>71.5</v>
      </c>
      <c r="I159" s="247">
        <v>6.2</v>
      </c>
      <c r="J159" s="246">
        <v>133</v>
      </c>
      <c r="K159" s="247">
        <v>36.5</v>
      </c>
      <c r="L159" s="247">
        <v>6.5</v>
      </c>
      <c r="M159" s="248">
        <v>37.6</v>
      </c>
      <c r="N159" s="247">
        <v>6.7</v>
      </c>
      <c r="O159" s="218" t="str">
        <f t="shared" si="12"/>
        <v/>
      </c>
      <c r="P159" s="218" t="str">
        <f t="shared" si="13"/>
        <v/>
      </c>
      <c r="Q159" s="218" t="str">
        <f t="shared" si="14"/>
        <v/>
      </c>
      <c r="R159" s="410" t="str">
        <f t="shared" si="15"/>
        <v/>
      </c>
      <c r="S159" s="218" t="str">
        <f t="shared" si="16"/>
        <v/>
      </c>
      <c r="T159" s="243" t="str">
        <f t="shared" si="17"/>
        <v/>
      </c>
    </row>
    <row r="160" spans="1:20" ht="10.95" customHeight="1" x14ac:dyDescent="0.25">
      <c r="A160" s="244" t="s">
        <v>445</v>
      </c>
      <c r="B160" s="245" t="s">
        <v>529</v>
      </c>
      <c r="C160" s="245">
        <v>353</v>
      </c>
      <c r="D160" s="246">
        <v>353</v>
      </c>
      <c r="E160" s="245">
        <v>267</v>
      </c>
      <c r="F160" s="247">
        <v>75.7</v>
      </c>
      <c r="G160" s="247">
        <v>5.9</v>
      </c>
      <c r="H160" s="247">
        <v>75.7</v>
      </c>
      <c r="I160" s="247">
        <v>5.9</v>
      </c>
      <c r="J160" s="246">
        <v>187</v>
      </c>
      <c r="K160" s="247">
        <v>53.1</v>
      </c>
      <c r="L160" s="247">
        <v>6.9</v>
      </c>
      <c r="M160" s="248">
        <v>53.1</v>
      </c>
      <c r="N160" s="247">
        <v>6.9</v>
      </c>
      <c r="O160" s="218" t="str">
        <f t="shared" si="12"/>
        <v/>
      </c>
      <c r="P160" s="218" t="str">
        <f t="shared" si="13"/>
        <v/>
      </c>
      <c r="Q160" s="218" t="str">
        <f t="shared" si="14"/>
        <v/>
      </c>
      <c r="R160" s="410" t="str">
        <f t="shared" si="15"/>
        <v/>
      </c>
      <c r="S160" s="218" t="str">
        <f t="shared" si="16"/>
        <v/>
      </c>
      <c r="T160" s="243" t="str">
        <f t="shared" si="17"/>
        <v/>
      </c>
    </row>
    <row r="161" spans="1:20" ht="10.95" customHeight="1" x14ac:dyDescent="0.25">
      <c r="A161" s="244" t="s">
        <v>445</v>
      </c>
      <c r="B161" s="245" t="s">
        <v>530</v>
      </c>
      <c r="C161" s="245">
        <v>727</v>
      </c>
      <c r="D161" s="246">
        <v>722</v>
      </c>
      <c r="E161" s="245">
        <v>571</v>
      </c>
      <c r="F161" s="247">
        <v>78.5</v>
      </c>
      <c r="G161" s="247">
        <v>3.9</v>
      </c>
      <c r="H161" s="247">
        <v>79.099999999999994</v>
      </c>
      <c r="I161" s="247">
        <v>3.9</v>
      </c>
      <c r="J161" s="246">
        <v>472</v>
      </c>
      <c r="K161" s="247">
        <v>64.900000000000006</v>
      </c>
      <c r="L161" s="247">
        <v>4.5999999999999996</v>
      </c>
      <c r="M161" s="248">
        <v>65.400000000000006</v>
      </c>
      <c r="N161" s="247">
        <v>4.5999999999999996</v>
      </c>
      <c r="O161" s="218" t="str">
        <f t="shared" si="12"/>
        <v/>
      </c>
      <c r="P161" s="218" t="str">
        <f t="shared" si="13"/>
        <v/>
      </c>
      <c r="Q161" s="218" t="str">
        <f t="shared" si="14"/>
        <v/>
      </c>
      <c r="R161" s="410" t="str">
        <f t="shared" si="15"/>
        <v/>
      </c>
      <c r="S161" s="218" t="str">
        <f t="shared" si="16"/>
        <v/>
      </c>
      <c r="T161" s="243" t="str">
        <f t="shared" si="17"/>
        <v/>
      </c>
    </row>
    <row r="162" spans="1:20" ht="10.95" customHeight="1" x14ac:dyDescent="0.25">
      <c r="A162" s="244" t="s">
        <v>445</v>
      </c>
      <c r="B162" s="245" t="s">
        <v>531</v>
      </c>
      <c r="C162" s="245">
        <v>481</v>
      </c>
      <c r="D162" s="246">
        <v>481</v>
      </c>
      <c r="E162" s="245">
        <v>385</v>
      </c>
      <c r="F162" s="247">
        <v>80.099999999999994</v>
      </c>
      <c r="G162" s="247">
        <v>4.7</v>
      </c>
      <c r="H162" s="247">
        <v>80.099999999999994</v>
      </c>
      <c r="I162" s="247">
        <v>4.7</v>
      </c>
      <c r="J162" s="246">
        <v>316</v>
      </c>
      <c r="K162" s="247">
        <v>65.8</v>
      </c>
      <c r="L162" s="247">
        <v>5.6</v>
      </c>
      <c r="M162" s="248">
        <v>65.8</v>
      </c>
      <c r="N162" s="247">
        <v>5.6</v>
      </c>
      <c r="O162" s="218" t="str">
        <f t="shared" si="12"/>
        <v/>
      </c>
      <c r="P162" s="218" t="str">
        <f t="shared" si="13"/>
        <v/>
      </c>
      <c r="Q162" s="218" t="str">
        <f t="shared" si="14"/>
        <v/>
      </c>
      <c r="R162" s="410" t="str">
        <f t="shared" si="15"/>
        <v/>
      </c>
      <c r="S162" s="218" t="str">
        <f t="shared" si="16"/>
        <v/>
      </c>
      <c r="T162" s="243" t="str">
        <f t="shared" si="17"/>
        <v/>
      </c>
    </row>
    <row r="163" spans="1:20" ht="10.95" customHeight="1" x14ac:dyDescent="0.25">
      <c r="A163" s="244" t="s">
        <v>483</v>
      </c>
      <c r="B163" s="245" t="s">
        <v>444</v>
      </c>
      <c r="C163" s="245">
        <v>4676</v>
      </c>
      <c r="D163" s="246">
        <v>4564</v>
      </c>
      <c r="E163" s="245">
        <v>3299</v>
      </c>
      <c r="F163" s="247">
        <v>70.599999999999994</v>
      </c>
      <c r="G163" s="247">
        <v>2.2000000000000002</v>
      </c>
      <c r="H163" s="247">
        <v>72.3</v>
      </c>
      <c r="I163" s="247">
        <v>2.2000000000000002</v>
      </c>
      <c r="J163" s="246">
        <v>2509</v>
      </c>
      <c r="K163" s="247">
        <v>53.7</v>
      </c>
      <c r="L163" s="247">
        <v>2.4</v>
      </c>
      <c r="M163" s="248">
        <v>55</v>
      </c>
      <c r="N163" s="247">
        <v>2.5</v>
      </c>
      <c r="O163" s="218">
        <f t="shared" si="12"/>
        <v>0.55000000000000004</v>
      </c>
      <c r="P163" s="218">
        <f t="shared" si="13"/>
        <v>0.56599607458292445</v>
      </c>
      <c r="Q163" s="218">
        <f t="shared" si="14"/>
        <v>0.41399999999999998</v>
      </c>
      <c r="R163" s="410">
        <f t="shared" si="15"/>
        <v>0.41399999999999998</v>
      </c>
      <c r="S163" s="218">
        <f t="shared" si="16"/>
        <v>0.73145383615084525</v>
      </c>
      <c r="T163" s="243" t="str">
        <f t="shared" si="17"/>
        <v>Missouri</v>
      </c>
    </row>
    <row r="164" spans="1:20" ht="10.95" customHeight="1" x14ac:dyDescent="0.25">
      <c r="A164" s="244" t="s">
        <v>445</v>
      </c>
      <c r="B164" s="245" t="s">
        <v>527</v>
      </c>
      <c r="C164" s="245">
        <v>522</v>
      </c>
      <c r="D164" s="246">
        <v>488</v>
      </c>
      <c r="E164" s="245">
        <v>307</v>
      </c>
      <c r="F164" s="247">
        <v>58.8</v>
      </c>
      <c r="G164" s="247">
        <v>7.2</v>
      </c>
      <c r="H164" s="247">
        <v>62.9</v>
      </c>
      <c r="I164" s="247">
        <v>7.3</v>
      </c>
      <c r="J164" s="246">
        <v>202</v>
      </c>
      <c r="K164" s="247">
        <v>38.700000000000003</v>
      </c>
      <c r="L164" s="247">
        <v>7.1</v>
      </c>
      <c r="M164" s="248">
        <v>41.4</v>
      </c>
      <c r="N164" s="247">
        <v>7.5</v>
      </c>
      <c r="O164" s="218" t="str">
        <f t="shared" si="12"/>
        <v/>
      </c>
      <c r="P164" s="218" t="str">
        <f t="shared" si="13"/>
        <v/>
      </c>
      <c r="Q164" s="218" t="str">
        <f t="shared" si="14"/>
        <v/>
      </c>
      <c r="R164" s="410" t="str">
        <f t="shared" si="15"/>
        <v/>
      </c>
      <c r="S164" s="218" t="str">
        <f t="shared" si="16"/>
        <v/>
      </c>
      <c r="T164" s="243" t="str">
        <f t="shared" si="17"/>
        <v/>
      </c>
    </row>
    <row r="165" spans="1:20" ht="10.95" customHeight="1" x14ac:dyDescent="0.25">
      <c r="A165" s="244" t="s">
        <v>445</v>
      </c>
      <c r="B165" s="245" t="s">
        <v>528</v>
      </c>
      <c r="C165" s="245">
        <v>805</v>
      </c>
      <c r="D165" s="246">
        <v>774</v>
      </c>
      <c r="E165" s="245">
        <v>544</v>
      </c>
      <c r="F165" s="247">
        <v>67.599999999999994</v>
      </c>
      <c r="G165" s="247">
        <v>5.5</v>
      </c>
      <c r="H165" s="247">
        <v>70.2</v>
      </c>
      <c r="I165" s="247">
        <v>5.5</v>
      </c>
      <c r="J165" s="246">
        <v>373</v>
      </c>
      <c r="K165" s="247">
        <v>46.3</v>
      </c>
      <c r="L165" s="247">
        <v>5.9</v>
      </c>
      <c r="M165" s="248">
        <v>48.1</v>
      </c>
      <c r="N165" s="247">
        <v>6</v>
      </c>
      <c r="O165" s="218" t="str">
        <f t="shared" si="12"/>
        <v/>
      </c>
      <c r="P165" s="218" t="str">
        <f t="shared" si="13"/>
        <v/>
      </c>
      <c r="Q165" s="218" t="str">
        <f t="shared" si="14"/>
        <v/>
      </c>
      <c r="R165" s="410" t="str">
        <f t="shared" si="15"/>
        <v/>
      </c>
      <c r="S165" s="218" t="str">
        <f t="shared" si="16"/>
        <v/>
      </c>
      <c r="T165" s="243" t="str">
        <f t="shared" si="17"/>
        <v/>
      </c>
    </row>
    <row r="166" spans="1:20" ht="10.95" customHeight="1" x14ac:dyDescent="0.25">
      <c r="A166" s="244" t="s">
        <v>445</v>
      </c>
      <c r="B166" s="245" t="s">
        <v>529</v>
      </c>
      <c r="C166" s="245">
        <v>780</v>
      </c>
      <c r="D166" s="246">
        <v>759</v>
      </c>
      <c r="E166" s="245">
        <v>517</v>
      </c>
      <c r="F166" s="247">
        <v>66.3</v>
      </c>
      <c r="G166" s="247">
        <v>5.7</v>
      </c>
      <c r="H166" s="247">
        <v>68.2</v>
      </c>
      <c r="I166" s="247">
        <v>5.6</v>
      </c>
      <c r="J166" s="246">
        <v>386</v>
      </c>
      <c r="K166" s="247">
        <v>49.5</v>
      </c>
      <c r="L166" s="247">
        <v>6</v>
      </c>
      <c r="M166" s="248">
        <v>50.9</v>
      </c>
      <c r="N166" s="247">
        <v>6.1</v>
      </c>
      <c r="O166" s="218" t="str">
        <f t="shared" si="12"/>
        <v/>
      </c>
      <c r="P166" s="218" t="str">
        <f t="shared" si="13"/>
        <v/>
      </c>
      <c r="Q166" s="218" t="str">
        <f t="shared" si="14"/>
        <v/>
      </c>
      <c r="R166" s="410" t="str">
        <f t="shared" si="15"/>
        <v/>
      </c>
      <c r="S166" s="218" t="str">
        <f t="shared" si="16"/>
        <v/>
      </c>
      <c r="T166" s="243" t="str">
        <f t="shared" si="17"/>
        <v/>
      </c>
    </row>
    <row r="167" spans="1:20" ht="10.95" customHeight="1" x14ac:dyDescent="0.25">
      <c r="A167" s="244" t="s">
        <v>445</v>
      </c>
      <c r="B167" s="245" t="s">
        <v>530</v>
      </c>
      <c r="C167" s="245">
        <v>1462</v>
      </c>
      <c r="D167" s="246">
        <v>1450</v>
      </c>
      <c r="E167" s="245">
        <v>1064</v>
      </c>
      <c r="F167" s="247">
        <v>72.8</v>
      </c>
      <c r="G167" s="247">
        <v>3.9</v>
      </c>
      <c r="H167" s="247">
        <v>73.400000000000006</v>
      </c>
      <c r="I167" s="247">
        <v>3.9</v>
      </c>
      <c r="J167" s="246">
        <v>832</v>
      </c>
      <c r="K167" s="247">
        <v>56.9</v>
      </c>
      <c r="L167" s="247">
        <v>4.3</v>
      </c>
      <c r="M167" s="248">
        <v>57.4</v>
      </c>
      <c r="N167" s="247">
        <v>4.3</v>
      </c>
      <c r="O167" s="218" t="str">
        <f t="shared" si="12"/>
        <v/>
      </c>
      <c r="P167" s="218" t="str">
        <f t="shared" si="13"/>
        <v/>
      </c>
      <c r="Q167" s="218" t="str">
        <f t="shared" si="14"/>
        <v/>
      </c>
      <c r="R167" s="410" t="str">
        <f t="shared" si="15"/>
        <v/>
      </c>
      <c r="S167" s="218" t="str">
        <f t="shared" si="16"/>
        <v/>
      </c>
      <c r="T167" s="243" t="str">
        <f t="shared" si="17"/>
        <v/>
      </c>
    </row>
    <row r="168" spans="1:20" ht="10.95" customHeight="1" x14ac:dyDescent="0.25">
      <c r="A168" s="244" t="s">
        <v>445</v>
      </c>
      <c r="B168" s="245" t="s">
        <v>531</v>
      </c>
      <c r="C168" s="245">
        <v>1107</v>
      </c>
      <c r="D168" s="246">
        <v>1093</v>
      </c>
      <c r="E168" s="245">
        <v>867</v>
      </c>
      <c r="F168" s="247">
        <v>78.3</v>
      </c>
      <c r="G168" s="247">
        <v>4.0999999999999996</v>
      </c>
      <c r="H168" s="247">
        <v>79.3</v>
      </c>
      <c r="I168" s="247">
        <v>4.0999999999999996</v>
      </c>
      <c r="J168" s="246">
        <v>716</v>
      </c>
      <c r="K168" s="247">
        <v>64.7</v>
      </c>
      <c r="L168" s="247">
        <v>4.8</v>
      </c>
      <c r="M168" s="248">
        <v>65.599999999999994</v>
      </c>
      <c r="N168" s="247">
        <v>4.8</v>
      </c>
      <c r="O168" s="218" t="str">
        <f t="shared" si="12"/>
        <v/>
      </c>
      <c r="P168" s="218" t="str">
        <f t="shared" si="13"/>
        <v/>
      </c>
      <c r="Q168" s="218" t="str">
        <f t="shared" si="14"/>
        <v/>
      </c>
      <c r="R168" s="410" t="str">
        <f t="shared" si="15"/>
        <v/>
      </c>
      <c r="S168" s="218" t="str">
        <f t="shared" si="16"/>
        <v/>
      </c>
      <c r="T168" s="243" t="str">
        <f t="shared" si="17"/>
        <v/>
      </c>
    </row>
    <row r="169" spans="1:20" ht="10.95" customHeight="1" x14ac:dyDescent="0.25">
      <c r="A169" s="244" t="s">
        <v>484</v>
      </c>
      <c r="B169" s="245" t="s">
        <v>444</v>
      </c>
      <c r="C169" s="245">
        <v>822</v>
      </c>
      <c r="D169" s="246">
        <v>812</v>
      </c>
      <c r="E169" s="245">
        <v>579</v>
      </c>
      <c r="F169" s="247">
        <v>70.400000000000006</v>
      </c>
      <c r="G169" s="247">
        <v>2.2999999999999998</v>
      </c>
      <c r="H169" s="247">
        <v>71.3</v>
      </c>
      <c r="I169" s="247">
        <v>2.2999999999999998</v>
      </c>
      <c r="J169" s="246">
        <v>518</v>
      </c>
      <c r="K169" s="247">
        <v>63</v>
      </c>
      <c r="L169" s="247">
        <v>2.4</v>
      </c>
      <c r="M169" s="248">
        <v>63.8</v>
      </c>
      <c r="N169" s="247">
        <v>2.4</v>
      </c>
      <c r="O169" s="218">
        <f t="shared" si="12"/>
        <v>0.63800000000000001</v>
      </c>
      <c r="P169" s="218">
        <f t="shared" si="13"/>
        <v>0.66621067031463743</v>
      </c>
      <c r="Q169" s="218">
        <f t="shared" si="14"/>
        <v>0.38900000000000001</v>
      </c>
      <c r="R169" s="410">
        <f t="shared" si="15"/>
        <v>0.38900000000000001</v>
      </c>
      <c r="S169" s="218">
        <f t="shared" si="16"/>
        <v>0.58389938398357299</v>
      </c>
      <c r="T169" s="243" t="str">
        <f t="shared" si="17"/>
        <v>Montana</v>
      </c>
    </row>
    <row r="170" spans="1:20" ht="10.95" customHeight="1" x14ac:dyDescent="0.25">
      <c r="A170" s="244" t="s">
        <v>445</v>
      </c>
      <c r="B170" s="245" t="s">
        <v>527</v>
      </c>
      <c r="C170" s="245">
        <v>83</v>
      </c>
      <c r="D170" s="246">
        <v>81</v>
      </c>
      <c r="E170" s="245">
        <v>41</v>
      </c>
      <c r="F170" s="247">
        <v>49.7</v>
      </c>
      <c r="G170" s="247">
        <v>7.9</v>
      </c>
      <c r="H170" s="247">
        <v>50.5</v>
      </c>
      <c r="I170" s="247">
        <v>8</v>
      </c>
      <c r="J170" s="246">
        <v>32</v>
      </c>
      <c r="K170" s="247">
        <v>38.299999999999997</v>
      </c>
      <c r="L170" s="247">
        <v>7.7</v>
      </c>
      <c r="M170" s="248">
        <v>38.9</v>
      </c>
      <c r="N170" s="247">
        <v>7.8</v>
      </c>
      <c r="O170" s="218" t="str">
        <f t="shared" si="12"/>
        <v/>
      </c>
      <c r="P170" s="218" t="str">
        <f t="shared" si="13"/>
        <v/>
      </c>
      <c r="Q170" s="218" t="str">
        <f t="shared" si="14"/>
        <v/>
      </c>
      <c r="R170" s="410" t="str">
        <f t="shared" si="15"/>
        <v/>
      </c>
      <c r="S170" s="218" t="str">
        <f t="shared" si="16"/>
        <v/>
      </c>
      <c r="T170" s="243" t="str">
        <f t="shared" si="17"/>
        <v/>
      </c>
    </row>
    <row r="171" spans="1:20" ht="10.95" customHeight="1" x14ac:dyDescent="0.25">
      <c r="A171" s="244" t="s">
        <v>445</v>
      </c>
      <c r="B171" s="245" t="s">
        <v>528</v>
      </c>
      <c r="C171" s="245">
        <v>147</v>
      </c>
      <c r="D171" s="246">
        <v>144</v>
      </c>
      <c r="E171" s="245">
        <v>89</v>
      </c>
      <c r="F171" s="247">
        <v>60.9</v>
      </c>
      <c r="G171" s="247">
        <v>5.8</v>
      </c>
      <c r="H171" s="247">
        <v>62.3</v>
      </c>
      <c r="I171" s="247">
        <v>5.8</v>
      </c>
      <c r="J171" s="246">
        <v>71</v>
      </c>
      <c r="K171" s="247">
        <v>48</v>
      </c>
      <c r="L171" s="247">
        <v>5.9</v>
      </c>
      <c r="M171" s="248">
        <v>49.2</v>
      </c>
      <c r="N171" s="247">
        <v>6</v>
      </c>
      <c r="O171" s="218" t="str">
        <f t="shared" si="12"/>
        <v/>
      </c>
      <c r="P171" s="218" t="str">
        <f t="shared" si="13"/>
        <v/>
      </c>
      <c r="Q171" s="218" t="str">
        <f t="shared" si="14"/>
        <v/>
      </c>
      <c r="R171" s="410" t="str">
        <f t="shared" si="15"/>
        <v/>
      </c>
      <c r="S171" s="218" t="str">
        <f t="shared" si="16"/>
        <v/>
      </c>
      <c r="T171" s="243" t="str">
        <f t="shared" si="17"/>
        <v/>
      </c>
    </row>
    <row r="172" spans="1:20" ht="10.95" customHeight="1" x14ac:dyDescent="0.25">
      <c r="A172" s="244" t="s">
        <v>445</v>
      </c>
      <c r="B172" s="245" t="s">
        <v>529</v>
      </c>
      <c r="C172" s="245">
        <v>127</v>
      </c>
      <c r="D172" s="246">
        <v>124</v>
      </c>
      <c r="E172" s="245">
        <v>90</v>
      </c>
      <c r="F172" s="247">
        <v>70.599999999999994</v>
      </c>
      <c r="G172" s="247">
        <v>5.8</v>
      </c>
      <c r="H172" s="247">
        <v>72.400000000000006</v>
      </c>
      <c r="I172" s="247">
        <v>5.8</v>
      </c>
      <c r="J172" s="246">
        <v>76</v>
      </c>
      <c r="K172" s="247">
        <v>59.8</v>
      </c>
      <c r="L172" s="247">
        <v>6.3</v>
      </c>
      <c r="M172" s="248">
        <v>61.3</v>
      </c>
      <c r="N172" s="247">
        <v>6.3</v>
      </c>
      <c r="O172" s="218" t="str">
        <f t="shared" si="12"/>
        <v/>
      </c>
      <c r="P172" s="218" t="str">
        <f t="shared" si="13"/>
        <v/>
      </c>
      <c r="Q172" s="218" t="str">
        <f t="shared" si="14"/>
        <v/>
      </c>
      <c r="R172" s="410" t="str">
        <f t="shared" si="15"/>
        <v/>
      </c>
      <c r="S172" s="218" t="str">
        <f t="shared" si="16"/>
        <v/>
      </c>
      <c r="T172" s="243" t="str">
        <f t="shared" si="17"/>
        <v/>
      </c>
    </row>
    <row r="173" spans="1:20" ht="10.95" customHeight="1" x14ac:dyDescent="0.25">
      <c r="A173" s="244" t="s">
        <v>445</v>
      </c>
      <c r="B173" s="245" t="s">
        <v>530</v>
      </c>
      <c r="C173" s="245">
        <v>254</v>
      </c>
      <c r="D173" s="246">
        <v>253</v>
      </c>
      <c r="E173" s="245">
        <v>192</v>
      </c>
      <c r="F173" s="247">
        <v>75.5</v>
      </c>
      <c r="G173" s="247">
        <v>3.9</v>
      </c>
      <c r="H173" s="247">
        <v>75.8</v>
      </c>
      <c r="I173" s="247">
        <v>3.9</v>
      </c>
      <c r="J173" s="246">
        <v>178</v>
      </c>
      <c r="K173" s="247">
        <v>70.099999999999994</v>
      </c>
      <c r="L173" s="247">
        <v>4.0999999999999996</v>
      </c>
      <c r="M173" s="248">
        <v>70.3</v>
      </c>
      <c r="N173" s="247">
        <v>4.0999999999999996</v>
      </c>
      <c r="O173" s="218" t="str">
        <f t="shared" si="12"/>
        <v/>
      </c>
      <c r="P173" s="218" t="str">
        <f t="shared" si="13"/>
        <v/>
      </c>
      <c r="Q173" s="218" t="str">
        <f t="shared" si="14"/>
        <v/>
      </c>
      <c r="R173" s="410" t="str">
        <f t="shared" si="15"/>
        <v/>
      </c>
      <c r="S173" s="218" t="str">
        <f t="shared" si="16"/>
        <v/>
      </c>
      <c r="T173" s="243" t="str">
        <f t="shared" si="17"/>
        <v/>
      </c>
    </row>
    <row r="174" spans="1:20" ht="10.95" customHeight="1" x14ac:dyDescent="0.25">
      <c r="A174" s="244" t="s">
        <v>445</v>
      </c>
      <c r="B174" s="245" t="s">
        <v>531</v>
      </c>
      <c r="C174" s="245">
        <v>212</v>
      </c>
      <c r="D174" s="246">
        <v>210</v>
      </c>
      <c r="E174" s="245">
        <v>167</v>
      </c>
      <c r="F174" s="247">
        <v>78.8</v>
      </c>
      <c r="G174" s="247">
        <v>4</v>
      </c>
      <c r="H174" s="247">
        <v>79.400000000000006</v>
      </c>
      <c r="I174" s="247">
        <v>4</v>
      </c>
      <c r="J174" s="246">
        <v>162</v>
      </c>
      <c r="K174" s="247">
        <v>76.599999999999994</v>
      </c>
      <c r="L174" s="247">
        <v>4.2</v>
      </c>
      <c r="M174" s="248">
        <v>77.099999999999994</v>
      </c>
      <c r="N174" s="247">
        <v>4.2</v>
      </c>
      <c r="O174" s="218" t="str">
        <f t="shared" si="12"/>
        <v/>
      </c>
      <c r="P174" s="218" t="str">
        <f t="shared" si="13"/>
        <v/>
      </c>
      <c r="Q174" s="218" t="str">
        <f t="shared" si="14"/>
        <v/>
      </c>
      <c r="R174" s="410" t="str">
        <f t="shared" si="15"/>
        <v/>
      </c>
      <c r="S174" s="218" t="str">
        <f t="shared" si="16"/>
        <v/>
      </c>
      <c r="T174" s="243" t="str">
        <f t="shared" si="17"/>
        <v/>
      </c>
    </row>
    <row r="175" spans="1:20" ht="10.95" customHeight="1" x14ac:dyDescent="0.25">
      <c r="A175" s="244" t="s">
        <v>485</v>
      </c>
      <c r="B175" s="245" t="s">
        <v>444</v>
      </c>
      <c r="C175" s="245">
        <v>1428</v>
      </c>
      <c r="D175" s="246">
        <v>1332</v>
      </c>
      <c r="E175" s="245">
        <v>883</v>
      </c>
      <c r="F175" s="247">
        <v>61.9</v>
      </c>
      <c r="G175" s="247">
        <v>2.8</v>
      </c>
      <c r="H175" s="247">
        <v>66.3</v>
      </c>
      <c r="I175" s="247">
        <v>2.8</v>
      </c>
      <c r="J175" s="246">
        <v>676</v>
      </c>
      <c r="K175" s="247">
        <v>47.3</v>
      </c>
      <c r="L175" s="247">
        <v>2.9</v>
      </c>
      <c r="M175" s="248">
        <v>50.8</v>
      </c>
      <c r="N175" s="247">
        <v>3</v>
      </c>
      <c r="O175" s="218">
        <f t="shared" si="12"/>
        <v>0.50800000000000001</v>
      </c>
      <c r="P175" s="218">
        <f t="shared" si="13"/>
        <v>0.53321976149914818</v>
      </c>
      <c r="Q175" s="218">
        <f t="shared" si="14"/>
        <v>0.32</v>
      </c>
      <c r="R175" s="410">
        <f t="shared" si="15"/>
        <v>0.32</v>
      </c>
      <c r="S175" s="218">
        <f t="shared" si="16"/>
        <v>0.60012779552715656</v>
      </c>
      <c r="T175" s="243" t="str">
        <f t="shared" si="17"/>
        <v>Nebraska</v>
      </c>
    </row>
    <row r="176" spans="1:20" ht="10.95" customHeight="1" x14ac:dyDescent="0.25">
      <c r="A176" s="244" t="s">
        <v>445</v>
      </c>
      <c r="B176" s="245" t="s">
        <v>527</v>
      </c>
      <c r="C176" s="245">
        <v>172</v>
      </c>
      <c r="D176" s="246">
        <v>157</v>
      </c>
      <c r="E176" s="245">
        <v>69</v>
      </c>
      <c r="F176" s="247">
        <v>40.1</v>
      </c>
      <c r="G176" s="247">
        <v>8.1999999999999993</v>
      </c>
      <c r="H176" s="247">
        <v>43.9</v>
      </c>
      <c r="I176" s="247">
        <v>8.6999999999999993</v>
      </c>
      <c r="J176" s="246">
        <v>50</v>
      </c>
      <c r="K176" s="247">
        <v>29.2</v>
      </c>
      <c r="L176" s="247">
        <v>7.6</v>
      </c>
      <c r="M176" s="248">
        <v>32</v>
      </c>
      <c r="N176" s="247">
        <v>8.1999999999999993</v>
      </c>
      <c r="O176" s="218" t="str">
        <f t="shared" si="12"/>
        <v/>
      </c>
      <c r="P176" s="218" t="str">
        <f t="shared" si="13"/>
        <v/>
      </c>
      <c r="Q176" s="218" t="str">
        <f t="shared" si="14"/>
        <v/>
      </c>
      <c r="R176" s="410" t="str">
        <f t="shared" si="15"/>
        <v/>
      </c>
      <c r="S176" s="218" t="str">
        <f t="shared" si="16"/>
        <v/>
      </c>
      <c r="T176" s="243" t="str">
        <f t="shared" si="17"/>
        <v/>
      </c>
    </row>
    <row r="177" spans="1:20" ht="10.95" customHeight="1" x14ac:dyDescent="0.25">
      <c r="A177" s="244" t="s">
        <v>445</v>
      </c>
      <c r="B177" s="245" t="s">
        <v>528</v>
      </c>
      <c r="C177" s="245">
        <v>286</v>
      </c>
      <c r="D177" s="246">
        <v>268</v>
      </c>
      <c r="E177" s="245">
        <v>165</v>
      </c>
      <c r="F177" s="247">
        <v>57.6</v>
      </c>
      <c r="G177" s="247">
        <v>6.4</v>
      </c>
      <c r="H177" s="247">
        <v>61.4</v>
      </c>
      <c r="I177" s="247">
        <v>6.5</v>
      </c>
      <c r="J177" s="246">
        <v>112</v>
      </c>
      <c r="K177" s="247">
        <v>39.1</v>
      </c>
      <c r="L177" s="247">
        <v>6.3</v>
      </c>
      <c r="M177" s="248">
        <v>41.7</v>
      </c>
      <c r="N177" s="247">
        <v>6.6</v>
      </c>
      <c r="O177" s="218" t="str">
        <f t="shared" si="12"/>
        <v/>
      </c>
      <c r="P177" s="218" t="str">
        <f t="shared" si="13"/>
        <v/>
      </c>
      <c r="Q177" s="218" t="str">
        <f t="shared" si="14"/>
        <v/>
      </c>
      <c r="R177" s="410" t="str">
        <f t="shared" si="15"/>
        <v/>
      </c>
      <c r="S177" s="218" t="str">
        <f t="shared" si="16"/>
        <v/>
      </c>
      <c r="T177" s="243" t="str">
        <f t="shared" si="17"/>
        <v/>
      </c>
    </row>
    <row r="178" spans="1:20" ht="10.95" customHeight="1" x14ac:dyDescent="0.25">
      <c r="A178" s="244" t="s">
        <v>445</v>
      </c>
      <c r="B178" s="245" t="s">
        <v>529</v>
      </c>
      <c r="C178" s="245">
        <v>215</v>
      </c>
      <c r="D178" s="246">
        <v>181</v>
      </c>
      <c r="E178" s="245">
        <v>113</v>
      </c>
      <c r="F178" s="247">
        <v>52.6</v>
      </c>
      <c r="G178" s="247">
        <v>7.5</v>
      </c>
      <c r="H178" s="247">
        <v>62.5</v>
      </c>
      <c r="I178" s="247">
        <v>7.9</v>
      </c>
      <c r="J178" s="246">
        <v>81</v>
      </c>
      <c r="K178" s="247">
        <v>37.9</v>
      </c>
      <c r="L178" s="247">
        <v>7.3</v>
      </c>
      <c r="M178" s="248">
        <v>45</v>
      </c>
      <c r="N178" s="247">
        <v>8.1</v>
      </c>
      <c r="O178" s="218" t="str">
        <f t="shared" si="12"/>
        <v/>
      </c>
      <c r="P178" s="218" t="str">
        <f t="shared" si="13"/>
        <v/>
      </c>
      <c r="Q178" s="218" t="str">
        <f t="shared" si="14"/>
        <v/>
      </c>
      <c r="R178" s="410" t="str">
        <f t="shared" si="15"/>
        <v/>
      </c>
      <c r="S178" s="218" t="str">
        <f t="shared" si="16"/>
        <v/>
      </c>
      <c r="T178" s="243" t="str">
        <f t="shared" si="17"/>
        <v/>
      </c>
    </row>
    <row r="179" spans="1:20" ht="10.95" customHeight="1" x14ac:dyDescent="0.25">
      <c r="A179" s="244" t="s">
        <v>445</v>
      </c>
      <c r="B179" s="245" t="s">
        <v>530</v>
      </c>
      <c r="C179" s="245">
        <v>467</v>
      </c>
      <c r="D179" s="246">
        <v>439</v>
      </c>
      <c r="E179" s="245">
        <v>311</v>
      </c>
      <c r="F179" s="247">
        <v>66.5</v>
      </c>
      <c r="G179" s="247">
        <v>4.8</v>
      </c>
      <c r="H179" s="247">
        <v>70.7</v>
      </c>
      <c r="I179" s="247">
        <v>4.8</v>
      </c>
      <c r="J179" s="246">
        <v>244</v>
      </c>
      <c r="K179" s="247">
        <v>52.2</v>
      </c>
      <c r="L179" s="247">
        <v>5.0999999999999996</v>
      </c>
      <c r="M179" s="248">
        <v>55.5</v>
      </c>
      <c r="N179" s="247">
        <v>5.2</v>
      </c>
      <c r="O179" s="218" t="str">
        <f t="shared" si="12"/>
        <v/>
      </c>
      <c r="P179" s="218" t="str">
        <f t="shared" si="13"/>
        <v/>
      </c>
      <c r="Q179" s="218" t="str">
        <f t="shared" si="14"/>
        <v/>
      </c>
      <c r="R179" s="410" t="str">
        <f t="shared" si="15"/>
        <v/>
      </c>
      <c r="S179" s="218" t="str">
        <f t="shared" si="16"/>
        <v/>
      </c>
      <c r="T179" s="243" t="str">
        <f t="shared" si="17"/>
        <v/>
      </c>
    </row>
    <row r="180" spans="1:20" ht="10.95" customHeight="1" x14ac:dyDescent="0.25">
      <c r="A180" s="244" t="s">
        <v>445</v>
      </c>
      <c r="B180" s="245" t="s">
        <v>531</v>
      </c>
      <c r="C180" s="245">
        <v>288</v>
      </c>
      <c r="D180" s="246">
        <v>286</v>
      </c>
      <c r="E180" s="245">
        <v>226</v>
      </c>
      <c r="F180" s="247">
        <v>78.5</v>
      </c>
      <c r="G180" s="247">
        <v>5.3</v>
      </c>
      <c r="H180" s="247">
        <v>79</v>
      </c>
      <c r="I180" s="247">
        <v>5.3</v>
      </c>
      <c r="J180" s="246">
        <v>189</v>
      </c>
      <c r="K180" s="247">
        <v>65.5</v>
      </c>
      <c r="L180" s="247">
        <v>6.2</v>
      </c>
      <c r="M180" s="248">
        <v>66</v>
      </c>
      <c r="N180" s="247">
        <v>6.2</v>
      </c>
      <c r="O180" s="218" t="str">
        <f t="shared" si="12"/>
        <v/>
      </c>
      <c r="P180" s="218" t="str">
        <f t="shared" si="13"/>
        <v/>
      </c>
      <c r="Q180" s="218" t="str">
        <f t="shared" si="14"/>
        <v/>
      </c>
      <c r="R180" s="410" t="str">
        <f t="shared" si="15"/>
        <v/>
      </c>
      <c r="S180" s="218" t="str">
        <f t="shared" si="16"/>
        <v/>
      </c>
      <c r="T180" s="243" t="str">
        <f t="shared" si="17"/>
        <v/>
      </c>
    </row>
    <row r="181" spans="1:20" ht="10.95" customHeight="1" x14ac:dyDescent="0.25">
      <c r="A181" s="244" t="s">
        <v>486</v>
      </c>
      <c r="B181" s="245" t="s">
        <v>444</v>
      </c>
      <c r="C181" s="245">
        <v>2324</v>
      </c>
      <c r="D181" s="246">
        <v>2067</v>
      </c>
      <c r="E181" s="245">
        <v>1277</v>
      </c>
      <c r="F181" s="247">
        <v>55</v>
      </c>
      <c r="G181" s="247">
        <v>2.7</v>
      </c>
      <c r="H181" s="247">
        <v>61.8</v>
      </c>
      <c r="I181" s="247">
        <v>2.8</v>
      </c>
      <c r="J181" s="246">
        <v>1006</v>
      </c>
      <c r="K181" s="247">
        <v>43.3</v>
      </c>
      <c r="L181" s="247">
        <v>2.7</v>
      </c>
      <c r="M181" s="248">
        <v>48.7</v>
      </c>
      <c r="N181" s="247">
        <v>2.9</v>
      </c>
      <c r="O181" s="218">
        <f t="shared" si="12"/>
        <v>0.48700000000000004</v>
      </c>
      <c r="P181" s="218">
        <f t="shared" si="13"/>
        <v>0.50765027322404377</v>
      </c>
      <c r="Q181" s="218">
        <f t="shared" si="14"/>
        <v>0.32400000000000001</v>
      </c>
      <c r="R181" s="410">
        <f t="shared" si="15"/>
        <v>0.32400000000000001</v>
      </c>
      <c r="S181" s="218">
        <f t="shared" si="16"/>
        <v>0.63823466092572656</v>
      </c>
      <c r="T181" s="243" t="str">
        <f t="shared" si="17"/>
        <v>Nevada</v>
      </c>
    </row>
    <row r="182" spans="1:20" ht="10.95" customHeight="1" x14ac:dyDescent="0.25">
      <c r="A182" s="244" t="s">
        <v>445</v>
      </c>
      <c r="B182" s="245" t="s">
        <v>527</v>
      </c>
      <c r="C182" s="245">
        <v>260</v>
      </c>
      <c r="D182" s="246">
        <v>238</v>
      </c>
      <c r="E182" s="245">
        <v>119</v>
      </c>
      <c r="F182" s="247">
        <v>45.7</v>
      </c>
      <c r="G182" s="247">
        <v>8.1</v>
      </c>
      <c r="H182" s="247">
        <v>49.9</v>
      </c>
      <c r="I182" s="247">
        <v>8.5</v>
      </c>
      <c r="J182" s="246">
        <v>77</v>
      </c>
      <c r="K182" s="247">
        <v>29.7</v>
      </c>
      <c r="L182" s="247">
        <v>7.4</v>
      </c>
      <c r="M182" s="248">
        <v>32.4</v>
      </c>
      <c r="N182" s="247">
        <v>7.9</v>
      </c>
      <c r="O182" s="218" t="str">
        <f t="shared" si="12"/>
        <v/>
      </c>
      <c r="P182" s="218" t="str">
        <f t="shared" si="13"/>
        <v/>
      </c>
      <c r="Q182" s="218" t="str">
        <f t="shared" si="14"/>
        <v/>
      </c>
      <c r="R182" s="410" t="str">
        <f t="shared" si="15"/>
        <v/>
      </c>
      <c r="S182" s="218" t="str">
        <f t="shared" si="16"/>
        <v/>
      </c>
      <c r="T182" s="243" t="str">
        <f t="shared" si="17"/>
        <v/>
      </c>
    </row>
    <row r="183" spans="1:20" ht="10.95" customHeight="1" x14ac:dyDescent="0.25">
      <c r="A183" s="244" t="s">
        <v>445</v>
      </c>
      <c r="B183" s="245" t="s">
        <v>528</v>
      </c>
      <c r="C183" s="245">
        <v>433</v>
      </c>
      <c r="D183" s="246">
        <v>373</v>
      </c>
      <c r="E183" s="245">
        <v>192</v>
      </c>
      <c r="F183" s="247">
        <v>44.3</v>
      </c>
      <c r="G183" s="247">
        <v>6.2</v>
      </c>
      <c r="H183" s="247">
        <v>51.5</v>
      </c>
      <c r="I183" s="247">
        <v>6.8</v>
      </c>
      <c r="J183" s="246">
        <v>115</v>
      </c>
      <c r="K183" s="247">
        <v>26.6</v>
      </c>
      <c r="L183" s="247">
        <v>5.5</v>
      </c>
      <c r="M183" s="248">
        <v>30.9</v>
      </c>
      <c r="N183" s="247">
        <v>6.2</v>
      </c>
      <c r="O183" s="218" t="str">
        <f t="shared" si="12"/>
        <v/>
      </c>
      <c r="P183" s="218" t="str">
        <f t="shared" si="13"/>
        <v/>
      </c>
      <c r="Q183" s="218" t="str">
        <f t="shared" si="14"/>
        <v/>
      </c>
      <c r="R183" s="410" t="str">
        <f t="shared" si="15"/>
        <v/>
      </c>
      <c r="S183" s="218" t="str">
        <f t="shared" si="16"/>
        <v/>
      </c>
      <c r="T183" s="243" t="str">
        <f t="shared" si="17"/>
        <v/>
      </c>
    </row>
    <row r="184" spans="1:20" ht="10.95" customHeight="1" x14ac:dyDescent="0.25">
      <c r="A184" s="244" t="s">
        <v>445</v>
      </c>
      <c r="B184" s="245" t="s">
        <v>529</v>
      </c>
      <c r="C184" s="245">
        <v>373</v>
      </c>
      <c r="D184" s="246">
        <v>323</v>
      </c>
      <c r="E184" s="245">
        <v>191</v>
      </c>
      <c r="F184" s="247">
        <v>51.3</v>
      </c>
      <c r="G184" s="247">
        <v>6.8</v>
      </c>
      <c r="H184" s="247">
        <v>59.3</v>
      </c>
      <c r="I184" s="247">
        <v>7.1</v>
      </c>
      <c r="J184" s="246">
        <v>141</v>
      </c>
      <c r="K184" s="247">
        <v>37.799999999999997</v>
      </c>
      <c r="L184" s="247">
        <v>6.6</v>
      </c>
      <c r="M184" s="248">
        <v>43.7</v>
      </c>
      <c r="N184" s="247">
        <v>7.2</v>
      </c>
      <c r="O184" s="218" t="str">
        <f t="shared" si="12"/>
        <v/>
      </c>
      <c r="P184" s="218" t="str">
        <f t="shared" si="13"/>
        <v/>
      </c>
      <c r="Q184" s="218" t="str">
        <f t="shared" si="14"/>
        <v/>
      </c>
      <c r="R184" s="410" t="str">
        <f t="shared" si="15"/>
        <v/>
      </c>
      <c r="S184" s="218" t="str">
        <f t="shared" si="16"/>
        <v/>
      </c>
      <c r="T184" s="243" t="str">
        <f t="shared" si="17"/>
        <v/>
      </c>
    </row>
    <row r="185" spans="1:20" ht="10.95" customHeight="1" x14ac:dyDescent="0.25">
      <c r="A185" s="244" t="s">
        <v>445</v>
      </c>
      <c r="B185" s="245" t="s">
        <v>530</v>
      </c>
      <c r="C185" s="245">
        <v>791</v>
      </c>
      <c r="D185" s="246">
        <v>687</v>
      </c>
      <c r="E185" s="245">
        <v>452</v>
      </c>
      <c r="F185" s="247">
        <v>57.2</v>
      </c>
      <c r="G185" s="247">
        <v>4.5999999999999996</v>
      </c>
      <c r="H185" s="247">
        <v>65.8</v>
      </c>
      <c r="I185" s="247">
        <v>4.7</v>
      </c>
      <c r="J185" s="246">
        <v>372</v>
      </c>
      <c r="K185" s="247">
        <v>47</v>
      </c>
      <c r="L185" s="247">
        <v>4.5999999999999996</v>
      </c>
      <c r="M185" s="248">
        <v>54.2</v>
      </c>
      <c r="N185" s="247">
        <v>5</v>
      </c>
      <c r="O185" s="218" t="str">
        <f t="shared" si="12"/>
        <v/>
      </c>
      <c r="P185" s="218" t="str">
        <f t="shared" si="13"/>
        <v/>
      </c>
      <c r="Q185" s="218" t="str">
        <f t="shared" si="14"/>
        <v/>
      </c>
      <c r="R185" s="410" t="str">
        <f t="shared" si="15"/>
        <v/>
      </c>
      <c r="S185" s="218" t="str">
        <f t="shared" si="16"/>
        <v/>
      </c>
      <c r="T185" s="243" t="str">
        <f t="shared" si="17"/>
        <v/>
      </c>
    </row>
    <row r="186" spans="1:20" ht="10.95" customHeight="1" x14ac:dyDescent="0.25">
      <c r="A186" s="244" t="s">
        <v>445</v>
      </c>
      <c r="B186" s="245" t="s">
        <v>531</v>
      </c>
      <c r="C186" s="245">
        <v>467</v>
      </c>
      <c r="D186" s="246">
        <v>447</v>
      </c>
      <c r="E186" s="245">
        <v>323</v>
      </c>
      <c r="F186" s="247">
        <v>69.099999999999994</v>
      </c>
      <c r="G186" s="247">
        <v>5.6</v>
      </c>
      <c r="H186" s="247">
        <v>72.3</v>
      </c>
      <c r="I186" s="247">
        <v>5.5</v>
      </c>
      <c r="J186" s="246">
        <v>301</v>
      </c>
      <c r="K186" s="247">
        <v>64.5</v>
      </c>
      <c r="L186" s="247">
        <v>5.8</v>
      </c>
      <c r="M186" s="248">
        <v>67.400000000000006</v>
      </c>
      <c r="N186" s="247">
        <v>5.8</v>
      </c>
      <c r="O186" s="218" t="str">
        <f t="shared" si="12"/>
        <v/>
      </c>
      <c r="P186" s="218" t="str">
        <f t="shared" si="13"/>
        <v/>
      </c>
      <c r="Q186" s="218" t="str">
        <f t="shared" si="14"/>
        <v/>
      </c>
      <c r="R186" s="410" t="str">
        <f t="shared" si="15"/>
        <v/>
      </c>
      <c r="S186" s="218" t="str">
        <f t="shared" si="16"/>
        <v/>
      </c>
      <c r="T186" s="243" t="str">
        <f t="shared" si="17"/>
        <v/>
      </c>
    </row>
    <row r="187" spans="1:20" ht="10.95" customHeight="1" x14ac:dyDescent="0.25">
      <c r="A187" s="244" t="s">
        <v>487</v>
      </c>
      <c r="B187" s="245" t="s">
        <v>444</v>
      </c>
      <c r="C187" s="245">
        <v>1080</v>
      </c>
      <c r="D187" s="246">
        <v>1025</v>
      </c>
      <c r="E187" s="245">
        <v>726</v>
      </c>
      <c r="F187" s="247">
        <v>67.2</v>
      </c>
      <c r="G187" s="247">
        <v>2.6</v>
      </c>
      <c r="H187" s="247">
        <v>70.8</v>
      </c>
      <c r="I187" s="247">
        <v>2.6</v>
      </c>
      <c r="J187" s="246">
        <v>576</v>
      </c>
      <c r="K187" s="247">
        <v>53.3</v>
      </c>
      <c r="L187" s="247">
        <v>2.8</v>
      </c>
      <c r="M187" s="248">
        <v>56.2</v>
      </c>
      <c r="N187" s="247">
        <v>2.8</v>
      </c>
      <c r="O187" s="218">
        <f t="shared" si="12"/>
        <v>0.56200000000000006</v>
      </c>
      <c r="P187" s="218">
        <f t="shared" si="13"/>
        <v>0.58496732026143794</v>
      </c>
      <c r="Q187" s="218">
        <f t="shared" si="14"/>
        <v>0.371</v>
      </c>
      <c r="R187" s="410">
        <f t="shared" si="15"/>
        <v>0.371</v>
      </c>
      <c r="S187" s="218">
        <f t="shared" si="16"/>
        <v>0.63422346368715077</v>
      </c>
      <c r="T187" s="243" t="str">
        <f t="shared" si="17"/>
        <v>New Hampshire</v>
      </c>
    </row>
    <row r="188" spans="1:20" ht="10.95" customHeight="1" x14ac:dyDescent="0.25">
      <c r="A188" s="244" t="s">
        <v>445</v>
      </c>
      <c r="B188" s="245" t="s">
        <v>527</v>
      </c>
      <c r="C188" s="245">
        <v>114</v>
      </c>
      <c r="D188" s="246">
        <v>106</v>
      </c>
      <c r="E188" s="245">
        <v>61</v>
      </c>
      <c r="F188" s="247">
        <v>53.4</v>
      </c>
      <c r="G188" s="247">
        <v>8.5</v>
      </c>
      <c r="H188" s="247">
        <v>57.6</v>
      </c>
      <c r="I188" s="247">
        <v>8.6999999999999993</v>
      </c>
      <c r="J188" s="246">
        <v>39</v>
      </c>
      <c r="K188" s="247">
        <v>34.4</v>
      </c>
      <c r="L188" s="247">
        <v>8.1</v>
      </c>
      <c r="M188" s="248">
        <v>37.1</v>
      </c>
      <c r="N188" s="247">
        <v>8.6</v>
      </c>
      <c r="O188" s="218" t="str">
        <f t="shared" si="12"/>
        <v/>
      </c>
      <c r="P188" s="218" t="str">
        <f t="shared" si="13"/>
        <v/>
      </c>
      <c r="Q188" s="218" t="str">
        <f t="shared" si="14"/>
        <v/>
      </c>
      <c r="R188" s="410" t="str">
        <f t="shared" si="15"/>
        <v/>
      </c>
      <c r="S188" s="218" t="str">
        <f t="shared" si="16"/>
        <v/>
      </c>
      <c r="T188" s="243" t="str">
        <f t="shared" si="17"/>
        <v/>
      </c>
    </row>
    <row r="189" spans="1:20" ht="10.95" customHeight="1" x14ac:dyDescent="0.25">
      <c r="A189" s="244" t="s">
        <v>445</v>
      </c>
      <c r="B189" s="245" t="s">
        <v>528</v>
      </c>
      <c r="C189" s="245">
        <v>153</v>
      </c>
      <c r="D189" s="246">
        <v>138</v>
      </c>
      <c r="E189" s="245">
        <v>84</v>
      </c>
      <c r="F189" s="247">
        <v>55.3</v>
      </c>
      <c r="G189" s="247">
        <v>7.3</v>
      </c>
      <c r="H189" s="247">
        <v>61.1</v>
      </c>
      <c r="I189" s="247">
        <v>7.5</v>
      </c>
      <c r="J189" s="246">
        <v>61</v>
      </c>
      <c r="K189" s="247">
        <v>39.9</v>
      </c>
      <c r="L189" s="247">
        <v>7.2</v>
      </c>
      <c r="M189" s="248">
        <v>44</v>
      </c>
      <c r="N189" s="247">
        <v>7.7</v>
      </c>
      <c r="O189" s="218" t="str">
        <f t="shared" si="12"/>
        <v/>
      </c>
      <c r="P189" s="218" t="str">
        <f t="shared" si="13"/>
        <v/>
      </c>
      <c r="Q189" s="218" t="str">
        <f t="shared" si="14"/>
        <v/>
      </c>
      <c r="R189" s="410" t="str">
        <f t="shared" si="15"/>
        <v/>
      </c>
      <c r="S189" s="218" t="str">
        <f t="shared" si="16"/>
        <v/>
      </c>
      <c r="T189" s="243" t="str">
        <f t="shared" si="17"/>
        <v/>
      </c>
    </row>
    <row r="190" spans="1:20" ht="10.95" customHeight="1" x14ac:dyDescent="0.25">
      <c r="A190" s="244" t="s">
        <v>445</v>
      </c>
      <c r="B190" s="245" t="s">
        <v>529</v>
      </c>
      <c r="C190" s="245">
        <v>175</v>
      </c>
      <c r="D190" s="246">
        <v>165</v>
      </c>
      <c r="E190" s="245">
        <v>108</v>
      </c>
      <c r="F190" s="247">
        <v>61.7</v>
      </c>
      <c r="G190" s="247">
        <v>6.7</v>
      </c>
      <c r="H190" s="247">
        <v>65.2</v>
      </c>
      <c r="I190" s="247">
        <v>6.7</v>
      </c>
      <c r="J190" s="246">
        <v>80</v>
      </c>
      <c r="K190" s="247">
        <v>45.8</v>
      </c>
      <c r="L190" s="247">
        <v>6.9</v>
      </c>
      <c r="M190" s="248">
        <v>48.4</v>
      </c>
      <c r="N190" s="247">
        <v>7.1</v>
      </c>
      <c r="O190" s="218" t="str">
        <f t="shared" si="12"/>
        <v/>
      </c>
      <c r="P190" s="218" t="str">
        <f t="shared" si="13"/>
        <v/>
      </c>
      <c r="Q190" s="218" t="str">
        <f t="shared" si="14"/>
        <v/>
      </c>
      <c r="R190" s="410" t="str">
        <f t="shared" si="15"/>
        <v/>
      </c>
      <c r="S190" s="218" t="str">
        <f t="shared" si="16"/>
        <v/>
      </c>
      <c r="T190" s="243" t="str">
        <f t="shared" si="17"/>
        <v/>
      </c>
    </row>
    <row r="191" spans="1:20" ht="10.95" customHeight="1" x14ac:dyDescent="0.25">
      <c r="A191" s="244" t="s">
        <v>445</v>
      </c>
      <c r="B191" s="245" t="s">
        <v>530</v>
      </c>
      <c r="C191" s="245">
        <v>404</v>
      </c>
      <c r="D191" s="246">
        <v>387</v>
      </c>
      <c r="E191" s="245">
        <v>298</v>
      </c>
      <c r="F191" s="247">
        <v>73.7</v>
      </c>
      <c r="G191" s="247">
        <v>4</v>
      </c>
      <c r="H191" s="247">
        <v>76.8</v>
      </c>
      <c r="I191" s="247">
        <v>3.9</v>
      </c>
      <c r="J191" s="246">
        <v>241</v>
      </c>
      <c r="K191" s="247">
        <v>59.6</v>
      </c>
      <c r="L191" s="247">
        <v>4.4000000000000004</v>
      </c>
      <c r="M191" s="248">
        <v>62.1</v>
      </c>
      <c r="N191" s="247">
        <v>4.5</v>
      </c>
      <c r="O191" s="218" t="str">
        <f t="shared" si="12"/>
        <v/>
      </c>
      <c r="P191" s="218" t="str">
        <f t="shared" si="13"/>
        <v/>
      </c>
      <c r="Q191" s="218" t="str">
        <f t="shared" si="14"/>
        <v/>
      </c>
      <c r="R191" s="410" t="str">
        <f t="shared" si="15"/>
        <v/>
      </c>
      <c r="S191" s="218" t="str">
        <f t="shared" si="16"/>
        <v/>
      </c>
      <c r="T191" s="243" t="str">
        <f t="shared" si="17"/>
        <v/>
      </c>
    </row>
    <row r="192" spans="1:20" ht="10.95" customHeight="1" x14ac:dyDescent="0.25">
      <c r="A192" s="244" t="s">
        <v>445</v>
      </c>
      <c r="B192" s="245" t="s">
        <v>531</v>
      </c>
      <c r="C192" s="245">
        <v>234</v>
      </c>
      <c r="D192" s="246">
        <v>228</v>
      </c>
      <c r="E192" s="245">
        <v>175</v>
      </c>
      <c r="F192" s="247">
        <v>74.900000000000006</v>
      </c>
      <c r="G192" s="247">
        <v>5.2</v>
      </c>
      <c r="H192" s="247">
        <v>76.8</v>
      </c>
      <c r="I192" s="247">
        <v>5.0999999999999996</v>
      </c>
      <c r="J192" s="246">
        <v>155</v>
      </c>
      <c r="K192" s="247">
        <v>66.3</v>
      </c>
      <c r="L192" s="247">
        <v>5.6</v>
      </c>
      <c r="M192" s="248">
        <v>68</v>
      </c>
      <c r="N192" s="247">
        <v>5.6</v>
      </c>
      <c r="O192" s="218" t="str">
        <f t="shared" si="12"/>
        <v/>
      </c>
      <c r="P192" s="218" t="str">
        <f t="shared" si="13"/>
        <v/>
      </c>
      <c r="Q192" s="218" t="str">
        <f t="shared" si="14"/>
        <v/>
      </c>
      <c r="R192" s="410" t="str">
        <f t="shared" si="15"/>
        <v/>
      </c>
      <c r="S192" s="218" t="str">
        <f t="shared" si="16"/>
        <v/>
      </c>
      <c r="T192" s="243" t="str">
        <f t="shared" si="17"/>
        <v/>
      </c>
    </row>
    <row r="193" spans="1:20" ht="10.95" customHeight="1" x14ac:dyDescent="0.25">
      <c r="A193" s="244" t="s">
        <v>488</v>
      </c>
      <c r="B193" s="245" t="s">
        <v>444</v>
      </c>
      <c r="C193" s="245">
        <v>7009</v>
      </c>
      <c r="D193" s="246">
        <v>6267</v>
      </c>
      <c r="E193" s="245">
        <v>4297</v>
      </c>
      <c r="F193" s="247">
        <v>61.3</v>
      </c>
      <c r="G193" s="247">
        <v>1.9</v>
      </c>
      <c r="H193" s="247">
        <v>68.599999999999994</v>
      </c>
      <c r="I193" s="247">
        <v>1.9</v>
      </c>
      <c r="J193" s="246">
        <v>3384</v>
      </c>
      <c r="K193" s="247">
        <v>48.3</v>
      </c>
      <c r="L193" s="247">
        <v>2</v>
      </c>
      <c r="M193" s="248">
        <v>54</v>
      </c>
      <c r="N193" s="247">
        <v>2.1</v>
      </c>
      <c r="O193" s="218">
        <f t="shared" si="12"/>
        <v>0.54</v>
      </c>
      <c r="P193" s="218">
        <f t="shared" si="13"/>
        <v>0.56936154820039786</v>
      </c>
      <c r="Q193" s="218">
        <f t="shared" si="14"/>
        <v>0.32100000000000001</v>
      </c>
      <c r="R193" s="410">
        <f t="shared" si="15"/>
        <v>0.32100000000000001</v>
      </c>
      <c r="S193" s="218">
        <f t="shared" si="16"/>
        <v>0.56378939008894546</v>
      </c>
      <c r="T193" s="243" t="str">
        <f t="shared" si="17"/>
        <v>New Jersey</v>
      </c>
    </row>
    <row r="194" spans="1:20" ht="10.95" customHeight="1" x14ac:dyDescent="0.25">
      <c r="A194" s="244" t="s">
        <v>445</v>
      </c>
      <c r="B194" s="245" t="s">
        <v>527</v>
      </c>
      <c r="C194" s="245">
        <v>811</v>
      </c>
      <c r="D194" s="246">
        <v>738</v>
      </c>
      <c r="E194" s="245">
        <v>350</v>
      </c>
      <c r="F194" s="247">
        <v>43.1</v>
      </c>
      <c r="G194" s="247">
        <v>5.7</v>
      </c>
      <c r="H194" s="247">
        <v>47.4</v>
      </c>
      <c r="I194" s="247">
        <v>6.1</v>
      </c>
      <c r="J194" s="246">
        <v>237</v>
      </c>
      <c r="K194" s="247">
        <v>29.2</v>
      </c>
      <c r="L194" s="247">
        <v>5.3</v>
      </c>
      <c r="M194" s="248">
        <v>32.1</v>
      </c>
      <c r="N194" s="247">
        <v>5.7</v>
      </c>
      <c r="O194" s="218" t="str">
        <f t="shared" si="12"/>
        <v/>
      </c>
      <c r="P194" s="218" t="str">
        <f t="shared" si="13"/>
        <v/>
      </c>
      <c r="Q194" s="218" t="str">
        <f t="shared" si="14"/>
        <v/>
      </c>
      <c r="R194" s="410" t="str">
        <f t="shared" si="15"/>
        <v/>
      </c>
      <c r="S194" s="218" t="str">
        <f t="shared" si="16"/>
        <v/>
      </c>
      <c r="T194" s="243" t="str">
        <f t="shared" si="17"/>
        <v/>
      </c>
    </row>
    <row r="195" spans="1:20" ht="10.95" customHeight="1" x14ac:dyDescent="0.25">
      <c r="A195" s="244" t="s">
        <v>445</v>
      </c>
      <c r="B195" s="245" t="s">
        <v>528</v>
      </c>
      <c r="C195" s="245">
        <v>1235</v>
      </c>
      <c r="D195" s="246">
        <v>1030</v>
      </c>
      <c r="E195" s="245">
        <v>670</v>
      </c>
      <c r="F195" s="247">
        <v>54.2</v>
      </c>
      <c r="G195" s="247">
        <v>4.7</v>
      </c>
      <c r="H195" s="247">
        <v>65</v>
      </c>
      <c r="I195" s="247">
        <v>4.9000000000000004</v>
      </c>
      <c r="J195" s="246">
        <v>435</v>
      </c>
      <c r="K195" s="247">
        <v>35.200000000000003</v>
      </c>
      <c r="L195" s="247">
        <v>4.5</v>
      </c>
      <c r="M195" s="248">
        <v>42.2</v>
      </c>
      <c r="N195" s="247">
        <v>5.0999999999999996</v>
      </c>
      <c r="O195" s="218" t="str">
        <f t="shared" si="12"/>
        <v/>
      </c>
      <c r="P195" s="218" t="str">
        <f t="shared" si="13"/>
        <v/>
      </c>
      <c r="Q195" s="218" t="str">
        <f t="shared" si="14"/>
        <v/>
      </c>
      <c r="R195" s="410" t="str">
        <f t="shared" si="15"/>
        <v/>
      </c>
      <c r="S195" s="218" t="str">
        <f t="shared" si="16"/>
        <v/>
      </c>
      <c r="T195" s="243" t="str">
        <f t="shared" si="17"/>
        <v/>
      </c>
    </row>
    <row r="196" spans="1:20" ht="10.95" customHeight="1" x14ac:dyDescent="0.25">
      <c r="A196" s="244" t="s">
        <v>445</v>
      </c>
      <c r="B196" s="245" t="s">
        <v>529</v>
      </c>
      <c r="C196" s="245">
        <v>1076</v>
      </c>
      <c r="D196" s="246">
        <v>882</v>
      </c>
      <c r="E196" s="245">
        <v>661</v>
      </c>
      <c r="F196" s="247">
        <v>61.4</v>
      </c>
      <c r="G196" s="247">
        <v>4.9000000000000004</v>
      </c>
      <c r="H196" s="247">
        <v>74.900000000000006</v>
      </c>
      <c r="I196" s="247">
        <v>4.8</v>
      </c>
      <c r="J196" s="246">
        <v>548</v>
      </c>
      <c r="K196" s="247">
        <v>50.9</v>
      </c>
      <c r="L196" s="247">
        <v>5</v>
      </c>
      <c r="M196" s="248">
        <v>62</v>
      </c>
      <c r="N196" s="247">
        <v>5.4</v>
      </c>
      <c r="O196" s="218" t="str">
        <f t="shared" si="12"/>
        <v/>
      </c>
      <c r="P196" s="218" t="str">
        <f t="shared" si="13"/>
        <v/>
      </c>
      <c r="Q196" s="218" t="str">
        <f t="shared" si="14"/>
        <v/>
      </c>
      <c r="R196" s="410" t="str">
        <f t="shared" si="15"/>
        <v/>
      </c>
      <c r="S196" s="218" t="str">
        <f t="shared" si="16"/>
        <v/>
      </c>
      <c r="T196" s="243" t="str">
        <f t="shared" si="17"/>
        <v/>
      </c>
    </row>
    <row r="197" spans="1:20" ht="10.95" customHeight="1" x14ac:dyDescent="0.25">
      <c r="A197" s="244" t="s">
        <v>445</v>
      </c>
      <c r="B197" s="245" t="s">
        <v>530</v>
      </c>
      <c r="C197" s="245">
        <v>2361</v>
      </c>
      <c r="D197" s="246">
        <v>2177</v>
      </c>
      <c r="E197" s="245">
        <v>1573</v>
      </c>
      <c r="F197" s="247">
        <v>66.599999999999994</v>
      </c>
      <c r="G197" s="247">
        <v>3.2</v>
      </c>
      <c r="H197" s="247">
        <v>72.3</v>
      </c>
      <c r="I197" s="247">
        <v>3.2</v>
      </c>
      <c r="J197" s="246">
        <v>1297</v>
      </c>
      <c r="K197" s="247">
        <v>55</v>
      </c>
      <c r="L197" s="247">
        <v>3.4</v>
      </c>
      <c r="M197" s="248">
        <v>59.6</v>
      </c>
      <c r="N197" s="247">
        <v>3.5</v>
      </c>
      <c r="O197" s="218" t="str">
        <f t="shared" si="12"/>
        <v/>
      </c>
      <c r="P197" s="218" t="str">
        <f t="shared" si="13"/>
        <v/>
      </c>
      <c r="Q197" s="218" t="str">
        <f t="shared" si="14"/>
        <v/>
      </c>
      <c r="R197" s="410" t="str">
        <f t="shared" si="15"/>
        <v/>
      </c>
      <c r="S197" s="218" t="str">
        <f t="shared" si="16"/>
        <v/>
      </c>
      <c r="T197" s="243" t="str">
        <f t="shared" si="17"/>
        <v/>
      </c>
    </row>
    <row r="198" spans="1:20" ht="10.95" customHeight="1" x14ac:dyDescent="0.25">
      <c r="A198" s="244" t="s">
        <v>445</v>
      </c>
      <c r="B198" s="245" t="s">
        <v>531</v>
      </c>
      <c r="C198" s="245">
        <v>1526</v>
      </c>
      <c r="D198" s="246">
        <v>1440</v>
      </c>
      <c r="E198" s="245">
        <v>1043</v>
      </c>
      <c r="F198" s="247">
        <v>68.400000000000006</v>
      </c>
      <c r="G198" s="247">
        <v>3.9</v>
      </c>
      <c r="H198" s="247">
        <v>72.5</v>
      </c>
      <c r="I198" s="247">
        <v>3.9</v>
      </c>
      <c r="J198" s="246">
        <v>868</v>
      </c>
      <c r="K198" s="247">
        <v>56.8</v>
      </c>
      <c r="L198" s="247">
        <v>4.2</v>
      </c>
      <c r="M198" s="248">
        <v>60.3</v>
      </c>
      <c r="N198" s="247">
        <v>4.3</v>
      </c>
      <c r="O198" s="218" t="str">
        <f t="shared" si="12"/>
        <v/>
      </c>
      <c r="P198" s="218" t="str">
        <f t="shared" si="13"/>
        <v/>
      </c>
      <c r="Q198" s="218" t="str">
        <f t="shared" si="14"/>
        <v/>
      </c>
      <c r="R198" s="410" t="str">
        <f t="shared" si="15"/>
        <v/>
      </c>
      <c r="S198" s="218" t="str">
        <f t="shared" si="16"/>
        <v/>
      </c>
      <c r="T198" s="243" t="str">
        <f t="shared" si="17"/>
        <v/>
      </c>
    </row>
    <row r="199" spans="1:20" ht="10.95" customHeight="1" x14ac:dyDescent="0.25">
      <c r="A199" s="244" t="s">
        <v>489</v>
      </c>
      <c r="B199" s="245" t="s">
        <v>444</v>
      </c>
      <c r="C199" s="245">
        <v>1576</v>
      </c>
      <c r="D199" s="246">
        <v>1485</v>
      </c>
      <c r="E199" s="245">
        <v>916</v>
      </c>
      <c r="F199" s="247">
        <v>58.1</v>
      </c>
      <c r="G199" s="247">
        <v>2.5</v>
      </c>
      <c r="H199" s="247">
        <v>61.7</v>
      </c>
      <c r="I199" s="247">
        <v>2.6</v>
      </c>
      <c r="J199" s="246">
        <v>715</v>
      </c>
      <c r="K199" s="247">
        <v>45.3</v>
      </c>
      <c r="L199" s="247">
        <v>2.6</v>
      </c>
      <c r="M199" s="248">
        <v>48.1</v>
      </c>
      <c r="N199" s="247">
        <v>2.6</v>
      </c>
      <c r="O199" s="218">
        <f t="shared" si="12"/>
        <v>0.48100000000000004</v>
      </c>
      <c r="P199" s="218">
        <f t="shared" si="13"/>
        <v>0.50957854406130265</v>
      </c>
      <c r="Q199" s="218">
        <f t="shared" si="14"/>
        <v>0.28000000000000003</v>
      </c>
      <c r="R199" s="410">
        <f t="shared" si="15"/>
        <v>0.28000000000000003</v>
      </c>
      <c r="S199" s="218">
        <f t="shared" si="16"/>
        <v>0.54947368421052645</v>
      </c>
      <c r="T199" s="243" t="str">
        <f t="shared" si="17"/>
        <v>New Mexico</v>
      </c>
    </row>
    <row r="200" spans="1:20" ht="10.95" customHeight="1" x14ac:dyDescent="0.25">
      <c r="A200" s="244" t="s">
        <v>445</v>
      </c>
      <c r="B200" s="245" t="s">
        <v>527</v>
      </c>
      <c r="C200" s="245">
        <v>184</v>
      </c>
      <c r="D200" s="246">
        <v>180</v>
      </c>
      <c r="E200" s="245">
        <v>80</v>
      </c>
      <c r="F200" s="247">
        <v>43.6</v>
      </c>
      <c r="G200" s="247">
        <v>7.5</v>
      </c>
      <c r="H200" s="247">
        <v>44.5</v>
      </c>
      <c r="I200" s="247">
        <v>7.6</v>
      </c>
      <c r="J200" s="246">
        <v>50</v>
      </c>
      <c r="K200" s="247">
        <v>27.4</v>
      </c>
      <c r="L200" s="247">
        <v>6.7</v>
      </c>
      <c r="M200" s="248">
        <v>28</v>
      </c>
      <c r="N200" s="247">
        <v>6.8</v>
      </c>
      <c r="O200" s="218" t="str">
        <f t="shared" ref="O200:O263" si="18">IF(A200&lt;&gt;"",M200/100,"")</f>
        <v/>
      </c>
      <c r="P200" s="218" t="str">
        <f t="shared" ref="P200:P263" si="19">IF(A200&lt;&gt;"",SUM(J202:J205)/SUM(D202:D205),"")</f>
        <v/>
      </c>
      <c r="Q200" s="218" t="str">
        <f t="shared" ref="Q200:Q263" si="20">IF(A200&lt;&gt;"",IF(M201&lt;&gt;"B",M201/100,"B"),"")</f>
        <v/>
      </c>
      <c r="R200" s="410" t="str">
        <f t="shared" ref="R200:R263" si="21">IF(Q200="B",J201/D201,Q200)</f>
        <v/>
      </c>
      <c r="S200" s="218" t="str">
        <f t="shared" ref="S200:S263" si="22">IF(A200&lt;&gt;"",R200/P200,"")</f>
        <v/>
      </c>
      <c r="T200" s="243" t="str">
        <f t="shared" ref="T200:T263" si="23">PROPER(A200)</f>
        <v/>
      </c>
    </row>
    <row r="201" spans="1:20" ht="10.95" customHeight="1" x14ac:dyDescent="0.25">
      <c r="A201" s="244" t="s">
        <v>445</v>
      </c>
      <c r="B201" s="245" t="s">
        <v>528</v>
      </c>
      <c r="C201" s="245">
        <v>284</v>
      </c>
      <c r="D201" s="246">
        <v>261</v>
      </c>
      <c r="E201" s="245">
        <v>148</v>
      </c>
      <c r="F201" s="247">
        <v>52.2</v>
      </c>
      <c r="G201" s="247">
        <v>6</v>
      </c>
      <c r="H201" s="247">
        <v>56.9</v>
      </c>
      <c r="I201" s="247">
        <v>6.3</v>
      </c>
      <c r="J201" s="246">
        <v>97</v>
      </c>
      <c r="K201" s="247">
        <v>34.1</v>
      </c>
      <c r="L201" s="247">
        <v>5.7</v>
      </c>
      <c r="M201" s="248">
        <v>37.200000000000003</v>
      </c>
      <c r="N201" s="247">
        <v>6.1</v>
      </c>
      <c r="O201" s="218" t="str">
        <f t="shared" si="18"/>
        <v/>
      </c>
      <c r="P201" s="218" t="str">
        <f t="shared" si="19"/>
        <v/>
      </c>
      <c r="Q201" s="218" t="str">
        <f t="shared" si="20"/>
        <v/>
      </c>
      <c r="R201" s="410" t="str">
        <f t="shared" si="21"/>
        <v/>
      </c>
      <c r="S201" s="218" t="str">
        <f t="shared" si="22"/>
        <v/>
      </c>
      <c r="T201" s="243" t="str">
        <f t="shared" si="23"/>
        <v/>
      </c>
    </row>
    <row r="202" spans="1:20" ht="10.95" customHeight="1" x14ac:dyDescent="0.25">
      <c r="A202" s="244" t="s">
        <v>445</v>
      </c>
      <c r="B202" s="245" t="s">
        <v>529</v>
      </c>
      <c r="C202" s="245">
        <v>236</v>
      </c>
      <c r="D202" s="246">
        <v>219</v>
      </c>
      <c r="E202" s="245">
        <v>121</v>
      </c>
      <c r="F202" s="247">
        <v>51.2</v>
      </c>
      <c r="G202" s="247">
        <v>6.6</v>
      </c>
      <c r="H202" s="247">
        <v>55</v>
      </c>
      <c r="I202" s="247">
        <v>6.9</v>
      </c>
      <c r="J202" s="246">
        <v>81</v>
      </c>
      <c r="K202" s="247">
        <v>34.4</v>
      </c>
      <c r="L202" s="247">
        <v>6.3</v>
      </c>
      <c r="M202" s="248">
        <v>37</v>
      </c>
      <c r="N202" s="247">
        <v>6.7</v>
      </c>
      <c r="O202" s="218" t="str">
        <f t="shared" si="18"/>
        <v/>
      </c>
      <c r="P202" s="218" t="str">
        <f t="shared" si="19"/>
        <v/>
      </c>
      <c r="Q202" s="218" t="str">
        <f t="shared" si="20"/>
        <v/>
      </c>
      <c r="R202" s="410" t="str">
        <f t="shared" si="21"/>
        <v/>
      </c>
      <c r="S202" s="218" t="str">
        <f t="shared" si="22"/>
        <v/>
      </c>
      <c r="T202" s="243" t="str">
        <f t="shared" si="23"/>
        <v/>
      </c>
    </row>
    <row r="203" spans="1:20" ht="10.95" customHeight="1" x14ac:dyDescent="0.25">
      <c r="A203" s="244" t="s">
        <v>445</v>
      </c>
      <c r="B203" s="245" t="s">
        <v>530</v>
      </c>
      <c r="C203" s="245">
        <v>528</v>
      </c>
      <c r="D203" s="246">
        <v>489</v>
      </c>
      <c r="E203" s="245">
        <v>311</v>
      </c>
      <c r="F203" s="247">
        <v>59</v>
      </c>
      <c r="G203" s="247">
        <v>4.4000000000000004</v>
      </c>
      <c r="H203" s="247">
        <v>63.7</v>
      </c>
      <c r="I203" s="247">
        <v>4.4000000000000004</v>
      </c>
      <c r="J203" s="246">
        <v>263</v>
      </c>
      <c r="K203" s="247">
        <v>49.8</v>
      </c>
      <c r="L203" s="247">
        <v>4.4000000000000004</v>
      </c>
      <c r="M203" s="248">
        <v>53.7</v>
      </c>
      <c r="N203" s="247">
        <v>4.5999999999999996</v>
      </c>
      <c r="O203" s="218" t="str">
        <f t="shared" si="18"/>
        <v/>
      </c>
      <c r="P203" s="218" t="str">
        <f t="shared" si="19"/>
        <v/>
      </c>
      <c r="Q203" s="218" t="str">
        <f t="shared" si="20"/>
        <v/>
      </c>
      <c r="R203" s="410" t="str">
        <f t="shared" si="21"/>
        <v/>
      </c>
      <c r="S203" s="218" t="str">
        <f t="shared" si="22"/>
        <v/>
      </c>
      <c r="T203" s="243" t="str">
        <f t="shared" si="23"/>
        <v/>
      </c>
    </row>
    <row r="204" spans="1:20" ht="10.95" customHeight="1" x14ac:dyDescent="0.25">
      <c r="A204" s="244" t="s">
        <v>445</v>
      </c>
      <c r="B204" s="245" t="s">
        <v>531</v>
      </c>
      <c r="C204" s="245">
        <v>345</v>
      </c>
      <c r="D204" s="246">
        <v>336</v>
      </c>
      <c r="E204" s="245">
        <v>255</v>
      </c>
      <c r="F204" s="247">
        <v>74</v>
      </c>
      <c r="G204" s="247">
        <v>4.8</v>
      </c>
      <c r="H204" s="247">
        <v>75.900000000000006</v>
      </c>
      <c r="I204" s="247">
        <v>4.8</v>
      </c>
      <c r="J204" s="246">
        <v>224</v>
      </c>
      <c r="K204" s="247">
        <v>64.8</v>
      </c>
      <c r="L204" s="247">
        <v>5.2</v>
      </c>
      <c r="M204" s="248">
        <v>66.5</v>
      </c>
      <c r="N204" s="247">
        <v>5.3</v>
      </c>
      <c r="O204" s="218" t="str">
        <f t="shared" si="18"/>
        <v/>
      </c>
      <c r="P204" s="218" t="str">
        <f t="shared" si="19"/>
        <v/>
      </c>
      <c r="Q204" s="218" t="str">
        <f t="shared" si="20"/>
        <v/>
      </c>
      <c r="R204" s="410" t="str">
        <f t="shared" si="21"/>
        <v/>
      </c>
      <c r="S204" s="218" t="str">
        <f t="shared" si="22"/>
        <v/>
      </c>
      <c r="T204" s="243" t="str">
        <f t="shared" si="23"/>
        <v/>
      </c>
    </row>
    <row r="205" spans="1:20" ht="10.95" customHeight="1" x14ac:dyDescent="0.25">
      <c r="A205" s="244" t="s">
        <v>490</v>
      </c>
      <c r="B205" s="245" t="s">
        <v>444</v>
      </c>
      <c r="C205" s="245">
        <v>15478</v>
      </c>
      <c r="D205" s="246">
        <v>13684</v>
      </c>
      <c r="E205" s="245">
        <v>8553</v>
      </c>
      <c r="F205" s="247">
        <v>55.3</v>
      </c>
      <c r="G205" s="247">
        <v>1.3</v>
      </c>
      <c r="H205" s="247">
        <v>62.5</v>
      </c>
      <c r="I205" s="247">
        <v>1.4</v>
      </c>
      <c r="J205" s="246">
        <v>6775</v>
      </c>
      <c r="K205" s="247">
        <v>43.8</v>
      </c>
      <c r="L205" s="247">
        <v>1.3</v>
      </c>
      <c r="M205" s="248">
        <v>49.5</v>
      </c>
      <c r="N205" s="247">
        <v>1.4</v>
      </c>
      <c r="O205" s="218">
        <f t="shared" si="18"/>
        <v>0.495</v>
      </c>
      <c r="P205" s="218">
        <f t="shared" si="19"/>
        <v>0.51528850895939504</v>
      </c>
      <c r="Q205" s="218">
        <f t="shared" si="20"/>
        <v>0.33299999999999996</v>
      </c>
      <c r="R205" s="410">
        <f t="shared" si="21"/>
        <v>0.33299999999999996</v>
      </c>
      <c r="S205" s="218">
        <f t="shared" si="22"/>
        <v>0.64623991067155839</v>
      </c>
      <c r="T205" s="243" t="str">
        <f t="shared" si="23"/>
        <v>New York</v>
      </c>
    </row>
    <row r="206" spans="1:20" ht="10.95" customHeight="1" x14ac:dyDescent="0.25">
      <c r="A206" s="244" t="s">
        <v>445</v>
      </c>
      <c r="B206" s="245" t="s">
        <v>527</v>
      </c>
      <c r="C206" s="245">
        <v>1762</v>
      </c>
      <c r="D206" s="246">
        <v>1518</v>
      </c>
      <c r="E206" s="245">
        <v>734</v>
      </c>
      <c r="F206" s="247">
        <v>41.7</v>
      </c>
      <c r="G206" s="247">
        <v>3.9</v>
      </c>
      <c r="H206" s="247">
        <v>48.4</v>
      </c>
      <c r="I206" s="247">
        <v>4.3</v>
      </c>
      <c r="J206" s="246">
        <v>505</v>
      </c>
      <c r="K206" s="247">
        <v>28.6</v>
      </c>
      <c r="L206" s="247">
        <v>3.6</v>
      </c>
      <c r="M206" s="248">
        <v>33.299999999999997</v>
      </c>
      <c r="N206" s="247">
        <v>4.0999999999999996</v>
      </c>
      <c r="O206" s="218" t="str">
        <f t="shared" si="18"/>
        <v/>
      </c>
      <c r="P206" s="218" t="str">
        <f t="shared" si="19"/>
        <v/>
      </c>
      <c r="Q206" s="218" t="str">
        <f t="shared" si="20"/>
        <v/>
      </c>
      <c r="R206" s="410" t="str">
        <f t="shared" si="21"/>
        <v/>
      </c>
      <c r="S206" s="218" t="str">
        <f t="shared" si="22"/>
        <v/>
      </c>
      <c r="T206" s="243" t="str">
        <f t="shared" si="23"/>
        <v/>
      </c>
    </row>
    <row r="207" spans="1:20" ht="10.95" customHeight="1" x14ac:dyDescent="0.25">
      <c r="A207" s="244" t="s">
        <v>445</v>
      </c>
      <c r="B207" s="245" t="s">
        <v>528</v>
      </c>
      <c r="C207" s="245">
        <v>2962</v>
      </c>
      <c r="D207" s="246">
        <v>2483</v>
      </c>
      <c r="E207" s="245">
        <v>1302</v>
      </c>
      <c r="F207" s="247">
        <v>44</v>
      </c>
      <c r="G207" s="247">
        <v>3.1</v>
      </c>
      <c r="H207" s="247">
        <v>52.4</v>
      </c>
      <c r="I207" s="247">
        <v>3.4</v>
      </c>
      <c r="J207" s="246">
        <v>958</v>
      </c>
      <c r="K207" s="247">
        <v>32.4</v>
      </c>
      <c r="L207" s="247">
        <v>2.9</v>
      </c>
      <c r="M207" s="248">
        <v>38.6</v>
      </c>
      <c r="N207" s="247">
        <v>3.3</v>
      </c>
      <c r="O207" s="218" t="str">
        <f t="shared" si="18"/>
        <v/>
      </c>
      <c r="P207" s="218" t="str">
        <f t="shared" si="19"/>
        <v/>
      </c>
      <c r="Q207" s="218" t="str">
        <f t="shared" si="20"/>
        <v/>
      </c>
      <c r="R207" s="410" t="str">
        <f t="shared" si="21"/>
        <v/>
      </c>
      <c r="S207" s="218" t="str">
        <f t="shared" si="22"/>
        <v/>
      </c>
      <c r="T207" s="243" t="str">
        <f t="shared" si="23"/>
        <v/>
      </c>
    </row>
    <row r="208" spans="1:20" ht="10.95" customHeight="1" x14ac:dyDescent="0.25">
      <c r="A208" s="244" t="s">
        <v>445</v>
      </c>
      <c r="B208" s="245" t="s">
        <v>529</v>
      </c>
      <c r="C208" s="245">
        <v>2421</v>
      </c>
      <c r="D208" s="246">
        <v>2005</v>
      </c>
      <c r="E208" s="245">
        <v>1301</v>
      </c>
      <c r="F208" s="247">
        <v>53.8</v>
      </c>
      <c r="G208" s="247">
        <v>3.4</v>
      </c>
      <c r="H208" s="247">
        <v>64.900000000000006</v>
      </c>
      <c r="I208" s="247">
        <v>3.6</v>
      </c>
      <c r="J208" s="246">
        <v>1005</v>
      </c>
      <c r="K208" s="247">
        <v>41.5</v>
      </c>
      <c r="L208" s="247">
        <v>3.4</v>
      </c>
      <c r="M208" s="248">
        <v>50.1</v>
      </c>
      <c r="N208" s="247">
        <v>3.7</v>
      </c>
      <c r="O208" s="218" t="str">
        <f t="shared" si="18"/>
        <v/>
      </c>
      <c r="P208" s="218" t="str">
        <f t="shared" si="19"/>
        <v/>
      </c>
      <c r="Q208" s="218" t="str">
        <f t="shared" si="20"/>
        <v/>
      </c>
      <c r="R208" s="410" t="str">
        <f t="shared" si="21"/>
        <v/>
      </c>
      <c r="S208" s="218" t="str">
        <f t="shared" si="22"/>
        <v/>
      </c>
      <c r="T208" s="243" t="str">
        <f t="shared" si="23"/>
        <v/>
      </c>
    </row>
    <row r="209" spans="1:20" ht="10.95" customHeight="1" x14ac:dyDescent="0.25">
      <c r="A209" s="244" t="s">
        <v>445</v>
      </c>
      <c r="B209" s="245" t="s">
        <v>530</v>
      </c>
      <c r="C209" s="245">
        <v>4936</v>
      </c>
      <c r="D209" s="246">
        <v>4437</v>
      </c>
      <c r="E209" s="245">
        <v>2918</v>
      </c>
      <c r="F209" s="247">
        <v>59.1</v>
      </c>
      <c r="G209" s="247">
        <v>2.2999999999999998</v>
      </c>
      <c r="H209" s="247">
        <v>65.8</v>
      </c>
      <c r="I209" s="247">
        <v>2.4</v>
      </c>
      <c r="J209" s="246">
        <v>2341</v>
      </c>
      <c r="K209" s="247">
        <v>47.4</v>
      </c>
      <c r="L209" s="247">
        <v>2.4</v>
      </c>
      <c r="M209" s="248">
        <v>52.8</v>
      </c>
      <c r="N209" s="247">
        <v>2.5</v>
      </c>
      <c r="O209" s="218" t="str">
        <f t="shared" si="18"/>
        <v/>
      </c>
      <c r="P209" s="218" t="str">
        <f t="shared" si="19"/>
        <v/>
      </c>
      <c r="Q209" s="218" t="str">
        <f t="shared" si="20"/>
        <v/>
      </c>
      <c r="R209" s="410" t="str">
        <f t="shared" si="21"/>
        <v/>
      </c>
      <c r="S209" s="218" t="str">
        <f t="shared" si="22"/>
        <v/>
      </c>
      <c r="T209" s="243" t="str">
        <f t="shared" si="23"/>
        <v/>
      </c>
    </row>
    <row r="210" spans="1:20" ht="10.95" customHeight="1" x14ac:dyDescent="0.25">
      <c r="A210" s="244" t="s">
        <v>445</v>
      </c>
      <c r="B210" s="245" t="s">
        <v>531</v>
      </c>
      <c r="C210" s="245">
        <v>3396</v>
      </c>
      <c r="D210" s="246">
        <v>3241</v>
      </c>
      <c r="E210" s="245">
        <v>2297</v>
      </c>
      <c r="F210" s="247">
        <v>67.599999999999994</v>
      </c>
      <c r="G210" s="247">
        <v>2.7</v>
      </c>
      <c r="H210" s="247">
        <v>70.900000000000006</v>
      </c>
      <c r="I210" s="247">
        <v>2.7</v>
      </c>
      <c r="J210" s="246">
        <v>1965</v>
      </c>
      <c r="K210" s="247">
        <v>57.9</v>
      </c>
      <c r="L210" s="247">
        <v>2.8</v>
      </c>
      <c r="M210" s="248">
        <v>60.6</v>
      </c>
      <c r="N210" s="247">
        <v>2.9</v>
      </c>
      <c r="O210" s="218" t="str">
        <f t="shared" si="18"/>
        <v/>
      </c>
      <c r="P210" s="218" t="str">
        <f t="shared" si="19"/>
        <v/>
      </c>
      <c r="Q210" s="218" t="str">
        <f t="shared" si="20"/>
        <v/>
      </c>
      <c r="R210" s="410" t="str">
        <f t="shared" si="21"/>
        <v/>
      </c>
      <c r="S210" s="218" t="str">
        <f t="shared" si="22"/>
        <v/>
      </c>
      <c r="T210" s="243" t="str">
        <f t="shared" si="23"/>
        <v/>
      </c>
    </row>
    <row r="211" spans="1:20" ht="10.95" customHeight="1" x14ac:dyDescent="0.25">
      <c r="A211" s="244" t="s">
        <v>491</v>
      </c>
      <c r="B211" s="245" t="s">
        <v>444</v>
      </c>
      <c r="C211" s="245">
        <v>7911</v>
      </c>
      <c r="D211" s="246">
        <v>7444</v>
      </c>
      <c r="E211" s="245">
        <v>5160</v>
      </c>
      <c r="F211" s="247">
        <v>65.2</v>
      </c>
      <c r="G211" s="247">
        <v>1.8</v>
      </c>
      <c r="H211" s="247">
        <v>69.3</v>
      </c>
      <c r="I211" s="247">
        <v>1.8</v>
      </c>
      <c r="J211" s="246">
        <v>3899</v>
      </c>
      <c r="K211" s="247">
        <v>49.3</v>
      </c>
      <c r="L211" s="247">
        <v>1.9</v>
      </c>
      <c r="M211" s="248">
        <v>52.4</v>
      </c>
      <c r="N211" s="247">
        <v>1.9</v>
      </c>
      <c r="O211" s="218">
        <f t="shared" si="18"/>
        <v>0.52400000000000002</v>
      </c>
      <c r="P211" s="218">
        <f t="shared" si="19"/>
        <v>0.55440813810110978</v>
      </c>
      <c r="Q211" s="218">
        <f t="shared" si="20"/>
        <v>0.316</v>
      </c>
      <c r="R211" s="410">
        <f t="shared" si="21"/>
        <v>0.316</v>
      </c>
      <c r="S211" s="218">
        <f t="shared" si="22"/>
        <v>0.56997720322490963</v>
      </c>
      <c r="T211" s="243" t="str">
        <f t="shared" si="23"/>
        <v>North Carolina</v>
      </c>
    </row>
    <row r="212" spans="1:20" ht="10.95" customHeight="1" x14ac:dyDescent="0.25">
      <c r="A212" s="244" t="s">
        <v>445</v>
      </c>
      <c r="B212" s="245" t="s">
        <v>527</v>
      </c>
      <c r="C212" s="245">
        <v>1002</v>
      </c>
      <c r="D212" s="246">
        <v>955</v>
      </c>
      <c r="E212" s="245">
        <v>468</v>
      </c>
      <c r="F212" s="247">
        <v>46.7</v>
      </c>
      <c r="G212" s="247">
        <v>5.3</v>
      </c>
      <c r="H212" s="247">
        <v>49</v>
      </c>
      <c r="I212" s="247">
        <v>5.4</v>
      </c>
      <c r="J212" s="246">
        <v>302</v>
      </c>
      <c r="K212" s="247">
        <v>30.1</v>
      </c>
      <c r="L212" s="247">
        <v>4.8</v>
      </c>
      <c r="M212" s="248">
        <v>31.6</v>
      </c>
      <c r="N212" s="247">
        <v>5</v>
      </c>
      <c r="O212" s="218" t="str">
        <f t="shared" si="18"/>
        <v/>
      </c>
      <c r="P212" s="218" t="str">
        <f t="shared" si="19"/>
        <v/>
      </c>
      <c r="Q212" s="218" t="str">
        <f t="shared" si="20"/>
        <v/>
      </c>
      <c r="R212" s="410" t="str">
        <f t="shared" si="21"/>
        <v/>
      </c>
      <c r="S212" s="218" t="str">
        <f t="shared" si="22"/>
        <v/>
      </c>
      <c r="T212" s="243" t="str">
        <f t="shared" si="23"/>
        <v/>
      </c>
    </row>
    <row r="213" spans="1:20" ht="10.95" customHeight="1" x14ac:dyDescent="0.25">
      <c r="A213" s="244" t="s">
        <v>445</v>
      </c>
      <c r="B213" s="245" t="s">
        <v>528</v>
      </c>
      <c r="C213" s="245">
        <v>1329</v>
      </c>
      <c r="D213" s="246">
        <v>1169</v>
      </c>
      <c r="E213" s="245">
        <v>769</v>
      </c>
      <c r="F213" s="247">
        <v>57.8</v>
      </c>
      <c r="G213" s="247">
        <v>4.5</v>
      </c>
      <c r="H213" s="247">
        <v>65.7</v>
      </c>
      <c r="I213" s="247">
        <v>4.5999999999999996</v>
      </c>
      <c r="J213" s="246">
        <v>447</v>
      </c>
      <c r="K213" s="247">
        <v>33.6</v>
      </c>
      <c r="L213" s="247">
        <v>4.3</v>
      </c>
      <c r="M213" s="248">
        <v>38.200000000000003</v>
      </c>
      <c r="N213" s="247">
        <v>4.7</v>
      </c>
      <c r="O213" s="218" t="str">
        <f t="shared" si="18"/>
        <v/>
      </c>
      <c r="P213" s="218" t="str">
        <f t="shared" si="19"/>
        <v/>
      </c>
      <c r="Q213" s="218" t="str">
        <f t="shared" si="20"/>
        <v/>
      </c>
      <c r="R213" s="410" t="str">
        <f t="shared" si="21"/>
        <v/>
      </c>
      <c r="S213" s="218" t="str">
        <f t="shared" si="22"/>
        <v/>
      </c>
      <c r="T213" s="243" t="str">
        <f t="shared" si="23"/>
        <v/>
      </c>
    </row>
    <row r="214" spans="1:20" ht="10.95" customHeight="1" x14ac:dyDescent="0.25">
      <c r="A214" s="244" t="s">
        <v>445</v>
      </c>
      <c r="B214" s="245" t="s">
        <v>529</v>
      </c>
      <c r="C214" s="245">
        <v>1200</v>
      </c>
      <c r="D214" s="246">
        <v>1071</v>
      </c>
      <c r="E214" s="245">
        <v>710</v>
      </c>
      <c r="F214" s="247">
        <v>59.1</v>
      </c>
      <c r="G214" s="247">
        <v>4.7</v>
      </c>
      <c r="H214" s="247">
        <v>66.2</v>
      </c>
      <c r="I214" s="247">
        <v>4.8</v>
      </c>
      <c r="J214" s="246">
        <v>526</v>
      </c>
      <c r="K214" s="247">
        <v>43.9</v>
      </c>
      <c r="L214" s="247">
        <v>4.8</v>
      </c>
      <c r="M214" s="248">
        <v>49.1</v>
      </c>
      <c r="N214" s="247">
        <v>5.0999999999999996</v>
      </c>
      <c r="O214" s="218" t="str">
        <f t="shared" si="18"/>
        <v/>
      </c>
      <c r="P214" s="218" t="str">
        <f t="shared" si="19"/>
        <v/>
      </c>
      <c r="Q214" s="218" t="str">
        <f t="shared" si="20"/>
        <v/>
      </c>
      <c r="R214" s="410" t="str">
        <f t="shared" si="21"/>
        <v/>
      </c>
      <c r="S214" s="218" t="str">
        <f t="shared" si="22"/>
        <v/>
      </c>
      <c r="T214" s="243" t="str">
        <f t="shared" si="23"/>
        <v/>
      </c>
    </row>
    <row r="215" spans="1:20" ht="10.95" customHeight="1" x14ac:dyDescent="0.25">
      <c r="A215" s="244" t="s">
        <v>445</v>
      </c>
      <c r="B215" s="245" t="s">
        <v>530</v>
      </c>
      <c r="C215" s="245">
        <v>2742</v>
      </c>
      <c r="D215" s="246">
        <v>2630</v>
      </c>
      <c r="E215" s="245">
        <v>1905</v>
      </c>
      <c r="F215" s="247">
        <v>69.5</v>
      </c>
      <c r="G215" s="247">
        <v>2.9</v>
      </c>
      <c r="H215" s="247">
        <v>72.400000000000006</v>
      </c>
      <c r="I215" s="247">
        <v>2.9</v>
      </c>
      <c r="J215" s="246">
        <v>1555</v>
      </c>
      <c r="K215" s="247">
        <v>56.7</v>
      </c>
      <c r="L215" s="247">
        <v>3.2</v>
      </c>
      <c r="M215" s="248">
        <v>59.1</v>
      </c>
      <c r="N215" s="247">
        <v>3.2</v>
      </c>
      <c r="O215" s="218" t="str">
        <f t="shared" si="18"/>
        <v/>
      </c>
      <c r="P215" s="218" t="str">
        <f t="shared" si="19"/>
        <v/>
      </c>
      <c r="Q215" s="218" t="str">
        <f t="shared" si="20"/>
        <v/>
      </c>
      <c r="R215" s="410" t="str">
        <f t="shared" si="21"/>
        <v/>
      </c>
      <c r="S215" s="218" t="str">
        <f t="shared" si="22"/>
        <v/>
      </c>
      <c r="T215" s="243" t="str">
        <f t="shared" si="23"/>
        <v/>
      </c>
    </row>
    <row r="216" spans="1:20" ht="10.95" customHeight="1" x14ac:dyDescent="0.25">
      <c r="A216" s="244" t="s">
        <v>445</v>
      </c>
      <c r="B216" s="245" t="s">
        <v>531</v>
      </c>
      <c r="C216" s="245">
        <v>1639</v>
      </c>
      <c r="D216" s="246">
        <v>1618</v>
      </c>
      <c r="E216" s="245">
        <v>1309</v>
      </c>
      <c r="F216" s="247">
        <v>79.900000000000006</v>
      </c>
      <c r="G216" s="247">
        <v>3.3</v>
      </c>
      <c r="H216" s="247">
        <v>80.900000000000006</v>
      </c>
      <c r="I216" s="247">
        <v>3.3</v>
      </c>
      <c r="J216" s="246">
        <v>1069</v>
      </c>
      <c r="K216" s="247">
        <v>65.2</v>
      </c>
      <c r="L216" s="247">
        <v>3.9</v>
      </c>
      <c r="M216" s="248">
        <v>66.099999999999994</v>
      </c>
      <c r="N216" s="247">
        <v>3.9</v>
      </c>
      <c r="O216" s="218" t="str">
        <f t="shared" si="18"/>
        <v/>
      </c>
      <c r="P216" s="218" t="str">
        <f t="shared" si="19"/>
        <v/>
      </c>
      <c r="Q216" s="218" t="str">
        <f t="shared" si="20"/>
        <v/>
      </c>
      <c r="R216" s="410" t="str">
        <f t="shared" si="21"/>
        <v/>
      </c>
      <c r="S216" s="218" t="str">
        <f t="shared" si="22"/>
        <v/>
      </c>
      <c r="T216" s="243" t="str">
        <f t="shared" si="23"/>
        <v/>
      </c>
    </row>
    <row r="217" spans="1:20" ht="10.95" customHeight="1" x14ac:dyDescent="0.25">
      <c r="A217" s="244" t="s">
        <v>492</v>
      </c>
      <c r="B217" s="245" t="s">
        <v>444</v>
      </c>
      <c r="C217" s="245">
        <v>560</v>
      </c>
      <c r="D217" s="246">
        <v>541</v>
      </c>
      <c r="E217" s="245">
        <v>397</v>
      </c>
      <c r="F217" s="247">
        <v>70.900000000000006</v>
      </c>
      <c r="G217" s="247">
        <v>2.5</v>
      </c>
      <c r="H217" s="247">
        <v>73.400000000000006</v>
      </c>
      <c r="I217" s="247">
        <v>2.5</v>
      </c>
      <c r="J217" s="246">
        <v>335</v>
      </c>
      <c r="K217" s="247">
        <v>59.8</v>
      </c>
      <c r="L217" s="247">
        <v>2.7</v>
      </c>
      <c r="M217" s="248">
        <v>61.9</v>
      </c>
      <c r="N217" s="247">
        <v>2.7</v>
      </c>
      <c r="O217" s="218">
        <f t="shared" si="18"/>
        <v>0.61899999999999999</v>
      </c>
      <c r="P217" s="218">
        <f t="shared" si="19"/>
        <v>0.6574468085106383</v>
      </c>
      <c r="Q217" s="218" t="str">
        <f t="shared" si="20"/>
        <v>B</v>
      </c>
      <c r="R217" s="410">
        <f t="shared" si="21"/>
        <v>0.3611111111111111</v>
      </c>
      <c r="S217" s="218">
        <f t="shared" si="22"/>
        <v>0.5492628550880978</v>
      </c>
      <c r="T217" s="243" t="str">
        <f t="shared" si="23"/>
        <v>North Dakota</v>
      </c>
    </row>
    <row r="218" spans="1:20" ht="10.95" customHeight="1" x14ac:dyDescent="0.25">
      <c r="A218" s="244" t="s">
        <v>445</v>
      </c>
      <c r="B218" s="245" t="s">
        <v>527</v>
      </c>
      <c r="C218" s="245">
        <v>74</v>
      </c>
      <c r="D218" s="246">
        <v>72</v>
      </c>
      <c r="E218" s="245">
        <v>42</v>
      </c>
      <c r="F218" s="247" t="s">
        <v>457</v>
      </c>
      <c r="G218" s="247" t="s">
        <v>457</v>
      </c>
      <c r="H218" s="247" t="s">
        <v>457</v>
      </c>
      <c r="I218" s="247" t="s">
        <v>457</v>
      </c>
      <c r="J218" s="246">
        <v>26</v>
      </c>
      <c r="K218" s="247" t="s">
        <v>457</v>
      </c>
      <c r="L218" s="247" t="s">
        <v>457</v>
      </c>
      <c r="M218" s="248" t="s">
        <v>457</v>
      </c>
      <c r="N218" s="247" t="s">
        <v>457</v>
      </c>
      <c r="O218" s="218" t="str">
        <f t="shared" si="18"/>
        <v/>
      </c>
      <c r="P218" s="218" t="str">
        <f t="shared" si="19"/>
        <v/>
      </c>
      <c r="Q218" s="218" t="str">
        <f t="shared" si="20"/>
        <v/>
      </c>
      <c r="R218" s="410" t="str">
        <f t="shared" si="21"/>
        <v/>
      </c>
      <c r="S218" s="218" t="str">
        <f t="shared" si="22"/>
        <v/>
      </c>
      <c r="T218" s="243" t="str">
        <f t="shared" si="23"/>
        <v/>
      </c>
    </row>
    <row r="219" spans="1:20" ht="10.95" customHeight="1" x14ac:dyDescent="0.25">
      <c r="A219" s="244" t="s">
        <v>445</v>
      </c>
      <c r="B219" s="245" t="s">
        <v>528</v>
      </c>
      <c r="C219" s="245">
        <v>122</v>
      </c>
      <c r="D219" s="246">
        <v>113</v>
      </c>
      <c r="E219" s="245">
        <v>78</v>
      </c>
      <c r="F219" s="247">
        <v>64</v>
      </c>
      <c r="G219" s="247">
        <v>5.7</v>
      </c>
      <c r="H219" s="247">
        <v>68.900000000000006</v>
      </c>
      <c r="I219" s="247">
        <v>5.7</v>
      </c>
      <c r="J219" s="246">
        <v>60</v>
      </c>
      <c r="K219" s="247">
        <v>49.4</v>
      </c>
      <c r="L219" s="247">
        <v>5.9</v>
      </c>
      <c r="M219" s="248">
        <v>53.2</v>
      </c>
      <c r="N219" s="247">
        <v>6.1</v>
      </c>
      <c r="O219" s="218" t="str">
        <f t="shared" si="18"/>
        <v/>
      </c>
      <c r="P219" s="218" t="str">
        <f t="shared" si="19"/>
        <v/>
      </c>
      <c r="Q219" s="218" t="str">
        <f t="shared" si="20"/>
        <v/>
      </c>
      <c r="R219" s="410" t="str">
        <f t="shared" si="21"/>
        <v/>
      </c>
      <c r="S219" s="218" t="str">
        <f t="shared" si="22"/>
        <v/>
      </c>
      <c r="T219" s="243" t="str">
        <f t="shared" si="23"/>
        <v/>
      </c>
    </row>
    <row r="220" spans="1:20" ht="10.95" customHeight="1" x14ac:dyDescent="0.25">
      <c r="A220" s="244" t="s">
        <v>445</v>
      </c>
      <c r="B220" s="245" t="s">
        <v>529</v>
      </c>
      <c r="C220" s="245">
        <v>81</v>
      </c>
      <c r="D220" s="246">
        <v>77</v>
      </c>
      <c r="E220" s="245">
        <v>57</v>
      </c>
      <c r="F220" s="247">
        <v>69.900000000000006</v>
      </c>
      <c r="G220" s="247">
        <v>6.6</v>
      </c>
      <c r="H220" s="247">
        <v>73.8</v>
      </c>
      <c r="I220" s="247">
        <v>6.5</v>
      </c>
      <c r="J220" s="246">
        <v>47</v>
      </c>
      <c r="K220" s="247">
        <v>57.9</v>
      </c>
      <c r="L220" s="247">
        <v>7.1</v>
      </c>
      <c r="M220" s="248">
        <v>61.1</v>
      </c>
      <c r="N220" s="247">
        <v>7.3</v>
      </c>
      <c r="O220" s="218" t="str">
        <f t="shared" si="18"/>
        <v/>
      </c>
      <c r="P220" s="218" t="str">
        <f t="shared" si="19"/>
        <v/>
      </c>
      <c r="Q220" s="218" t="str">
        <f t="shared" si="20"/>
        <v/>
      </c>
      <c r="R220" s="410" t="str">
        <f t="shared" si="21"/>
        <v/>
      </c>
      <c r="S220" s="218" t="str">
        <f t="shared" si="22"/>
        <v/>
      </c>
      <c r="T220" s="243" t="str">
        <f t="shared" si="23"/>
        <v/>
      </c>
    </row>
    <row r="221" spans="1:20" ht="10.95" customHeight="1" x14ac:dyDescent="0.25">
      <c r="A221" s="244" t="s">
        <v>445</v>
      </c>
      <c r="B221" s="245" t="s">
        <v>530</v>
      </c>
      <c r="C221" s="245">
        <v>165</v>
      </c>
      <c r="D221" s="246">
        <v>162</v>
      </c>
      <c r="E221" s="245">
        <v>125</v>
      </c>
      <c r="F221" s="247">
        <v>75.3</v>
      </c>
      <c r="G221" s="247">
        <v>4.4000000000000004</v>
      </c>
      <c r="H221" s="247">
        <v>76.7</v>
      </c>
      <c r="I221" s="247">
        <v>4.3</v>
      </c>
      <c r="J221" s="246">
        <v>112</v>
      </c>
      <c r="K221" s="247">
        <v>67.900000000000006</v>
      </c>
      <c r="L221" s="247">
        <v>4.7</v>
      </c>
      <c r="M221" s="248">
        <v>69.099999999999994</v>
      </c>
      <c r="N221" s="247">
        <v>4.7</v>
      </c>
      <c r="O221" s="218" t="str">
        <f t="shared" si="18"/>
        <v/>
      </c>
      <c r="P221" s="218" t="str">
        <f t="shared" si="19"/>
        <v/>
      </c>
      <c r="Q221" s="218" t="str">
        <f t="shared" si="20"/>
        <v/>
      </c>
      <c r="R221" s="410" t="str">
        <f t="shared" si="21"/>
        <v/>
      </c>
      <c r="S221" s="218" t="str">
        <f t="shared" si="22"/>
        <v/>
      </c>
      <c r="T221" s="243" t="str">
        <f t="shared" si="23"/>
        <v/>
      </c>
    </row>
    <row r="222" spans="1:20" ht="10.95" customHeight="1" x14ac:dyDescent="0.25">
      <c r="A222" s="244" t="s">
        <v>445</v>
      </c>
      <c r="B222" s="245" t="s">
        <v>531</v>
      </c>
      <c r="C222" s="245">
        <v>118</v>
      </c>
      <c r="D222" s="246">
        <v>118</v>
      </c>
      <c r="E222" s="245">
        <v>96</v>
      </c>
      <c r="F222" s="247">
        <v>81.599999999999994</v>
      </c>
      <c r="G222" s="247">
        <v>4.7</v>
      </c>
      <c r="H222" s="247">
        <v>81.8</v>
      </c>
      <c r="I222" s="247">
        <v>4.5999999999999996</v>
      </c>
      <c r="J222" s="246">
        <v>90</v>
      </c>
      <c r="K222" s="247">
        <v>76.099999999999994</v>
      </c>
      <c r="L222" s="247">
        <v>5.0999999999999996</v>
      </c>
      <c r="M222" s="248">
        <v>76.400000000000006</v>
      </c>
      <c r="N222" s="247">
        <v>5.0999999999999996</v>
      </c>
      <c r="O222" s="218" t="str">
        <f t="shared" si="18"/>
        <v/>
      </c>
      <c r="P222" s="218" t="str">
        <f t="shared" si="19"/>
        <v/>
      </c>
      <c r="Q222" s="218" t="str">
        <f t="shared" si="20"/>
        <v/>
      </c>
      <c r="R222" s="410" t="str">
        <f t="shared" si="21"/>
        <v/>
      </c>
      <c r="S222" s="218" t="str">
        <f t="shared" si="22"/>
        <v/>
      </c>
      <c r="T222" s="243" t="str">
        <f t="shared" si="23"/>
        <v/>
      </c>
    </row>
    <row r="223" spans="1:20" ht="10.95" customHeight="1" x14ac:dyDescent="0.25">
      <c r="A223" s="244" t="s">
        <v>493</v>
      </c>
      <c r="B223" s="245" t="s">
        <v>444</v>
      </c>
      <c r="C223" s="245">
        <v>8873</v>
      </c>
      <c r="D223" s="246">
        <v>8640</v>
      </c>
      <c r="E223" s="245">
        <v>6062</v>
      </c>
      <c r="F223" s="247">
        <v>68.3</v>
      </c>
      <c r="G223" s="247">
        <v>1.6</v>
      </c>
      <c r="H223" s="247">
        <v>70.2</v>
      </c>
      <c r="I223" s="247">
        <v>1.6</v>
      </c>
      <c r="J223" s="246">
        <v>4538</v>
      </c>
      <c r="K223" s="247">
        <v>51.1</v>
      </c>
      <c r="L223" s="247">
        <v>1.8</v>
      </c>
      <c r="M223" s="248">
        <v>52.5</v>
      </c>
      <c r="N223" s="247">
        <v>1.8</v>
      </c>
      <c r="O223" s="218">
        <f t="shared" si="18"/>
        <v>0.52500000000000002</v>
      </c>
      <c r="P223" s="218">
        <f t="shared" si="19"/>
        <v>0.56478448840560724</v>
      </c>
      <c r="Q223" s="218">
        <f t="shared" si="20"/>
        <v>0.22500000000000001</v>
      </c>
      <c r="R223" s="410">
        <f t="shared" si="21"/>
        <v>0.22500000000000001</v>
      </c>
      <c r="S223" s="218">
        <f t="shared" si="22"/>
        <v>0.39838204592901877</v>
      </c>
      <c r="T223" s="243" t="str">
        <f t="shared" si="23"/>
        <v>Ohio</v>
      </c>
    </row>
    <row r="224" spans="1:20" ht="10.95" customHeight="1" x14ac:dyDescent="0.25">
      <c r="A224" s="244" t="s">
        <v>445</v>
      </c>
      <c r="B224" s="245" t="s">
        <v>527</v>
      </c>
      <c r="C224" s="245">
        <v>1033</v>
      </c>
      <c r="D224" s="246">
        <v>1007</v>
      </c>
      <c r="E224" s="245">
        <v>503</v>
      </c>
      <c r="F224" s="247">
        <v>48.7</v>
      </c>
      <c r="G224" s="247">
        <v>5.0999999999999996</v>
      </c>
      <c r="H224" s="247">
        <v>49.9</v>
      </c>
      <c r="I224" s="247">
        <v>5.2</v>
      </c>
      <c r="J224" s="246">
        <v>226</v>
      </c>
      <c r="K224" s="247">
        <v>21.9</v>
      </c>
      <c r="L224" s="247">
        <v>4.2</v>
      </c>
      <c r="M224" s="248">
        <v>22.5</v>
      </c>
      <c r="N224" s="247">
        <v>4.3</v>
      </c>
      <c r="O224" s="218" t="str">
        <f t="shared" si="18"/>
        <v/>
      </c>
      <c r="P224" s="218" t="str">
        <f t="shared" si="19"/>
        <v/>
      </c>
      <c r="Q224" s="218" t="str">
        <f t="shared" si="20"/>
        <v/>
      </c>
      <c r="R224" s="410" t="str">
        <f t="shared" si="21"/>
        <v/>
      </c>
      <c r="S224" s="218" t="str">
        <f t="shared" si="22"/>
        <v/>
      </c>
      <c r="T224" s="243" t="str">
        <f t="shared" si="23"/>
        <v/>
      </c>
    </row>
    <row r="225" spans="1:20" ht="10.95" customHeight="1" x14ac:dyDescent="0.25">
      <c r="A225" s="244" t="s">
        <v>445</v>
      </c>
      <c r="B225" s="245" t="s">
        <v>528</v>
      </c>
      <c r="C225" s="245">
        <v>1472</v>
      </c>
      <c r="D225" s="246">
        <v>1399</v>
      </c>
      <c r="E225" s="245">
        <v>882</v>
      </c>
      <c r="F225" s="247">
        <v>59.9</v>
      </c>
      <c r="G225" s="247">
        <v>4.2</v>
      </c>
      <c r="H225" s="247">
        <v>63</v>
      </c>
      <c r="I225" s="247">
        <v>4.3</v>
      </c>
      <c r="J225" s="246">
        <v>601</v>
      </c>
      <c r="K225" s="247">
        <v>40.799999999999997</v>
      </c>
      <c r="L225" s="247">
        <v>4.2</v>
      </c>
      <c r="M225" s="248">
        <v>42.9</v>
      </c>
      <c r="N225" s="247">
        <v>4.4000000000000004</v>
      </c>
      <c r="O225" s="218" t="str">
        <f t="shared" si="18"/>
        <v/>
      </c>
      <c r="P225" s="218" t="str">
        <f t="shared" si="19"/>
        <v/>
      </c>
      <c r="Q225" s="218" t="str">
        <f t="shared" si="20"/>
        <v/>
      </c>
      <c r="R225" s="410" t="str">
        <f t="shared" si="21"/>
        <v/>
      </c>
      <c r="S225" s="218" t="str">
        <f t="shared" si="22"/>
        <v/>
      </c>
      <c r="T225" s="243" t="str">
        <f t="shared" si="23"/>
        <v/>
      </c>
    </row>
    <row r="226" spans="1:20" ht="10.95" customHeight="1" x14ac:dyDescent="0.25">
      <c r="A226" s="244" t="s">
        <v>445</v>
      </c>
      <c r="B226" s="245" t="s">
        <v>529</v>
      </c>
      <c r="C226" s="245">
        <v>1365</v>
      </c>
      <c r="D226" s="246">
        <v>1322</v>
      </c>
      <c r="E226" s="245">
        <v>956</v>
      </c>
      <c r="F226" s="247">
        <v>70.099999999999994</v>
      </c>
      <c r="G226" s="247">
        <v>4.0999999999999996</v>
      </c>
      <c r="H226" s="247">
        <v>72.3</v>
      </c>
      <c r="I226" s="247">
        <v>4.0999999999999996</v>
      </c>
      <c r="J226" s="246">
        <v>706</v>
      </c>
      <c r="K226" s="247">
        <v>51.8</v>
      </c>
      <c r="L226" s="247">
        <v>4.5</v>
      </c>
      <c r="M226" s="248">
        <v>53.4</v>
      </c>
      <c r="N226" s="247">
        <v>4.5</v>
      </c>
      <c r="O226" s="218" t="str">
        <f t="shared" si="18"/>
        <v/>
      </c>
      <c r="P226" s="218" t="str">
        <f t="shared" si="19"/>
        <v/>
      </c>
      <c r="Q226" s="218" t="str">
        <f t="shared" si="20"/>
        <v/>
      </c>
      <c r="R226" s="410" t="str">
        <f t="shared" si="21"/>
        <v/>
      </c>
      <c r="S226" s="218" t="str">
        <f t="shared" si="22"/>
        <v/>
      </c>
      <c r="T226" s="243" t="str">
        <f t="shared" si="23"/>
        <v/>
      </c>
    </row>
    <row r="227" spans="1:20" ht="10.95" customHeight="1" x14ac:dyDescent="0.25">
      <c r="A227" s="244" t="s">
        <v>445</v>
      </c>
      <c r="B227" s="245" t="s">
        <v>530</v>
      </c>
      <c r="C227" s="245">
        <v>3127</v>
      </c>
      <c r="D227" s="246">
        <v>3043</v>
      </c>
      <c r="E227" s="245">
        <v>2238</v>
      </c>
      <c r="F227" s="247">
        <v>71.599999999999994</v>
      </c>
      <c r="G227" s="247">
        <v>2.7</v>
      </c>
      <c r="H227" s="247">
        <v>73.599999999999994</v>
      </c>
      <c r="I227" s="247">
        <v>2.6</v>
      </c>
      <c r="J227" s="246">
        <v>1750</v>
      </c>
      <c r="K227" s="247">
        <v>56</v>
      </c>
      <c r="L227" s="247">
        <v>2.9</v>
      </c>
      <c r="M227" s="248">
        <v>57.5</v>
      </c>
      <c r="N227" s="247">
        <v>3</v>
      </c>
      <c r="O227" s="218" t="str">
        <f t="shared" si="18"/>
        <v/>
      </c>
      <c r="P227" s="218" t="str">
        <f t="shared" si="19"/>
        <v/>
      </c>
      <c r="Q227" s="218" t="str">
        <f t="shared" si="20"/>
        <v/>
      </c>
      <c r="R227" s="410" t="str">
        <f t="shared" si="21"/>
        <v/>
      </c>
      <c r="S227" s="218" t="str">
        <f t="shared" si="22"/>
        <v/>
      </c>
      <c r="T227" s="243" t="str">
        <f t="shared" si="23"/>
        <v/>
      </c>
    </row>
    <row r="228" spans="1:20" ht="10.95" customHeight="1" x14ac:dyDescent="0.25">
      <c r="A228" s="244" t="s">
        <v>445</v>
      </c>
      <c r="B228" s="245" t="s">
        <v>531</v>
      </c>
      <c r="C228" s="245">
        <v>1876</v>
      </c>
      <c r="D228" s="246">
        <v>1869</v>
      </c>
      <c r="E228" s="245">
        <v>1482</v>
      </c>
      <c r="F228" s="247">
        <v>79</v>
      </c>
      <c r="G228" s="247">
        <v>3.1</v>
      </c>
      <c r="H228" s="247">
        <v>79.3</v>
      </c>
      <c r="I228" s="247">
        <v>3.1</v>
      </c>
      <c r="J228" s="246">
        <v>1254</v>
      </c>
      <c r="K228" s="247">
        <v>66.900000000000006</v>
      </c>
      <c r="L228" s="247">
        <v>3.6</v>
      </c>
      <c r="M228" s="248">
        <v>67.099999999999994</v>
      </c>
      <c r="N228" s="247">
        <v>3.6</v>
      </c>
      <c r="O228" s="218" t="str">
        <f t="shared" si="18"/>
        <v/>
      </c>
      <c r="P228" s="218" t="str">
        <f t="shared" si="19"/>
        <v/>
      </c>
      <c r="Q228" s="218" t="str">
        <f t="shared" si="20"/>
        <v/>
      </c>
      <c r="R228" s="410" t="str">
        <f t="shared" si="21"/>
        <v/>
      </c>
      <c r="S228" s="218" t="str">
        <f t="shared" si="22"/>
        <v/>
      </c>
      <c r="T228" s="243" t="str">
        <f t="shared" si="23"/>
        <v/>
      </c>
    </row>
    <row r="229" spans="1:20" ht="10.95" customHeight="1" x14ac:dyDescent="0.25">
      <c r="A229" s="244" t="s">
        <v>494</v>
      </c>
      <c r="B229" s="245" t="s">
        <v>444</v>
      </c>
      <c r="C229" s="245">
        <v>2868</v>
      </c>
      <c r="D229" s="246">
        <v>2732</v>
      </c>
      <c r="E229" s="245">
        <v>1777</v>
      </c>
      <c r="F229" s="247">
        <v>62</v>
      </c>
      <c r="G229" s="247">
        <v>2.9</v>
      </c>
      <c r="H229" s="247">
        <v>65.099999999999994</v>
      </c>
      <c r="I229" s="247">
        <v>2.9</v>
      </c>
      <c r="J229" s="246">
        <v>1350</v>
      </c>
      <c r="K229" s="247">
        <v>47.1</v>
      </c>
      <c r="L229" s="247">
        <v>3</v>
      </c>
      <c r="M229" s="248">
        <v>49.4</v>
      </c>
      <c r="N229" s="247">
        <v>3</v>
      </c>
      <c r="O229" s="218">
        <f t="shared" si="18"/>
        <v>0.49399999999999999</v>
      </c>
      <c r="P229" s="218">
        <f t="shared" si="19"/>
        <v>0.52577741407528644</v>
      </c>
      <c r="Q229" s="218">
        <f t="shared" si="20"/>
        <v>0.22600000000000001</v>
      </c>
      <c r="R229" s="410">
        <f t="shared" si="21"/>
        <v>0.22600000000000001</v>
      </c>
      <c r="S229" s="218">
        <f t="shared" si="22"/>
        <v>0.42983968871595329</v>
      </c>
      <c r="T229" s="243" t="str">
        <f t="shared" si="23"/>
        <v>Oklahoma</v>
      </c>
    </row>
    <row r="230" spans="1:20" ht="10.95" customHeight="1" x14ac:dyDescent="0.25">
      <c r="A230" s="244" t="s">
        <v>445</v>
      </c>
      <c r="B230" s="245" t="s">
        <v>527</v>
      </c>
      <c r="C230" s="245">
        <v>309</v>
      </c>
      <c r="D230" s="246">
        <v>287</v>
      </c>
      <c r="E230" s="245">
        <v>110</v>
      </c>
      <c r="F230" s="247">
        <v>35.6</v>
      </c>
      <c r="G230" s="247">
        <v>8.6999999999999993</v>
      </c>
      <c r="H230" s="247">
        <v>38.200000000000003</v>
      </c>
      <c r="I230" s="247">
        <v>9.1</v>
      </c>
      <c r="J230" s="246">
        <v>65</v>
      </c>
      <c r="K230" s="247">
        <v>21.1</v>
      </c>
      <c r="L230" s="247">
        <v>7.4</v>
      </c>
      <c r="M230" s="248">
        <v>22.6</v>
      </c>
      <c r="N230" s="247">
        <v>7.9</v>
      </c>
      <c r="O230" s="218" t="str">
        <f t="shared" si="18"/>
        <v/>
      </c>
      <c r="P230" s="218" t="str">
        <f t="shared" si="19"/>
        <v/>
      </c>
      <c r="Q230" s="218" t="str">
        <f t="shared" si="20"/>
        <v/>
      </c>
      <c r="R230" s="410" t="str">
        <f t="shared" si="21"/>
        <v/>
      </c>
      <c r="S230" s="218" t="str">
        <f t="shared" si="22"/>
        <v/>
      </c>
      <c r="T230" s="243" t="str">
        <f t="shared" si="23"/>
        <v/>
      </c>
    </row>
    <row r="231" spans="1:20" ht="10.95" customHeight="1" x14ac:dyDescent="0.25">
      <c r="A231" s="244" t="s">
        <v>445</v>
      </c>
      <c r="B231" s="245" t="s">
        <v>528</v>
      </c>
      <c r="C231" s="245">
        <v>507</v>
      </c>
      <c r="D231" s="246">
        <v>471</v>
      </c>
      <c r="E231" s="245">
        <v>275</v>
      </c>
      <c r="F231" s="247">
        <v>54.2</v>
      </c>
      <c r="G231" s="247">
        <v>7</v>
      </c>
      <c r="H231" s="247">
        <v>58.3</v>
      </c>
      <c r="I231" s="247">
        <v>7.2</v>
      </c>
      <c r="J231" s="246">
        <v>191</v>
      </c>
      <c r="K231" s="247">
        <v>37.6</v>
      </c>
      <c r="L231" s="247">
        <v>6.8</v>
      </c>
      <c r="M231" s="248">
        <v>40.5</v>
      </c>
      <c r="N231" s="247">
        <v>7.2</v>
      </c>
      <c r="O231" s="218" t="str">
        <f t="shared" si="18"/>
        <v/>
      </c>
      <c r="P231" s="218" t="str">
        <f t="shared" si="19"/>
        <v/>
      </c>
      <c r="Q231" s="218" t="str">
        <f t="shared" si="20"/>
        <v/>
      </c>
      <c r="R231" s="410" t="str">
        <f t="shared" si="21"/>
        <v/>
      </c>
      <c r="S231" s="218" t="str">
        <f t="shared" si="22"/>
        <v/>
      </c>
      <c r="T231" s="243" t="str">
        <f t="shared" si="23"/>
        <v/>
      </c>
    </row>
    <row r="232" spans="1:20" ht="10.95" customHeight="1" x14ac:dyDescent="0.25">
      <c r="A232" s="244" t="s">
        <v>445</v>
      </c>
      <c r="B232" s="245" t="s">
        <v>529</v>
      </c>
      <c r="C232" s="245">
        <v>509</v>
      </c>
      <c r="D232" s="246">
        <v>469</v>
      </c>
      <c r="E232" s="245">
        <v>305</v>
      </c>
      <c r="F232" s="247">
        <v>59.8</v>
      </c>
      <c r="G232" s="247">
        <v>6.9</v>
      </c>
      <c r="H232" s="247">
        <v>64.900000000000006</v>
      </c>
      <c r="I232" s="247">
        <v>7</v>
      </c>
      <c r="J232" s="246">
        <v>202</v>
      </c>
      <c r="K232" s="247">
        <v>39.700000000000003</v>
      </c>
      <c r="L232" s="247">
        <v>6.9</v>
      </c>
      <c r="M232" s="248">
        <v>43.1</v>
      </c>
      <c r="N232" s="247">
        <v>7.3</v>
      </c>
      <c r="O232" s="218" t="str">
        <f t="shared" si="18"/>
        <v/>
      </c>
      <c r="P232" s="218" t="str">
        <f t="shared" si="19"/>
        <v/>
      </c>
      <c r="Q232" s="218" t="str">
        <f t="shared" si="20"/>
        <v/>
      </c>
      <c r="R232" s="410" t="str">
        <f t="shared" si="21"/>
        <v/>
      </c>
      <c r="S232" s="218" t="str">
        <f t="shared" si="22"/>
        <v/>
      </c>
      <c r="T232" s="243" t="str">
        <f t="shared" si="23"/>
        <v/>
      </c>
    </row>
    <row r="233" spans="1:20" ht="10.95" customHeight="1" x14ac:dyDescent="0.25">
      <c r="A233" s="244" t="s">
        <v>445</v>
      </c>
      <c r="B233" s="245" t="s">
        <v>530</v>
      </c>
      <c r="C233" s="245">
        <v>912</v>
      </c>
      <c r="D233" s="246">
        <v>876</v>
      </c>
      <c r="E233" s="245">
        <v>600</v>
      </c>
      <c r="F233" s="247">
        <v>65.8</v>
      </c>
      <c r="G233" s="247">
        <v>5</v>
      </c>
      <c r="H233" s="247">
        <v>68.5</v>
      </c>
      <c r="I233" s="247">
        <v>5</v>
      </c>
      <c r="J233" s="246">
        <v>486</v>
      </c>
      <c r="K233" s="247">
        <v>53.2</v>
      </c>
      <c r="L233" s="247">
        <v>5.3</v>
      </c>
      <c r="M233" s="248">
        <v>55.4</v>
      </c>
      <c r="N233" s="247">
        <v>5.3</v>
      </c>
      <c r="O233" s="218" t="str">
        <f t="shared" si="18"/>
        <v/>
      </c>
      <c r="P233" s="218" t="str">
        <f t="shared" si="19"/>
        <v/>
      </c>
      <c r="Q233" s="218" t="str">
        <f t="shared" si="20"/>
        <v/>
      </c>
      <c r="R233" s="410" t="str">
        <f t="shared" si="21"/>
        <v/>
      </c>
      <c r="S233" s="218" t="str">
        <f t="shared" si="22"/>
        <v/>
      </c>
      <c r="T233" s="243" t="str">
        <f t="shared" si="23"/>
        <v/>
      </c>
    </row>
    <row r="234" spans="1:20" ht="10.95" customHeight="1" x14ac:dyDescent="0.25">
      <c r="A234" s="244" t="s">
        <v>445</v>
      </c>
      <c r="B234" s="245" t="s">
        <v>531</v>
      </c>
      <c r="C234" s="245">
        <v>631</v>
      </c>
      <c r="D234" s="246">
        <v>628</v>
      </c>
      <c r="E234" s="245">
        <v>487</v>
      </c>
      <c r="F234" s="247">
        <v>77.2</v>
      </c>
      <c r="G234" s="247">
        <v>5.3</v>
      </c>
      <c r="H234" s="247">
        <v>77.599999999999994</v>
      </c>
      <c r="I234" s="247">
        <v>5.3</v>
      </c>
      <c r="J234" s="246">
        <v>406</v>
      </c>
      <c r="K234" s="247">
        <v>64.400000000000006</v>
      </c>
      <c r="L234" s="247">
        <v>6.1</v>
      </c>
      <c r="M234" s="248">
        <v>64.7</v>
      </c>
      <c r="N234" s="247">
        <v>6.1</v>
      </c>
      <c r="O234" s="218" t="str">
        <f t="shared" si="18"/>
        <v/>
      </c>
      <c r="P234" s="218" t="str">
        <f t="shared" si="19"/>
        <v/>
      </c>
      <c r="Q234" s="218" t="str">
        <f t="shared" si="20"/>
        <v/>
      </c>
      <c r="R234" s="410" t="str">
        <f t="shared" si="21"/>
        <v/>
      </c>
      <c r="S234" s="218" t="str">
        <f t="shared" si="22"/>
        <v/>
      </c>
      <c r="T234" s="243" t="str">
        <f t="shared" si="23"/>
        <v/>
      </c>
    </row>
    <row r="235" spans="1:20" ht="10.95" customHeight="1" x14ac:dyDescent="0.25">
      <c r="A235" s="244" t="s">
        <v>495</v>
      </c>
      <c r="B235" s="245" t="s">
        <v>444</v>
      </c>
      <c r="C235" s="245">
        <v>3293</v>
      </c>
      <c r="D235" s="246">
        <v>3138</v>
      </c>
      <c r="E235" s="245">
        <v>2274</v>
      </c>
      <c r="F235" s="247">
        <v>69.099999999999994</v>
      </c>
      <c r="G235" s="247">
        <v>2.6</v>
      </c>
      <c r="H235" s="247">
        <v>72.5</v>
      </c>
      <c r="I235" s="247">
        <v>2.5</v>
      </c>
      <c r="J235" s="246">
        <v>1918</v>
      </c>
      <c r="K235" s="247">
        <v>58.2</v>
      </c>
      <c r="L235" s="247">
        <v>2.7</v>
      </c>
      <c r="M235" s="248">
        <v>61.1</v>
      </c>
      <c r="N235" s="247">
        <v>2.8</v>
      </c>
      <c r="O235" s="218">
        <f t="shared" si="18"/>
        <v>0.61099999999999999</v>
      </c>
      <c r="P235" s="218">
        <f t="shared" si="19"/>
        <v>0.63791874554526018</v>
      </c>
      <c r="Q235" s="218">
        <f t="shared" si="20"/>
        <v>0.38799999999999996</v>
      </c>
      <c r="R235" s="410">
        <f t="shared" si="21"/>
        <v>0.38799999999999996</v>
      </c>
      <c r="S235" s="218">
        <f t="shared" si="22"/>
        <v>0.60822793296089372</v>
      </c>
      <c r="T235" s="243" t="str">
        <f t="shared" si="23"/>
        <v>Oregon</v>
      </c>
    </row>
    <row r="236" spans="1:20" ht="10.95" customHeight="1" x14ac:dyDescent="0.25">
      <c r="A236" s="244" t="s">
        <v>445</v>
      </c>
      <c r="B236" s="245" t="s">
        <v>527</v>
      </c>
      <c r="C236" s="245">
        <v>336</v>
      </c>
      <c r="D236" s="246">
        <v>331</v>
      </c>
      <c r="E236" s="245">
        <v>205</v>
      </c>
      <c r="F236" s="247">
        <v>61.1</v>
      </c>
      <c r="G236" s="247">
        <v>8.4</v>
      </c>
      <c r="H236" s="247">
        <v>62</v>
      </c>
      <c r="I236" s="247">
        <v>8.4</v>
      </c>
      <c r="J236" s="246">
        <v>128</v>
      </c>
      <c r="K236" s="247">
        <v>38.200000000000003</v>
      </c>
      <c r="L236" s="247">
        <v>8.4</v>
      </c>
      <c r="M236" s="248">
        <v>38.799999999999997</v>
      </c>
      <c r="N236" s="247">
        <v>8.5</v>
      </c>
      <c r="O236" s="218" t="str">
        <f t="shared" si="18"/>
        <v/>
      </c>
      <c r="P236" s="218" t="str">
        <f t="shared" si="19"/>
        <v/>
      </c>
      <c r="Q236" s="218" t="str">
        <f t="shared" si="20"/>
        <v/>
      </c>
      <c r="R236" s="410" t="str">
        <f t="shared" si="21"/>
        <v/>
      </c>
      <c r="S236" s="218" t="str">
        <f t="shared" si="22"/>
        <v/>
      </c>
      <c r="T236" s="243" t="str">
        <f t="shared" si="23"/>
        <v/>
      </c>
    </row>
    <row r="237" spans="1:20" ht="10.95" customHeight="1" x14ac:dyDescent="0.25">
      <c r="A237" s="244" t="s">
        <v>445</v>
      </c>
      <c r="B237" s="245" t="s">
        <v>528</v>
      </c>
      <c r="C237" s="245">
        <v>626</v>
      </c>
      <c r="D237" s="246">
        <v>585</v>
      </c>
      <c r="E237" s="245">
        <v>403</v>
      </c>
      <c r="F237" s="247">
        <v>64.400000000000006</v>
      </c>
      <c r="G237" s="247">
        <v>6.1</v>
      </c>
      <c r="H237" s="247">
        <v>68.900000000000006</v>
      </c>
      <c r="I237" s="247">
        <v>6.1</v>
      </c>
      <c r="J237" s="246">
        <v>334</v>
      </c>
      <c r="K237" s="247">
        <v>53.3</v>
      </c>
      <c r="L237" s="247">
        <v>6.3</v>
      </c>
      <c r="M237" s="248">
        <v>57.1</v>
      </c>
      <c r="N237" s="247">
        <v>6.5</v>
      </c>
      <c r="O237" s="218" t="str">
        <f t="shared" si="18"/>
        <v/>
      </c>
      <c r="P237" s="218" t="str">
        <f t="shared" si="19"/>
        <v/>
      </c>
      <c r="Q237" s="218" t="str">
        <f t="shared" si="20"/>
        <v/>
      </c>
      <c r="R237" s="410" t="str">
        <f t="shared" si="21"/>
        <v/>
      </c>
      <c r="S237" s="218" t="str">
        <f t="shared" si="22"/>
        <v/>
      </c>
      <c r="T237" s="243" t="str">
        <f t="shared" si="23"/>
        <v/>
      </c>
    </row>
    <row r="238" spans="1:20" ht="10.95" customHeight="1" x14ac:dyDescent="0.25">
      <c r="A238" s="244" t="s">
        <v>445</v>
      </c>
      <c r="B238" s="245" t="s">
        <v>529</v>
      </c>
      <c r="C238" s="245">
        <v>539</v>
      </c>
      <c r="D238" s="246">
        <v>493</v>
      </c>
      <c r="E238" s="245">
        <v>336</v>
      </c>
      <c r="F238" s="247">
        <v>62.4</v>
      </c>
      <c r="G238" s="247">
        <v>6.6</v>
      </c>
      <c r="H238" s="247">
        <v>68.099999999999994</v>
      </c>
      <c r="I238" s="247">
        <v>6.6</v>
      </c>
      <c r="J238" s="246">
        <v>259</v>
      </c>
      <c r="K238" s="247">
        <v>48.1</v>
      </c>
      <c r="L238" s="247">
        <v>6.8</v>
      </c>
      <c r="M238" s="248">
        <v>52.5</v>
      </c>
      <c r="N238" s="247">
        <v>7.1</v>
      </c>
      <c r="O238" s="218" t="str">
        <f t="shared" si="18"/>
        <v/>
      </c>
      <c r="P238" s="218" t="str">
        <f t="shared" si="19"/>
        <v/>
      </c>
      <c r="Q238" s="218" t="str">
        <f t="shared" si="20"/>
        <v/>
      </c>
      <c r="R238" s="410" t="str">
        <f t="shared" si="21"/>
        <v/>
      </c>
      <c r="S238" s="218" t="str">
        <f t="shared" si="22"/>
        <v/>
      </c>
      <c r="T238" s="243" t="str">
        <f t="shared" si="23"/>
        <v/>
      </c>
    </row>
    <row r="239" spans="1:20" ht="10.95" customHeight="1" x14ac:dyDescent="0.25">
      <c r="A239" s="244" t="s">
        <v>445</v>
      </c>
      <c r="B239" s="245" t="s">
        <v>530</v>
      </c>
      <c r="C239" s="245">
        <v>976</v>
      </c>
      <c r="D239" s="246">
        <v>929</v>
      </c>
      <c r="E239" s="245">
        <v>708</v>
      </c>
      <c r="F239" s="247">
        <v>72.599999999999994</v>
      </c>
      <c r="G239" s="247">
        <v>4.5</v>
      </c>
      <c r="H239" s="247">
        <v>76.2</v>
      </c>
      <c r="I239" s="247">
        <v>4.4000000000000004</v>
      </c>
      <c r="J239" s="246">
        <v>633</v>
      </c>
      <c r="K239" s="247">
        <v>64.900000000000006</v>
      </c>
      <c r="L239" s="247">
        <v>4.8</v>
      </c>
      <c r="M239" s="248">
        <v>68.099999999999994</v>
      </c>
      <c r="N239" s="247">
        <v>4.8</v>
      </c>
      <c r="O239" s="218" t="str">
        <f t="shared" si="18"/>
        <v/>
      </c>
      <c r="P239" s="218" t="str">
        <f t="shared" si="19"/>
        <v/>
      </c>
      <c r="Q239" s="218" t="str">
        <f t="shared" si="20"/>
        <v/>
      </c>
      <c r="R239" s="410" t="str">
        <f t="shared" si="21"/>
        <v/>
      </c>
      <c r="S239" s="218" t="str">
        <f t="shared" si="22"/>
        <v/>
      </c>
      <c r="T239" s="243" t="str">
        <f t="shared" si="23"/>
        <v/>
      </c>
    </row>
    <row r="240" spans="1:20" ht="10.95" customHeight="1" x14ac:dyDescent="0.25">
      <c r="A240" s="244" t="s">
        <v>445</v>
      </c>
      <c r="B240" s="245" t="s">
        <v>531</v>
      </c>
      <c r="C240" s="245">
        <v>816</v>
      </c>
      <c r="D240" s="246">
        <v>799</v>
      </c>
      <c r="E240" s="245">
        <v>622</v>
      </c>
      <c r="F240" s="247">
        <v>76.2</v>
      </c>
      <c r="G240" s="247">
        <v>4.7</v>
      </c>
      <c r="H240" s="247">
        <v>77.8</v>
      </c>
      <c r="I240" s="247">
        <v>4.7</v>
      </c>
      <c r="J240" s="246">
        <v>564</v>
      </c>
      <c r="K240" s="247">
        <v>69.099999999999994</v>
      </c>
      <c r="L240" s="247">
        <v>5.0999999999999996</v>
      </c>
      <c r="M240" s="248">
        <v>70.599999999999994</v>
      </c>
      <c r="N240" s="247">
        <v>5.0999999999999996</v>
      </c>
      <c r="O240" s="218" t="str">
        <f t="shared" si="18"/>
        <v/>
      </c>
      <c r="P240" s="218" t="str">
        <f t="shared" si="19"/>
        <v/>
      </c>
      <c r="Q240" s="218" t="str">
        <f t="shared" si="20"/>
        <v/>
      </c>
      <c r="R240" s="410" t="str">
        <f t="shared" si="21"/>
        <v/>
      </c>
      <c r="S240" s="218" t="str">
        <f t="shared" si="22"/>
        <v/>
      </c>
      <c r="T240" s="243" t="str">
        <f t="shared" si="23"/>
        <v/>
      </c>
    </row>
    <row r="241" spans="1:20" ht="10.95" customHeight="1" x14ac:dyDescent="0.25">
      <c r="A241" s="244" t="s">
        <v>496</v>
      </c>
      <c r="B241" s="245" t="s">
        <v>444</v>
      </c>
      <c r="C241" s="245">
        <v>9928</v>
      </c>
      <c r="D241" s="246">
        <v>9475</v>
      </c>
      <c r="E241" s="245">
        <v>6469</v>
      </c>
      <c r="F241" s="247">
        <v>65.2</v>
      </c>
      <c r="G241" s="247">
        <v>1.6</v>
      </c>
      <c r="H241" s="247">
        <v>68.3</v>
      </c>
      <c r="I241" s="247">
        <v>1.6</v>
      </c>
      <c r="J241" s="246">
        <v>5173</v>
      </c>
      <c r="K241" s="247">
        <v>52.1</v>
      </c>
      <c r="L241" s="247">
        <v>1.7</v>
      </c>
      <c r="M241" s="248">
        <v>54.6</v>
      </c>
      <c r="N241" s="247">
        <v>1.7</v>
      </c>
      <c r="O241" s="218">
        <f t="shared" si="18"/>
        <v>0.54600000000000004</v>
      </c>
      <c r="P241" s="218">
        <f t="shared" si="19"/>
        <v>0.57458761654315083</v>
      </c>
      <c r="Q241" s="218">
        <f t="shared" si="20"/>
        <v>0.33</v>
      </c>
      <c r="R241" s="410">
        <f t="shared" si="21"/>
        <v>0.33</v>
      </c>
      <c r="S241" s="218">
        <f t="shared" si="22"/>
        <v>0.57432494279176205</v>
      </c>
      <c r="T241" s="243" t="str">
        <f t="shared" si="23"/>
        <v>Pennsylvania</v>
      </c>
    </row>
    <row r="242" spans="1:20" ht="10.95" customHeight="1" x14ac:dyDescent="0.25">
      <c r="A242" s="244" t="s">
        <v>445</v>
      </c>
      <c r="B242" s="245" t="s">
        <v>527</v>
      </c>
      <c r="C242" s="245">
        <v>1144</v>
      </c>
      <c r="D242" s="246">
        <v>1109</v>
      </c>
      <c r="E242" s="245">
        <v>546</v>
      </c>
      <c r="F242" s="247">
        <v>47.7</v>
      </c>
      <c r="G242" s="247">
        <v>4.9000000000000004</v>
      </c>
      <c r="H242" s="247">
        <v>49.2</v>
      </c>
      <c r="I242" s="247">
        <v>5</v>
      </c>
      <c r="J242" s="246">
        <v>365</v>
      </c>
      <c r="K242" s="247">
        <v>31.9</v>
      </c>
      <c r="L242" s="247">
        <v>4.5999999999999996</v>
      </c>
      <c r="M242" s="248">
        <v>33</v>
      </c>
      <c r="N242" s="247">
        <v>4.7</v>
      </c>
      <c r="O242" s="218" t="str">
        <f t="shared" si="18"/>
        <v/>
      </c>
      <c r="P242" s="218" t="str">
        <f t="shared" si="19"/>
        <v/>
      </c>
      <c r="Q242" s="218" t="str">
        <f t="shared" si="20"/>
        <v/>
      </c>
      <c r="R242" s="410" t="str">
        <f t="shared" si="21"/>
        <v/>
      </c>
      <c r="S242" s="218" t="str">
        <f t="shared" si="22"/>
        <v/>
      </c>
      <c r="T242" s="243" t="str">
        <f t="shared" si="23"/>
        <v/>
      </c>
    </row>
    <row r="243" spans="1:20" ht="10.95" customHeight="1" x14ac:dyDescent="0.25">
      <c r="A243" s="244" t="s">
        <v>445</v>
      </c>
      <c r="B243" s="245" t="s">
        <v>528</v>
      </c>
      <c r="C243" s="245">
        <v>1622</v>
      </c>
      <c r="D243" s="246">
        <v>1457</v>
      </c>
      <c r="E243" s="245">
        <v>883</v>
      </c>
      <c r="F243" s="247">
        <v>54.4</v>
      </c>
      <c r="G243" s="247">
        <v>4.0999999999999996</v>
      </c>
      <c r="H243" s="247">
        <v>60.6</v>
      </c>
      <c r="I243" s="247">
        <v>4.2</v>
      </c>
      <c r="J243" s="246">
        <v>603</v>
      </c>
      <c r="K243" s="247">
        <v>37.200000000000003</v>
      </c>
      <c r="L243" s="247">
        <v>4</v>
      </c>
      <c r="M243" s="248">
        <v>41.4</v>
      </c>
      <c r="N243" s="247">
        <v>4.3</v>
      </c>
      <c r="O243" s="218" t="str">
        <f t="shared" si="18"/>
        <v/>
      </c>
      <c r="P243" s="218" t="str">
        <f t="shared" si="19"/>
        <v/>
      </c>
      <c r="Q243" s="218" t="str">
        <f t="shared" si="20"/>
        <v/>
      </c>
      <c r="R243" s="410" t="str">
        <f t="shared" si="21"/>
        <v/>
      </c>
      <c r="S243" s="218" t="str">
        <f t="shared" si="22"/>
        <v/>
      </c>
      <c r="T243" s="243" t="str">
        <f t="shared" si="23"/>
        <v/>
      </c>
    </row>
    <row r="244" spans="1:20" ht="10.95" customHeight="1" x14ac:dyDescent="0.25">
      <c r="A244" s="244" t="s">
        <v>445</v>
      </c>
      <c r="B244" s="245" t="s">
        <v>529</v>
      </c>
      <c r="C244" s="245">
        <v>1464</v>
      </c>
      <c r="D244" s="246">
        <v>1326</v>
      </c>
      <c r="E244" s="245">
        <v>903</v>
      </c>
      <c r="F244" s="247">
        <v>61.6</v>
      </c>
      <c r="G244" s="247">
        <v>4.2</v>
      </c>
      <c r="H244" s="247">
        <v>68.099999999999994</v>
      </c>
      <c r="I244" s="247">
        <v>4.2</v>
      </c>
      <c r="J244" s="246">
        <v>705</v>
      </c>
      <c r="K244" s="247">
        <v>48.1</v>
      </c>
      <c r="L244" s="247">
        <v>4.3</v>
      </c>
      <c r="M244" s="248">
        <v>53.2</v>
      </c>
      <c r="N244" s="247">
        <v>4.5</v>
      </c>
      <c r="O244" s="218" t="str">
        <f t="shared" si="18"/>
        <v/>
      </c>
      <c r="P244" s="218" t="str">
        <f t="shared" si="19"/>
        <v/>
      </c>
      <c r="Q244" s="218" t="str">
        <f t="shared" si="20"/>
        <v/>
      </c>
      <c r="R244" s="410" t="str">
        <f t="shared" si="21"/>
        <v/>
      </c>
      <c r="S244" s="218" t="str">
        <f t="shared" si="22"/>
        <v/>
      </c>
      <c r="T244" s="243" t="str">
        <f t="shared" si="23"/>
        <v/>
      </c>
    </row>
    <row r="245" spans="1:20" ht="10.95" customHeight="1" x14ac:dyDescent="0.25">
      <c r="A245" s="244" t="s">
        <v>445</v>
      </c>
      <c r="B245" s="245" t="s">
        <v>530</v>
      </c>
      <c r="C245" s="245">
        <v>3381</v>
      </c>
      <c r="D245" s="246">
        <v>3292</v>
      </c>
      <c r="E245" s="245">
        <v>2437</v>
      </c>
      <c r="F245" s="247">
        <v>72.099999999999994</v>
      </c>
      <c r="G245" s="247">
        <v>2.6</v>
      </c>
      <c r="H245" s="247">
        <v>74</v>
      </c>
      <c r="I245" s="247">
        <v>2.5</v>
      </c>
      <c r="J245" s="246">
        <v>2034</v>
      </c>
      <c r="K245" s="247">
        <v>60.2</v>
      </c>
      <c r="L245" s="247">
        <v>2.8</v>
      </c>
      <c r="M245" s="248">
        <v>61.8</v>
      </c>
      <c r="N245" s="247">
        <v>2.8</v>
      </c>
      <c r="O245" s="218" t="str">
        <f t="shared" si="18"/>
        <v/>
      </c>
      <c r="P245" s="218" t="str">
        <f t="shared" si="19"/>
        <v/>
      </c>
      <c r="Q245" s="218" t="str">
        <f t="shared" si="20"/>
        <v/>
      </c>
      <c r="R245" s="410" t="str">
        <f t="shared" si="21"/>
        <v/>
      </c>
      <c r="S245" s="218" t="str">
        <f t="shared" si="22"/>
        <v/>
      </c>
      <c r="T245" s="243" t="str">
        <f t="shared" si="23"/>
        <v/>
      </c>
    </row>
    <row r="246" spans="1:20" ht="10.95" customHeight="1" x14ac:dyDescent="0.25">
      <c r="A246" s="244" t="s">
        <v>445</v>
      </c>
      <c r="B246" s="245" t="s">
        <v>531</v>
      </c>
      <c r="C246" s="245">
        <v>2317</v>
      </c>
      <c r="D246" s="246">
        <v>2291</v>
      </c>
      <c r="E246" s="245">
        <v>1702</v>
      </c>
      <c r="F246" s="247">
        <v>73.5</v>
      </c>
      <c r="G246" s="247">
        <v>3</v>
      </c>
      <c r="H246" s="247">
        <v>74.3</v>
      </c>
      <c r="I246" s="247">
        <v>3</v>
      </c>
      <c r="J246" s="246">
        <v>1465</v>
      </c>
      <c r="K246" s="247">
        <v>63.2</v>
      </c>
      <c r="L246" s="247">
        <v>3.3</v>
      </c>
      <c r="M246" s="248">
        <v>63.9</v>
      </c>
      <c r="N246" s="247">
        <v>3.3</v>
      </c>
      <c r="O246" s="218" t="str">
        <f t="shared" si="18"/>
        <v/>
      </c>
      <c r="P246" s="218" t="str">
        <f t="shared" si="19"/>
        <v/>
      </c>
      <c r="Q246" s="218" t="str">
        <f t="shared" si="20"/>
        <v/>
      </c>
      <c r="R246" s="410" t="str">
        <f t="shared" si="21"/>
        <v/>
      </c>
      <c r="S246" s="218" t="str">
        <f t="shared" si="22"/>
        <v/>
      </c>
      <c r="T246" s="243" t="str">
        <f t="shared" si="23"/>
        <v/>
      </c>
    </row>
    <row r="247" spans="1:20" ht="10.95" customHeight="1" x14ac:dyDescent="0.25">
      <c r="A247" s="244" t="s">
        <v>497</v>
      </c>
      <c r="B247" s="245" t="s">
        <v>444</v>
      </c>
      <c r="C247" s="245">
        <v>828</v>
      </c>
      <c r="D247" s="246">
        <v>782</v>
      </c>
      <c r="E247" s="245">
        <v>532</v>
      </c>
      <c r="F247" s="247">
        <v>64.2</v>
      </c>
      <c r="G247" s="247">
        <v>2.7</v>
      </c>
      <c r="H247" s="247">
        <v>68</v>
      </c>
      <c r="I247" s="247">
        <v>2.7</v>
      </c>
      <c r="J247" s="246">
        <v>403</v>
      </c>
      <c r="K247" s="247">
        <v>48.7</v>
      </c>
      <c r="L247" s="247">
        <v>2.8</v>
      </c>
      <c r="M247" s="248">
        <v>51.6</v>
      </c>
      <c r="N247" s="247">
        <v>2.9</v>
      </c>
      <c r="O247" s="218">
        <f t="shared" si="18"/>
        <v>0.51600000000000001</v>
      </c>
      <c r="P247" s="218">
        <f t="shared" si="19"/>
        <v>0.52714285714285714</v>
      </c>
      <c r="Q247" s="218">
        <f t="shared" si="20"/>
        <v>0.41799999999999998</v>
      </c>
      <c r="R247" s="410">
        <f t="shared" si="21"/>
        <v>0.41799999999999998</v>
      </c>
      <c r="S247" s="218">
        <f t="shared" si="22"/>
        <v>0.79295392953929533</v>
      </c>
      <c r="T247" s="243" t="str">
        <f t="shared" si="23"/>
        <v>Rhode Island</v>
      </c>
    </row>
    <row r="248" spans="1:20" ht="10.95" customHeight="1" x14ac:dyDescent="0.25">
      <c r="A248" s="244" t="s">
        <v>445</v>
      </c>
      <c r="B248" s="245" t="s">
        <v>527</v>
      </c>
      <c r="C248" s="245">
        <v>90</v>
      </c>
      <c r="D248" s="246">
        <v>82</v>
      </c>
      <c r="E248" s="245">
        <v>50</v>
      </c>
      <c r="F248" s="247">
        <v>55.5</v>
      </c>
      <c r="G248" s="247">
        <v>8.5</v>
      </c>
      <c r="H248" s="247">
        <v>61.5</v>
      </c>
      <c r="I248" s="247">
        <v>8.8000000000000007</v>
      </c>
      <c r="J248" s="246">
        <v>34</v>
      </c>
      <c r="K248" s="247">
        <v>37.799999999999997</v>
      </c>
      <c r="L248" s="247">
        <v>8.3000000000000007</v>
      </c>
      <c r="M248" s="248">
        <v>41.8</v>
      </c>
      <c r="N248" s="247">
        <v>8.9</v>
      </c>
      <c r="O248" s="218" t="str">
        <f t="shared" si="18"/>
        <v/>
      </c>
      <c r="P248" s="218" t="str">
        <f t="shared" si="19"/>
        <v/>
      </c>
      <c r="Q248" s="218" t="str">
        <f t="shared" si="20"/>
        <v/>
      </c>
      <c r="R248" s="410" t="str">
        <f t="shared" si="21"/>
        <v/>
      </c>
      <c r="S248" s="218" t="str">
        <f t="shared" si="22"/>
        <v/>
      </c>
      <c r="T248" s="243" t="str">
        <f t="shared" si="23"/>
        <v/>
      </c>
    </row>
    <row r="249" spans="1:20" ht="10.95" customHeight="1" x14ac:dyDescent="0.25">
      <c r="A249" s="244" t="s">
        <v>445</v>
      </c>
      <c r="B249" s="245" t="s">
        <v>528</v>
      </c>
      <c r="C249" s="245">
        <v>145</v>
      </c>
      <c r="D249" s="246">
        <v>136</v>
      </c>
      <c r="E249" s="245">
        <v>72</v>
      </c>
      <c r="F249" s="247">
        <v>49.6</v>
      </c>
      <c r="G249" s="247">
        <v>6.7</v>
      </c>
      <c r="H249" s="247">
        <v>52.9</v>
      </c>
      <c r="I249" s="247">
        <v>7</v>
      </c>
      <c r="J249" s="246">
        <v>45</v>
      </c>
      <c r="K249" s="247">
        <v>31</v>
      </c>
      <c r="L249" s="247">
        <v>6.2</v>
      </c>
      <c r="M249" s="248">
        <v>33.1</v>
      </c>
      <c r="N249" s="247">
        <v>6.6</v>
      </c>
      <c r="O249" s="218" t="str">
        <f t="shared" si="18"/>
        <v/>
      </c>
      <c r="P249" s="218" t="str">
        <f t="shared" si="19"/>
        <v/>
      </c>
      <c r="Q249" s="218" t="str">
        <f t="shared" si="20"/>
        <v/>
      </c>
      <c r="R249" s="410" t="str">
        <f t="shared" si="21"/>
        <v/>
      </c>
      <c r="S249" s="218" t="str">
        <f t="shared" si="22"/>
        <v/>
      </c>
      <c r="T249" s="243" t="str">
        <f t="shared" si="23"/>
        <v/>
      </c>
    </row>
    <row r="250" spans="1:20" ht="10.95" customHeight="1" x14ac:dyDescent="0.25">
      <c r="A250" s="244" t="s">
        <v>445</v>
      </c>
      <c r="B250" s="245" t="s">
        <v>529</v>
      </c>
      <c r="C250" s="245">
        <v>129</v>
      </c>
      <c r="D250" s="246">
        <v>122</v>
      </c>
      <c r="E250" s="245">
        <v>79</v>
      </c>
      <c r="F250" s="247">
        <v>60.8</v>
      </c>
      <c r="G250" s="247">
        <v>7</v>
      </c>
      <c r="H250" s="247">
        <v>64.5</v>
      </c>
      <c r="I250" s="247">
        <v>7.1</v>
      </c>
      <c r="J250" s="246">
        <v>57</v>
      </c>
      <c r="K250" s="247">
        <v>44.2</v>
      </c>
      <c r="L250" s="247">
        <v>7.1</v>
      </c>
      <c r="M250" s="248">
        <v>46.9</v>
      </c>
      <c r="N250" s="247">
        <v>7.4</v>
      </c>
      <c r="O250" s="218" t="str">
        <f t="shared" si="18"/>
        <v/>
      </c>
      <c r="P250" s="218" t="str">
        <f t="shared" si="19"/>
        <v/>
      </c>
      <c r="Q250" s="218" t="str">
        <f t="shared" si="20"/>
        <v/>
      </c>
      <c r="R250" s="410" t="str">
        <f t="shared" si="21"/>
        <v/>
      </c>
      <c r="S250" s="218" t="str">
        <f t="shared" si="22"/>
        <v/>
      </c>
      <c r="T250" s="243" t="str">
        <f t="shared" si="23"/>
        <v/>
      </c>
    </row>
    <row r="251" spans="1:20" ht="10.95" customHeight="1" x14ac:dyDescent="0.25">
      <c r="A251" s="244" t="s">
        <v>445</v>
      </c>
      <c r="B251" s="245" t="s">
        <v>530</v>
      </c>
      <c r="C251" s="245">
        <v>304</v>
      </c>
      <c r="D251" s="246">
        <v>287</v>
      </c>
      <c r="E251" s="245">
        <v>210</v>
      </c>
      <c r="F251" s="247">
        <v>69.2</v>
      </c>
      <c r="G251" s="247">
        <v>4.3</v>
      </c>
      <c r="H251" s="247">
        <v>73.2</v>
      </c>
      <c r="I251" s="247">
        <v>4.3</v>
      </c>
      <c r="J251" s="246">
        <v>172</v>
      </c>
      <c r="K251" s="247">
        <v>56.4</v>
      </c>
      <c r="L251" s="247">
        <v>4.5999999999999996</v>
      </c>
      <c r="M251" s="248">
        <v>59.7</v>
      </c>
      <c r="N251" s="247">
        <v>4.7</v>
      </c>
      <c r="O251" s="218" t="str">
        <f t="shared" si="18"/>
        <v/>
      </c>
      <c r="P251" s="218" t="str">
        <f t="shared" si="19"/>
        <v/>
      </c>
      <c r="Q251" s="218" t="str">
        <f t="shared" si="20"/>
        <v/>
      </c>
      <c r="R251" s="410" t="str">
        <f t="shared" si="21"/>
        <v/>
      </c>
      <c r="S251" s="218" t="str">
        <f t="shared" si="22"/>
        <v/>
      </c>
      <c r="T251" s="243" t="str">
        <f t="shared" si="23"/>
        <v/>
      </c>
    </row>
    <row r="252" spans="1:20" ht="10.95" customHeight="1" x14ac:dyDescent="0.25">
      <c r="A252" s="244" t="s">
        <v>445</v>
      </c>
      <c r="B252" s="245" t="s">
        <v>531</v>
      </c>
      <c r="C252" s="245">
        <v>159</v>
      </c>
      <c r="D252" s="246">
        <v>155</v>
      </c>
      <c r="E252" s="245">
        <v>121</v>
      </c>
      <c r="F252" s="247">
        <v>75.7</v>
      </c>
      <c r="G252" s="247">
        <v>5.5</v>
      </c>
      <c r="H252" s="247">
        <v>78</v>
      </c>
      <c r="I252" s="247">
        <v>5.4</v>
      </c>
      <c r="J252" s="246">
        <v>95</v>
      </c>
      <c r="K252" s="247">
        <v>59.8</v>
      </c>
      <c r="L252" s="247">
        <v>6.3</v>
      </c>
      <c r="M252" s="248">
        <v>61.6</v>
      </c>
      <c r="N252" s="247">
        <v>6.4</v>
      </c>
      <c r="O252" s="218" t="str">
        <f t="shared" si="18"/>
        <v/>
      </c>
      <c r="P252" s="218" t="str">
        <f t="shared" si="19"/>
        <v/>
      </c>
      <c r="Q252" s="218" t="str">
        <f t="shared" si="20"/>
        <v/>
      </c>
      <c r="R252" s="410" t="str">
        <f t="shared" si="21"/>
        <v/>
      </c>
      <c r="S252" s="218" t="str">
        <f t="shared" si="22"/>
        <v/>
      </c>
      <c r="T252" s="243" t="str">
        <f t="shared" si="23"/>
        <v/>
      </c>
    </row>
    <row r="253" spans="1:20" ht="10.95" customHeight="1" x14ac:dyDescent="0.25">
      <c r="A253" s="244" t="s">
        <v>498</v>
      </c>
      <c r="B253" s="245" t="s">
        <v>444</v>
      </c>
      <c r="C253" s="245">
        <v>3914</v>
      </c>
      <c r="D253" s="246">
        <v>3769</v>
      </c>
      <c r="E253" s="245">
        <v>2430</v>
      </c>
      <c r="F253" s="247">
        <v>62.1</v>
      </c>
      <c r="G253" s="247">
        <v>2.5</v>
      </c>
      <c r="H253" s="247">
        <v>64.5</v>
      </c>
      <c r="I253" s="247">
        <v>2.5</v>
      </c>
      <c r="J253" s="246">
        <v>1836</v>
      </c>
      <c r="K253" s="247">
        <v>46.9</v>
      </c>
      <c r="L253" s="247">
        <v>2.6</v>
      </c>
      <c r="M253" s="248">
        <v>48.7</v>
      </c>
      <c r="N253" s="247">
        <v>2.7</v>
      </c>
      <c r="O253" s="218">
        <f t="shared" si="18"/>
        <v>0.48700000000000004</v>
      </c>
      <c r="P253" s="218">
        <f t="shared" si="19"/>
        <v>0.51430256561486287</v>
      </c>
      <c r="Q253" s="218">
        <f t="shared" si="20"/>
        <v>0.24100000000000002</v>
      </c>
      <c r="R253" s="410">
        <f t="shared" si="21"/>
        <v>0.24100000000000002</v>
      </c>
      <c r="S253" s="218">
        <f t="shared" si="22"/>
        <v>0.46859575688073396</v>
      </c>
      <c r="T253" s="243" t="str">
        <f t="shared" si="23"/>
        <v>South Carolina</v>
      </c>
    </row>
    <row r="254" spans="1:20" ht="10.95" customHeight="1" x14ac:dyDescent="0.25">
      <c r="A254" s="244" t="s">
        <v>445</v>
      </c>
      <c r="B254" s="245" t="s">
        <v>527</v>
      </c>
      <c r="C254" s="245">
        <v>391</v>
      </c>
      <c r="D254" s="246">
        <v>378</v>
      </c>
      <c r="E254" s="245">
        <v>176</v>
      </c>
      <c r="F254" s="247">
        <v>44.9</v>
      </c>
      <c r="G254" s="247">
        <v>8.1999999999999993</v>
      </c>
      <c r="H254" s="247">
        <v>46.4</v>
      </c>
      <c r="I254" s="247">
        <v>8.3000000000000007</v>
      </c>
      <c r="J254" s="246">
        <v>91</v>
      </c>
      <c r="K254" s="247">
        <v>23.3</v>
      </c>
      <c r="L254" s="247">
        <v>7</v>
      </c>
      <c r="M254" s="248">
        <v>24.1</v>
      </c>
      <c r="N254" s="247">
        <v>7.2</v>
      </c>
      <c r="O254" s="218" t="str">
        <f t="shared" si="18"/>
        <v/>
      </c>
      <c r="P254" s="218" t="str">
        <f t="shared" si="19"/>
        <v/>
      </c>
      <c r="Q254" s="218" t="str">
        <f t="shared" si="20"/>
        <v/>
      </c>
      <c r="R254" s="410" t="str">
        <f t="shared" si="21"/>
        <v/>
      </c>
      <c r="S254" s="218" t="str">
        <f t="shared" si="22"/>
        <v/>
      </c>
      <c r="T254" s="243" t="str">
        <f t="shared" si="23"/>
        <v/>
      </c>
    </row>
    <row r="255" spans="1:20" ht="10.95" customHeight="1" x14ac:dyDescent="0.25">
      <c r="A255" s="244" t="s">
        <v>445</v>
      </c>
      <c r="B255" s="245" t="s">
        <v>528</v>
      </c>
      <c r="C255" s="245">
        <v>752</v>
      </c>
      <c r="D255" s="246">
        <v>720</v>
      </c>
      <c r="E255" s="245">
        <v>407</v>
      </c>
      <c r="F255" s="247">
        <v>54.1</v>
      </c>
      <c r="G255" s="247">
        <v>5.9</v>
      </c>
      <c r="H255" s="247">
        <v>56.6</v>
      </c>
      <c r="I255" s="247">
        <v>6</v>
      </c>
      <c r="J255" s="246">
        <v>228</v>
      </c>
      <c r="K255" s="247">
        <v>30.3</v>
      </c>
      <c r="L255" s="247">
        <v>5.5</v>
      </c>
      <c r="M255" s="248">
        <v>31.7</v>
      </c>
      <c r="N255" s="247">
        <v>5.6</v>
      </c>
      <c r="O255" s="218" t="str">
        <f t="shared" si="18"/>
        <v/>
      </c>
      <c r="P255" s="218" t="str">
        <f t="shared" si="19"/>
        <v/>
      </c>
      <c r="Q255" s="218" t="str">
        <f t="shared" si="20"/>
        <v/>
      </c>
      <c r="R255" s="410" t="str">
        <f t="shared" si="21"/>
        <v/>
      </c>
      <c r="S255" s="218" t="str">
        <f t="shared" si="22"/>
        <v/>
      </c>
      <c r="T255" s="243" t="str">
        <f t="shared" si="23"/>
        <v/>
      </c>
    </row>
    <row r="256" spans="1:20" ht="10.95" customHeight="1" x14ac:dyDescent="0.25">
      <c r="A256" s="244" t="s">
        <v>445</v>
      </c>
      <c r="B256" s="245" t="s">
        <v>529</v>
      </c>
      <c r="C256" s="245">
        <v>556</v>
      </c>
      <c r="D256" s="246">
        <v>500</v>
      </c>
      <c r="E256" s="245">
        <v>323</v>
      </c>
      <c r="F256" s="247">
        <v>58.1</v>
      </c>
      <c r="G256" s="247">
        <v>6.8</v>
      </c>
      <c r="H256" s="247">
        <v>64.599999999999994</v>
      </c>
      <c r="I256" s="247">
        <v>7</v>
      </c>
      <c r="J256" s="246">
        <v>265</v>
      </c>
      <c r="K256" s="247">
        <v>47.7</v>
      </c>
      <c r="L256" s="247">
        <v>6.9</v>
      </c>
      <c r="M256" s="248">
        <v>53.1</v>
      </c>
      <c r="N256" s="247">
        <v>7.3</v>
      </c>
      <c r="O256" s="218" t="str">
        <f t="shared" si="18"/>
        <v/>
      </c>
      <c r="P256" s="218" t="str">
        <f t="shared" si="19"/>
        <v/>
      </c>
      <c r="Q256" s="218" t="str">
        <f t="shared" si="20"/>
        <v/>
      </c>
      <c r="R256" s="410" t="str">
        <f t="shared" si="21"/>
        <v/>
      </c>
      <c r="S256" s="218" t="str">
        <f t="shared" si="22"/>
        <v/>
      </c>
      <c r="T256" s="243" t="str">
        <f t="shared" si="23"/>
        <v/>
      </c>
    </row>
    <row r="257" spans="1:20" ht="10.95" customHeight="1" x14ac:dyDescent="0.25">
      <c r="A257" s="244" t="s">
        <v>445</v>
      </c>
      <c r="B257" s="245" t="s">
        <v>530</v>
      </c>
      <c r="C257" s="245">
        <v>1249</v>
      </c>
      <c r="D257" s="246">
        <v>1215</v>
      </c>
      <c r="E257" s="245">
        <v>802</v>
      </c>
      <c r="F257" s="247">
        <v>64.2</v>
      </c>
      <c r="G257" s="247">
        <v>4.4000000000000004</v>
      </c>
      <c r="H257" s="247">
        <v>66.099999999999994</v>
      </c>
      <c r="I257" s="247">
        <v>4.4000000000000004</v>
      </c>
      <c r="J257" s="246">
        <v>638</v>
      </c>
      <c r="K257" s="247">
        <v>51.1</v>
      </c>
      <c r="L257" s="247">
        <v>4.5999999999999996</v>
      </c>
      <c r="M257" s="248">
        <v>52.5</v>
      </c>
      <c r="N257" s="247">
        <v>4.7</v>
      </c>
      <c r="O257" s="218" t="str">
        <f t="shared" si="18"/>
        <v/>
      </c>
      <c r="P257" s="218" t="str">
        <f t="shared" si="19"/>
        <v/>
      </c>
      <c r="Q257" s="218" t="str">
        <f t="shared" si="20"/>
        <v/>
      </c>
      <c r="R257" s="410" t="str">
        <f t="shared" si="21"/>
        <v/>
      </c>
      <c r="S257" s="218" t="str">
        <f t="shared" si="22"/>
        <v/>
      </c>
      <c r="T257" s="243" t="str">
        <f t="shared" si="23"/>
        <v/>
      </c>
    </row>
    <row r="258" spans="1:20" ht="10.95" customHeight="1" x14ac:dyDescent="0.25">
      <c r="A258" s="244" t="s">
        <v>445</v>
      </c>
      <c r="B258" s="245" t="s">
        <v>531</v>
      </c>
      <c r="C258" s="245">
        <v>965</v>
      </c>
      <c r="D258" s="246">
        <v>956</v>
      </c>
      <c r="E258" s="245">
        <v>721</v>
      </c>
      <c r="F258" s="247">
        <v>74.8</v>
      </c>
      <c r="G258" s="247">
        <v>4.5999999999999996</v>
      </c>
      <c r="H258" s="247">
        <v>75.5</v>
      </c>
      <c r="I258" s="247">
        <v>4.5</v>
      </c>
      <c r="J258" s="246">
        <v>613</v>
      </c>
      <c r="K258" s="247">
        <v>63.6</v>
      </c>
      <c r="L258" s="247">
        <v>5</v>
      </c>
      <c r="M258" s="248">
        <v>64.2</v>
      </c>
      <c r="N258" s="247">
        <v>5</v>
      </c>
      <c r="O258" s="218" t="str">
        <f t="shared" si="18"/>
        <v/>
      </c>
      <c r="P258" s="218" t="str">
        <f t="shared" si="19"/>
        <v/>
      </c>
      <c r="Q258" s="218" t="str">
        <f t="shared" si="20"/>
        <v/>
      </c>
      <c r="R258" s="410" t="str">
        <f t="shared" si="21"/>
        <v/>
      </c>
      <c r="S258" s="218" t="str">
        <f t="shared" si="22"/>
        <v/>
      </c>
      <c r="T258" s="243" t="str">
        <f t="shared" si="23"/>
        <v/>
      </c>
    </row>
    <row r="259" spans="1:20" ht="10.95" customHeight="1" x14ac:dyDescent="0.25">
      <c r="A259" s="244" t="s">
        <v>499</v>
      </c>
      <c r="B259" s="245" t="s">
        <v>444</v>
      </c>
      <c r="C259" s="245">
        <v>648</v>
      </c>
      <c r="D259" s="246">
        <v>637</v>
      </c>
      <c r="E259" s="245">
        <v>429</v>
      </c>
      <c r="F259" s="247">
        <v>66.2</v>
      </c>
      <c r="G259" s="247">
        <v>2.7</v>
      </c>
      <c r="H259" s="247">
        <v>67.3</v>
      </c>
      <c r="I259" s="247">
        <v>2.7</v>
      </c>
      <c r="J259" s="246">
        <v>331</v>
      </c>
      <c r="K259" s="247">
        <v>51</v>
      </c>
      <c r="L259" s="247">
        <v>2.9</v>
      </c>
      <c r="M259" s="248">
        <v>51.9</v>
      </c>
      <c r="N259" s="247">
        <v>2.9</v>
      </c>
      <c r="O259" s="218">
        <f t="shared" si="18"/>
        <v>0.51900000000000002</v>
      </c>
      <c r="P259" s="218">
        <f t="shared" si="19"/>
        <v>0.56021897810218979</v>
      </c>
      <c r="Q259" s="218">
        <f t="shared" si="20"/>
        <v>0.26300000000000001</v>
      </c>
      <c r="R259" s="410">
        <f t="shared" si="21"/>
        <v>0.26300000000000001</v>
      </c>
      <c r="S259" s="218">
        <f t="shared" si="22"/>
        <v>0.46945928338762216</v>
      </c>
      <c r="T259" s="243" t="str">
        <f t="shared" si="23"/>
        <v>South Dakota</v>
      </c>
    </row>
    <row r="260" spans="1:20" ht="10.95" customHeight="1" x14ac:dyDescent="0.25">
      <c r="A260" s="244" t="s">
        <v>445</v>
      </c>
      <c r="B260" s="245" t="s">
        <v>527</v>
      </c>
      <c r="C260" s="245">
        <v>91</v>
      </c>
      <c r="D260" s="246">
        <v>90</v>
      </c>
      <c r="E260" s="245">
        <v>42</v>
      </c>
      <c r="F260" s="247">
        <v>46.2</v>
      </c>
      <c r="G260" s="247">
        <v>7.7</v>
      </c>
      <c r="H260" s="247">
        <v>47.1</v>
      </c>
      <c r="I260" s="247">
        <v>7.8</v>
      </c>
      <c r="J260" s="246">
        <v>24</v>
      </c>
      <c r="K260" s="247">
        <v>25.8</v>
      </c>
      <c r="L260" s="247">
        <v>6.8</v>
      </c>
      <c r="M260" s="248">
        <v>26.3</v>
      </c>
      <c r="N260" s="247">
        <v>6.9</v>
      </c>
      <c r="O260" s="218" t="str">
        <f t="shared" si="18"/>
        <v/>
      </c>
      <c r="P260" s="218" t="str">
        <f t="shared" si="19"/>
        <v/>
      </c>
      <c r="Q260" s="218" t="str">
        <f t="shared" si="20"/>
        <v/>
      </c>
      <c r="R260" s="410" t="str">
        <f t="shared" si="21"/>
        <v/>
      </c>
      <c r="S260" s="218" t="str">
        <f t="shared" si="22"/>
        <v/>
      </c>
      <c r="T260" s="243" t="str">
        <f t="shared" si="23"/>
        <v/>
      </c>
    </row>
    <row r="261" spans="1:20" ht="10.95" customHeight="1" x14ac:dyDescent="0.25">
      <c r="A261" s="244" t="s">
        <v>445</v>
      </c>
      <c r="B261" s="245" t="s">
        <v>528</v>
      </c>
      <c r="C261" s="245">
        <v>109</v>
      </c>
      <c r="D261" s="246">
        <v>105</v>
      </c>
      <c r="E261" s="245">
        <v>57</v>
      </c>
      <c r="F261" s="247">
        <v>52.5</v>
      </c>
      <c r="G261" s="247">
        <v>7.1</v>
      </c>
      <c r="H261" s="247">
        <v>54.2</v>
      </c>
      <c r="I261" s="247">
        <v>7.2</v>
      </c>
      <c r="J261" s="246">
        <v>33</v>
      </c>
      <c r="K261" s="247">
        <v>30.3</v>
      </c>
      <c r="L261" s="247">
        <v>6.5</v>
      </c>
      <c r="M261" s="248">
        <v>31.3</v>
      </c>
      <c r="N261" s="247">
        <v>6.7</v>
      </c>
      <c r="O261" s="218" t="str">
        <f t="shared" si="18"/>
        <v/>
      </c>
      <c r="P261" s="218" t="str">
        <f t="shared" si="19"/>
        <v/>
      </c>
      <c r="Q261" s="218" t="str">
        <f t="shared" si="20"/>
        <v/>
      </c>
      <c r="R261" s="410" t="str">
        <f t="shared" si="21"/>
        <v/>
      </c>
      <c r="S261" s="218" t="str">
        <f t="shared" si="22"/>
        <v/>
      </c>
      <c r="T261" s="243" t="str">
        <f t="shared" si="23"/>
        <v/>
      </c>
    </row>
    <row r="262" spans="1:20" ht="10.95" customHeight="1" x14ac:dyDescent="0.25">
      <c r="A262" s="244" t="s">
        <v>445</v>
      </c>
      <c r="B262" s="245" t="s">
        <v>529</v>
      </c>
      <c r="C262" s="245">
        <v>95</v>
      </c>
      <c r="D262" s="246">
        <v>93</v>
      </c>
      <c r="E262" s="245">
        <v>61</v>
      </c>
      <c r="F262" s="247">
        <v>64.400000000000006</v>
      </c>
      <c r="G262" s="247">
        <v>7.3</v>
      </c>
      <c r="H262" s="247">
        <v>65.8</v>
      </c>
      <c r="I262" s="247">
        <v>7.3</v>
      </c>
      <c r="J262" s="246">
        <v>40</v>
      </c>
      <c r="K262" s="247">
        <v>42.5</v>
      </c>
      <c r="L262" s="247">
        <v>7.5</v>
      </c>
      <c r="M262" s="248">
        <v>43.4</v>
      </c>
      <c r="N262" s="247">
        <v>7.6</v>
      </c>
      <c r="O262" s="218" t="str">
        <f t="shared" si="18"/>
        <v/>
      </c>
      <c r="P262" s="218" t="str">
        <f t="shared" si="19"/>
        <v/>
      </c>
      <c r="Q262" s="218" t="str">
        <f t="shared" si="20"/>
        <v/>
      </c>
      <c r="R262" s="410" t="str">
        <f t="shared" si="21"/>
        <v/>
      </c>
      <c r="S262" s="218" t="str">
        <f t="shared" si="22"/>
        <v/>
      </c>
      <c r="T262" s="243" t="str">
        <f t="shared" si="23"/>
        <v/>
      </c>
    </row>
    <row r="263" spans="1:20" ht="10.95" customHeight="1" x14ac:dyDescent="0.25">
      <c r="A263" s="244" t="s">
        <v>445</v>
      </c>
      <c r="B263" s="245" t="s">
        <v>530</v>
      </c>
      <c r="C263" s="245">
        <v>204</v>
      </c>
      <c r="D263" s="246">
        <v>202</v>
      </c>
      <c r="E263" s="245">
        <v>155</v>
      </c>
      <c r="F263" s="247">
        <v>76.099999999999994</v>
      </c>
      <c r="G263" s="247">
        <v>4.4000000000000004</v>
      </c>
      <c r="H263" s="247">
        <v>76.8</v>
      </c>
      <c r="I263" s="247">
        <v>4.4000000000000004</v>
      </c>
      <c r="J263" s="246">
        <v>136</v>
      </c>
      <c r="K263" s="247">
        <v>66.7</v>
      </c>
      <c r="L263" s="247">
        <v>4.9000000000000004</v>
      </c>
      <c r="M263" s="248">
        <v>67.3</v>
      </c>
      <c r="N263" s="247">
        <v>4.9000000000000004</v>
      </c>
      <c r="O263" s="218" t="str">
        <f t="shared" si="18"/>
        <v/>
      </c>
      <c r="P263" s="218" t="str">
        <f t="shared" si="19"/>
        <v/>
      </c>
      <c r="Q263" s="218" t="str">
        <f t="shared" si="20"/>
        <v/>
      </c>
      <c r="R263" s="410" t="str">
        <f t="shared" si="21"/>
        <v/>
      </c>
      <c r="S263" s="218" t="str">
        <f t="shared" si="22"/>
        <v/>
      </c>
      <c r="T263" s="243" t="str">
        <f t="shared" si="23"/>
        <v/>
      </c>
    </row>
    <row r="264" spans="1:20" ht="10.95" customHeight="1" x14ac:dyDescent="0.25">
      <c r="A264" s="244" t="s">
        <v>445</v>
      </c>
      <c r="B264" s="245" t="s">
        <v>531</v>
      </c>
      <c r="C264" s="245">
        <v>150</v>
      </c>
      <c r="D264" s="246">
        <v>148</v>
      </c>
      <c r="E264" s="245">
        <v>114</v>
      </c>
      <c r="F264" s="247">
        <v>75.900000000000006</v>
      </c>
      <c r="G264" s="247">
        <v>5.2</v>
      </c>
      <c r="H264" s="247">
        <v>77</v>
      </c>
      <c r="I264" s="247">
        <v>5.0999999999999996</v>
      </c>
      <c r="J264" s="246">
        <v>98</v>
      </c>
      <c r="K264" s="247">
        <v>65.5</v>
      </c>
      <c r="L264" s="247">
        <v>5.7</v>
      </c>
      <c r="M264" s="248">
        <v>66.400000000000006</v>
      </c>
      <c r="N264" s="247">
        <v>5.7</v>
      </c>
      <c r="O264" s="218" t="str">
        <f t="shared" ref="O264:O318" si="24">IF(A264&lt;&gt;"",M264/100,"")</f>
        <v/>
      </c>
      <c r="P264" s="218" t="str">
        <f t="shared" ref="P264:P318" si="25">IF(A264&lt;&gt;"",SUM(J266:J269)/SUM(D266:D269),"")</f>
        <v/>
      </c>
      <c r="Q264" s="218" t="str">
        <f t="shared" ref="Q264:Q318" si="26">IF(A264&lt;&gt;"",IF(M265&lt;&gt;"B",M265/100,"B"),"")</f>
        <v/>
      </c>
      <c r="R264" s="410" t="str">
        <f t="shared" ref="R264:R318" si="27">IF(Q264="B",J265/D265,Q264)</f>
        <v/>
      </c>
      <c r="S264" s="218" t="str">
        <f t="shared" ref="S264:S318" si="28">IF(A264&lt;&gt;"",R264/P264,"")</f>
        <v/>
      </c>
      <c r="T264" s="243" t="str">
        <f t="shared" ref="T264:T318" si="29">PROPER(A264)</f>
        <v/>
      </c>
    </row>
    <row r="265" spans="1:20" ht="10.95" customHeight="1" x14ac:dyDescent="0.25">
      <c r="A265" s="244" t="s">
        <v>500</v>
      </c>
      <c r="B265" s="245" t="s">
        <v>444</v>
      </c>
      <c r="C265" s="245">
        <v>5202</v>
      </c>
      <c r="D265" s="246">
        <v>5016</v>
      </c>
      <c r="E265" s="245">
        <v>3183</v>
      </c>
      <c r="F265" s="247">
        <v>61.2</v>
      </c>
      <c r="G265" s="247">
        <v>2.2000000000000002</v>
      </c>
      <c r="H265" s="247">
        <v>63.5</v>
      </c>
      <c r="I265" s="247">
        <v>2.2000000000000002</v>
      </c>
      <c r="J265" s="246">
        <v>2487</v>
      </c>
      <c r="K265" s="247">
        <v>47.8</v>
      </c>
      <c r="L265" s="247">
        <v>2.2999999999999998</v>
      </c>
      <c r="M265" s="248">
        <v>49.6</v>
      </c>
      <c r="N265" s="247">
        <v>2.2999999999999998</v>
      </c>
      <c r="O265" s="218">
        <f t="shared" si="24"/>
        <v>0.496</v>
      </c>
      <c r="P265" s="218">
        <f t="shared" si="25"/>
        <v>0.52068731630115306</v>
      </c>
      <c r="Q265" s="218">
        <f t="shared" si="26"/>
        <v>0.311</v>
      </c>
      <c r="R265" s="410">
        <f t="shared" si="27"/>
        <v>0.311</v>
      </c>
      <c r="S265" s="218">
        <f t="shared" si="28"/>
        <v>0.59728745115067305</v>
      </c>
      <c r="T265" s="243" t="str">
        <f t="shared" si="29"/>
        <v>Tennessee</v>
      </c>
    </row>
    <row r="266" spans="1:20" ht="10.95" customHeight="1" x14ac:dyDescent="0.25">
      <c r="A266" s="244" t="s">
        <v>445</v>
      </c>
      <c r="B266" s="245" t="s">
        <v>527</v>
      </c>
      <c r="C266" s="245">
        <v>601</v>
      </c>
      <c r="D266" s="246">
        <v>593</v>
      </c>
      <c r="E266" s="245">
        <v>265</v>
      </c>
      <c r="F266" s="247">
        <v>44.1</v>
      </c>
      <c r="G266" s="247">
        <v>6.7</v>
      </c>
      <c r="H266" s="247">
        <v>44.7</v>
      </c>
      <c r="I266" s="247">
        <v>6.7</v>
      </c>
      <c r="J266" s="246">
        <v>184</v>
      </c>
      <c r="K266" s="247">
        <v>30.7</v>
      </c>
      <c r="L266" s="247">
        <v>6.2</v>
      </c>
      <c r="M266" s="248">
        <v>31.1</v>
      </c>
      <c r="N266" s="247">
        <v>6.2</v>
      </c>
      <c r="O266" s="218" t="str">
        <f t="shared" si="24"/>
        <v/>
      </c>
      <c r="P266" s="218" t="str">
        <f t="shared" si="25"/>
        <v/>
      </c>
      <c r="Q266" s="218" t="str">
        <f t="shared" si="26"/>
        <v/>
      </c>
      <c r="R266" s="410" t="str">
        <f t="shared" si="27"/>
        <v/>
      </c>
      <c r="S266" s="218" t="str">
        <f t="shared" si="28"/>
        <v/>
      </c>
      <c r="T266" s="243" t="str">
        <f t="shared" si="29"/>
        <v/>
      </c>
    </row>
    <row r="267" spans="1:20" ht="10.95" customHeight="1" x14ac:dyDescent="0.25">
      <c r="A267" s="244" t="s">
        <v>445</v>
      </c>
      <c r="B267" s="245" t="s">
        <v>528</v>
      </c>
      <c r="C267" s="245">
        <v>917</v>
      </c>
      <c r="D267" s="246">
        <v>833</v>
      </c>
      <c r="E267" s="245">
        <v>466</v>
      </c>
      <c r="F267" s="247">
        <v>50.8</v>
      </c>
      <c r="G267" s="247">
        <v>5.4</v>
      </c>
      <c r="H267" s="247">
        <v>55.9</v>
      </c>
      <c r="I267" s="247">
        <v>5.6</v>
      </c>
      <c r="J267" s="246">
        <v>338</v>
      </c>
      <c r="K267" s="247">
        <v>36.799999999999997</v>
      </c>
      <c r="L267" s="247">
        <v>5.2</v>
      </c>
      <c r="M267" s="248">
        <v>40.5</v>
      </c>
      <c r="N267" s="247">
        <v>5.6</v>
      </c>
      <c r="O267" s="218" t="str">
        <f t="shared" si="24"/>
        <v/>
      </c>
      <c r="P267" s="218" t="str">
        <f t="shared" si="25"/>
        <v/>
      </c>
      <c r="Q267" s="218" t="str">
        <f t="shared" si="26"/>
        <v/>
      </c>
      <c r="R267" s="410" t="str">
        <f t="shared" si="27"/>
        <v/>
      </c>
      <c r="S267" s="218" t="str">
        <f t="shared" si="28"/>
        <v/>
      </c>
      <c r="T267" s="243" t="str">
        <f t="shared" si="29"/>
        <v/>
      </c>
    </row>
    <row r="268" spans="1:20" ht="10.95" customHeight="1" x14ac:dyDescent="0.25">
      <c r="A268" s="244" t="s">
        <v>445</v>
      </c>
      <c r="B268" s="245" t="s">
        <v>529</v>
      </c>
      <c r="C268" s="245">
        <v>832</v>
      </c>
      <c r="D268" s="246">
        <v>784</v>
      </c>
      <c r="E268" s="245">
        <v>533</v>
      </c>
      <c r="F268" s="247">
        <v>64.099999999999994</v>
      </c>
      <c r="G268" s="247">
        <v>5.5</v>
      </c>
      <c r="H268" s="247">
        <v>68.099999999999994</v>
      </c>
      <c r="I268" s="247">
        <v>5.5</v>
      </c>
      <c r="J268" s="246">
        <v>388</v>
      </c>
      <c r="K268" s="247">
        <v>46.6</v>
      </c>
      <c r="L268" s="247">
        <v>5.7</v>
      </c>
      <c r="M268" s="248">
        <v>49.5</v>
      </c>
      <c r="N268" s="247">
        <v>5.9</v>
      </c>
      <c r="O268" s="218" t="str">
        <f t="shared" si="24"/>
        <v/>
      </c>
      <c r="P268" s="218" t="str">
        <f t="shared" si="25"/>
        <v/>
      </c>
      <c r="Q268" s="218" t="str">
        <f t="shared" si="26"/>
        <v/>
      </c>
      <c r="R268" s="410" t="str">
        <f t="shared" si="27"/>
        <v/>
      </c>
      <c r="S268" s="218" t="str">
        <f t="shared" si="28"/>
        <v/>
      </c>
      <c r="T268" s="243" t="str">
        <f t="shared" si="29"/>
        <v/>
      </c>
    </row>
    <row r="269" spans="1:20" ht="10.95" customHeight="1" x14ac:dyDescent="0.25">
      <c r="A269" s="244" t="s">
        <v>445</v>
      </c>
      <c r="B269" s="245" t="s">
        <v>530</v>
      </c>
      <c r="C269" s="245">
        <v>1738</v>
      </c>
      <c r="D269" s="246">
        <v>1695</v>
      </c>
      <c r="E269" s="245">
        <v>1143</v>
      </c>
      <c r="F269" s="247">
        <v>65.8</v>
      </c>
      <c r="G269" s="247">
        <v>3.7</v>
      </c>
      <c r="H269" s="247">
        <v>67.400000000000006</v>
      </c>
      <c r="I269" s="247">
        <v>3.7</v>
      </c>
      <c r="J269" s="246">
        <v>916</v>
      </c>
      <c r="K269" s="247">
        <v>52.7</v>
      </c>
      <c r="L269" s="247">
        <v>3.9</v>
      </c>
      <c r="M269" s="248">
        <v>54</v>
      </c>
      <c r="N269" s="247">
        <v>4</v>
      </c>
      <c r="O269" s="218" t="str">
        <f t="shared" si="24"/>
        <v/>
      </c>
      <c r="P269" s="218" t="str">
        <f t="shared" si="25"/>
        <v/>
      </c>
      <c r="Q269" s="218" t="str">
        <f t="shared" si="26"/>
        <v/>
      </c>
      <c r="R269" s="410" t="str">
        <f t="shared" si="27"/>
        <v/>
      </c>
      <c r="S269" s="218" t="str">
        <f t="shared" si="28"/>
        <v/>
      </c>
      <c r="T269" s="243" t="str">
        <f t="shared" si="29"/>
        <v/>
      </c>
    </row>
    <row r="270" spans="1:20" ht="10.95" customHeight="1" x14ac:dyDescent="0.25">
      <c r="A270" s="244" t="s">
        <v>445</v>
      </c>
      <c r="B270" s="245" t="s">
        <v>531</v>
      </c>
      <c r="C270" s="245">
        <v>1114</v>
      </c>
      <c r="D270" s="246">
        <v>1111</v>
      </c>
      <c r="E270" s="245">
        <v>776</v>
      </c>
      <c r="F270" s="247">
        <v>69.599999999999994</v>
      </c>
      <c r="G270" s="247">
        <v>4.5</v>
      </c>
      <c r="H270" s="247">
        <v>69.8</v>
      </c>
      <c r="I270" s="247">
        <v>4.5</v>
      </c>
      <c r="J270" s="246">
        <v>661</v>
      </c>
      <c r="K270" s="247">
        <v>59.4</v>
      </c>
      <c r="L270" s="247">
        <v>4.8</v>
      </c>
      <c r="M270" s="248">
        <v>59.5</v>
      </c>
      <c r="N270" s="247">
        <v>4.8</v>
      </c>
      <c r="O270" s="218" t="str">
        <f t="shared" si="24"/>
        <v/>
      </c>
      <c r="P270" s="218" t="str">
        <f t="shared" si="25"/>
        <v/>
      </c>
      <c r="Q270" s="218" t="str">
        <f t="shared" si="26"/>
        <v/>
      </c>
      <c r="R270" s="410" t="str">
        <f t="shared" si="27"/>
        <v/>
      </c>
      <c r="S270" s="218" t="str">
        <f t="shared" si="28"/>
        <v/>
      </c>
      <c r="T270" s="243" t="str">
        <f t="shared" si="29"/>
        <v/>
      </c>
    </row>
    <row r="271" spans="1:20" ht="10.95" customHeight="1" x14ac:dyDescent="0.25">
      <c r="A271" s="244" t="s">
        <v>501</v>
      </c>
      <c r="B271" s="245" t="s">
        <v>444</v>
      </c>
      <c r="C271" s="245">
        <v>21064</v>
      </c>
      <c r="D271" s="246">
        <v>18374</v>
      </c>
      <c r="E271" s="245">
        <v>11634</v>
      </c>
      <c r="F271" s="247">
        <v>55.2</v>
      </c>
      <c r="G271" s="247">
        <v>1.1000000000000001</v>
      </c>
      <c r="H271" s="247">
        <v>63.3</v>
      </c>
      <c r="I271" s="247">
        <v>1.2</v>
      </c>
      <c r="J271" s="246">
        <v>8886</v>
      </c>
      <c r="K271" s="247">
        <v>42.2</v>
      </c>
      <c r="L271" s="247">
        <v>1.1000000000000001</v>
      </c>
      <c r="M271" s="248">
        <v>48.4</v>
      </c>
      <c r="N271" s="247">
        <v>1.2</v>
      </c>
      <c r="O271" s="218">
        <f t="shared" si="24"/>
        <v>0.48399999999999999</v>
      </c>
      <c r="P271" s="218">
        <f t="shared" si="25"/>
        <v>0.51989305493666049</v>
      </c>
      <c r="Q271" s="218">
        <f t="shared" si="26"/>
        <v>0.27</v>
      </c>
      <c r="R271" s="410">
        <f t="shared" si="27"/>
        <v>0.27</v>
      </c>
      <c r="S271" s="218">
        <f t="shared" si="28"/>
        <v>0.51933757805803848</v>
      </c>
      <c r="T271" s="243" t="str">
        <f t="shared" si="29"/>
        <v>Texas</v>
      </c>
    </row>
    <row r="272" spans="1:20" ht="10.95" customHeight="1" x14ac:dyDescent="0.25">
      <c r="A272" s="244" t="s">
        <v>445</v>
      </c>
      <c r="B272" s="245" t="s">
        <v>527</v>
      </c>
      <c r="C272" s="245">
        <v>2875</v>
      </c>
      <c r="D272" s="246">
        <v>2664</v>
      </c>
      <c r="E272" s="245">
        <v>1217</v>
      </c>
      <c r="F272" s="247">
        <v>42.3</v>
      </c>
      <c r="G272" s="247">
        <v>3.1</v>
      </c>
      <c r="H272" s="247">
        <v>45.7</v>
      </c>
      <c r="I272" s="247">
        <v>3.2</v>
      </c>
      <c r="J272" s="246">
        <v>718</v>
      </c>
      <c r="K272" s="247">
        <v>25</v>
      </c>
      <c r="L272" s="247">
        <v>2.7</v>
      </c>
      <c r="M272" s="248">
        <v>27</v>
      </c>
      <c r="N272" s="247">
        <v>2.9</v>
      </c>
      <c r="O272" s="218" t="str">
        <f t="shared" si="24"/>
        <v/>
      </c>
      <c r="P272" s="218" t="str">
        <f t="shared" si="25"/>
        <v/>
      </c>
      <c r="Q272" s="218" t="str">
        <f t="shared" si="26"/>
        <v/>
      </c>
      <c r="R272" s="410" t="str">
        <f t="shared" si="27"/>
        <v/>
      </c>
      <c r="S272" s="218" t="str">
        <f t="shared" si="28"/>
        <v/>
      </c>
      <c r="T272" s="243" t="str">
        <f t="shared" si="29"/>
        <v/>
      </c>
    </row>
    <row r="273" spans="1:20" ht="10.95" customHeight="1" x14ac:dyDescent="0.25">
      <c r="A273" s="244" t="s">
        <v>445</v>
      </c>
      <c r="B273" s="245" t="s">
        <v>528</v>
      </c>
      <c r="C273" s="245">
        <v>4189</v>
      </c>
      <c r="D273" s="246">
        <v>3527</v>
      </c>
      <c r="E273" s="245">
        <v>1835</v>
      </c>
      <c r="F273" s="247">
        <v>43.8</v>
      </c>
      <c r="G273" s="247">
        <v>2.6</v>
      </c>
      <c r="H273" s="247">
        <v>52</v>
      </c>
      <c r="I273" s="247">
        <v>2.8</v>
      </c>
      <c r="J273" s="246">
        <v>1297</v>
      </c>
      <c r="K273" s="247">
        <v>31</v>
      </c>
      <c r="L273" s="247">
        <v>2.4</v>
      </c>
      <c r="M273" s="248">
        <v>36.799999999999997</v>
      </c>
      <c r="N273" s="247">
        <v>2.7</v>
      </c>
      <c r="O273" s="218" t="str">
        <f t="shared" si="24"/>
        <v/>
      </c>
      <c r="P273" s="218" t="str">
        <f t="shared" si="25"/>
        <v/>
      </c>
      <c r="Q273" s="218" t="str">
        <f t="shared" si="26"/>
        <v/>
      </c>
      <c r="R273" s="410" t="str">
        <f t="shared" si="27"/>
        <v/>
      </c>
      <c r="S273" s="218" t="str">
        <f t="shared" si="28"/>
        <v/>
      </c>
      <c r="T273" s="243" t="str">
        <f t="shared" si="29"/>
        <v/>
      </c>
    </row>
    <row r="274" spans="1:20" ht="10.95" customHeight="1" x14ac:dyDescent="0.25">
      <c r="A274" s="244" t="s">
        <v>445</v>
      </c>
      <c r="B274" s="245" t="s">
        <v>529</v>
      </c>
      <c r="C274" s="245">
        <v>3690</v>
      </c>
      <c r="D274" s="246">
        <v>3053</v>
      </c>
      <c r="E274" s="245">
        <v>1895</v>
      </c>
      <c r="F274" s="247">
        <v>51.3</v>
      </c>
      <c r="G274" s="247">
        <v>2.7</v>
      </c>
      <c r="H274" s="247">
        <v>62.1</v>
      </c>
      <c r="I274" s="247">
        <v>2.9</v>
      </c>
      <c r="J274" s="246">
        <v>1388</v>
      </c>
      <c r="K274" s="247">
        <v>37.6</v>
      </c>
      <c r="L274" s="247">
        <v>2.7</v>
      </c>
      <c r="M274" s="248">
        <v>45.5</v>
      </c>
      <c r="N274" s="247">
        <v>3</v>
      </c>
      <c r="O274" s="218" t="str">
        <f t="shared" si="24"/>
        <v/>
      </c>
      <c r="P274" s="218" t="str">
        <f t="shared" si="25"/>
        <v/>
      </c>
      <c r="Q274" s="218" t="str">
        <f t="shared" si="26"/>
        <v/>
      </c>
      <c r="R274" s="410" t="str">
        <f t="shared" si="27"/>
        <v/>
      </c>
      <c r="S274" s="218" t="str">
        <f t="shared" si="28"/>
        <v/>
      </c>
      <c r="T274" s="243" t="str">
        <f t="shared" si="29"/>
        <v/>
      </c>
    </row>
    <row r="275" spans="1:20" ht="10.95" customHeight="1" x14ac:dyDescent="0.25">
      <c r="A275" s="244" t="s">
        <v>445</v>
      </c>
      <c r="B275" s="245" t="s">
        <v>530</v>
      </c>
      <c r="C275" s="245">
        <v>6564</v>
      </c>
      <c r="D275" s="246">
        <v>5681</v>
      </c>
      <c r="E275" s="245">
        <v>4061</v>
      </c>
      <c r="F275" s="247">
        <v>61.9</v>
      </c>
      <c r="G275" s="247">
        <v>2</v>
      </c>
      <c r="H275" s="247">
        <v>71.5</v>
      </c>
      <c r="I275" s="247">
        <v>2</v>
      </c>
      <c r="J275" s="246">
        <v>3223</v>
      </c>
      <c r="K275" s="247">
        <v>49.1</v>
      </c>
      <c r="L275" s="247">
        <v>2.1</v>
      </c>
      <c r="M275" s="248">
        <v>56.7</v>
      </c>
      <c r="N275" s="247">
        <v>2.2000000000000002</v>
      </c>
      <c r="O275" s="218" t="str">
        <f t="shared" si="24"/>
        <v/>
      </c>
      <c r="P275" s="218" t="str">
        <f t="shared" si="25"/>
        <v/>
      </c>
      <c r="Q275" s="218" t="str">
        <f t="shared" si="26"/>
        <v/>
      </c>
      <c r="R275" s="410" t="str">
        <f t="shared" si="27"/>
        <v/>
      </c>
      <c r="S275" s="218" t="str">
        <f t="shared" si="28"/>
        <v/>
      </c>
      <c r="T275" s="243" t="str">
        <f t="shared" si="29"/>
        <v/>
      </c>
    </row>
    <row r="276" spans="1:20" ht="10.95" customHeight="1" x14ac:dyDescent="0.25">
      <c r="A276" s="244" t="s">
        <v>445</v>
      </c>
      <c r="B276" s="245" t="s">
        <v>531</v>
      </c>
      <c r="C276" s="245">
        <v>3746</v>
      </c>
      <c r="D276" s="246">
        <v>3448</v>
      </c>
      <c r="E276" s="245">
        <v>2627</v>
      </c>
      <c r="F276" s="247">
        <v>70.099999999999994</v>
      </c>
      <c r="G276" s="247">
        <v>2.5</v>
      </c>
      <c r="H276" s="247">
        <v>76.2</v>
      </c>
      <c r="I276" s="247">
        <v>2.4</v>
      </c>
      <c r="J276" s="246">
        <v>2259</v>
      </c>
      <c r="K276" s="247">
        <v>60.3</v>
      </c>
      <c r="L276" s="247">
        <v>2.7</v>
      </c>
      <c r="M276" s="248">
        <v>65.5</v>
      </c>
      <c r="N276" s="247">
        <v>2.7</v>
      </c>
      <c r="O276" s="218" t="str">
        <f t="shared" si="24"/>
        <v/>
      </c>
      <c r="P276" s="218" t="str">
        <f t="shared" si="25"/>
        <v/>
      </c>
      <c r="Q276" s="218" t="str">
        <f t="shared" si="26"/>
        <v/>
      </c>
      <c r="R276" s="410" t="str">
        <f t="shared" si="27"/>
        <v/>
      </c>
      <c r="S276" s="218" t="str">
        <f t="shared" si="28"/>
        <v/>
      </c>
      <c r="T276" s="243" t="str">
        <f t="shared" si="29"/>
        <v/>
      </c>
    </row>
    <row r="277" spans="1:20" ht="10.95" customHeight="1" x14ac:dyDescent="0.25">
      <c r="A277" s="244" t="s">
        <v>502</v>
      </c>
      <c r="B277" s="245" t="s">
        <v>444</v>
      </c>
      <c r="C277" s="245">
        <v>2247</v>
      </c>
      <c r="D277" s="246">
        <v>2109</v>
      </c>
      <c r="E277" s="245">
        <v>1443</v>
      </c>
      <c r="F277" s="247">
        <v>64.2</v>
      </c>
      <c r="G277" s="247">
        <v>2.2000000000000002</v>
      </c>
      <c r="H277" s="247">
        <v>68.400000000000006</v>
      </c>
      <c r="I277" s="247">
        <v>2.2000000000000002</v>
      </c>
      <c r="J277" s="246">
        <v>1214</v>
      </c>
      <c r="K277" s="247">
        <v>54</v>
      </c>
      <c r="L277" s="247">
        <v>2.2999999999999998</v>
      </c>
      <c r="M277" s="248">
        <v>57.6</v>
      </c>
      <c r="N277" s="247">
        <v>2.4</v>
      </c>
      <c r="O277" s="218">
        <f t="shared" si="24"/>
        <v>0.57600000000000007</v>
      </c>
      <c r="P277" s="218">
        <f t="shared" si="25"/>
        <v>0.61419068736141902</v>
      </c>
      <c r="Q277" s="218">
        <f t="shared" si="26"/>
        <v>0.35100000000000003</v>
      </c>
      <c r="R277" s="410">
        <f t="shared" si="27"/>
        <v>0.35100000000000003</v>
      </c>
      <c r="S277" s="218">
        <f t="shared" si="28"/>
        <v>0.57148375451263544</v>
      </c>
      <c r="T277" s="243" t="str">
        <f t="shared" si="29"/>
        <v>Utah</v>
      </c>
    </row>
    <row r="278" spans="1:20" ht="10.95" customHeight="1" x14ac:dyDescent="0.25">
      <c r="A278" s="244" t="s">
        <v>445</v>
      </c>
      <c r="B278" s="245" t="s">
        <v>527</v>
      </c>
      <c r="C278" s="245">
        <v>323</v>
      </c>
      <c r="D278" s="246">
        <v>305</v>
      </c>
      <c r="E278" s="245">
        <v>142</v>
      </c>
      <c r="F278" s="247">
        <v>44</v>
      </c>
      <c r="G278" s="247">
        <v>6.1</v>
      </c>
      <c r="H278" s="247">
        <v>46.6</v>
      </c>
      <c r="I278" s="247">
        <v>6.3</v>
      </c>
      <c r="J278" s="246">
        <v>107</v>
      </c>
      <c r="K278" s="247">
        <v>33.1</v>
      </c>
      <c r="L278" s="247">
        <v>5.8</v>
      </c>
      <c r="M278" s="248">
        <v>35.1</v>
      </c>
      <c r="N278" s="247">
        <v>6</v>
      </c>
      <c r="O278" s="218" t="str">
        <f t="shared" si="24"/>
        <v/>
      </c>
      <c r="P278" s="218" t="str">
        <f t="shared" si="25"/>
        <v/>
      </c>
      <c r="Q278" s="218" t="str">
        <f t="shared" si="26"/>
        <v/>
      </c>
      <c r="R278" s="410" t="str">
        <f t="shared" si="27"/>
        <v/>
      </c>
      <c r="S278" s="218" t="str">
        <f t="shared" si="28"/>
        <v/>
      </c>
      <c r="T278" s="243" t="str">
        <f t="shared" si="29"/>
        <v/>
      </c>
    </row>
    <row r="279" spans="1:20" ht="10.95" customHeight="1" x14ac:dyDescent="0.25">
      <c r="A279" s="244" t="s">
        <v>445</v>
      </c>
      <c r="B279" s="245" t="s">
        <v>528</v>
      </c>
      <c r="C279" s="245">
        <v>477</v>
      </c>
      <c r="D279" s="246">
        <v>423</v>
      </c>
      <c r="E279" s="245">
        <v>248</v>
      </c>
      <c r="F279" s="247">
        <v>52</v>
      </c>
      <c r="G279" s="247">
        <v>5</v>
      </c>
      <c r="H279" s="247">
        <v>58.5</v>
      </c>
      <c r="I279" s="247">
        <v>5.3</v>
      </c>
      <c r="J279" s="246">
        <v>181</v>
      </c>
      <c r="K279" s="247">
        <v>37.9</v>
      </c>
      <c r="L279" s="247">
        <v>4.9000000000000004</v>
      </c>
      <c r="M279" s="248">
        <v>42.6</v>
      </c>
      <c r="N279" s="247">
        <v>5.3</v>
      </c>
      <c r="O279" s="218" t="str">
        <f t="shared" si="24"/>
        <v/>
      </c>
      <c r="P279" s="218" t="str">
        <f t="shared" si="25"/>
        <v/>
      </c>
      <c r="Q279" s="218" t="str">
        <f t="shared" si="26"/>
        <v/>
      </c>
      <c r="R279" s="410" t="str">
        <f t="shared" si="27"/>
        <v/>
      </c>
      <c r="S279" s="218" t="str">
        <f t="shared" si="28"/>
        <v/>
      </c>
      <c r="T279" s="243" t="str">
        <f t="shared" si="29"/>
        <v/>
      </c>
    </row>
    <row r="280" spans="1:20" ht="10.95" customHeight="1" x14ac:dyDescent="0.25">
      <c r="A280" s="244" t="s">
        <v>445</v>
      </c>
      <c r="B280" s="245" t="s">
        <v>529</v>
      </c>
      <c r="C280" s="245">
        <v>471</v>
      </c>
      <c r="D280" s="246">
        <v>439</v>
      </c>
      <c r="E280" s="245">
        <v>315</v>
      </c>
      <c r="F280" s="247">
        <v>66.8</v>
      </c>
      <c r="G280" s="247">
        <v>4.8</v>
      </c>
      <c r="H280" s="247">
        <v>71.8</v>
      </c>
      <c r="I280" s="247">
        <v>4.7</v>
      </c>
      <c r="J280" s="246">
        <v>263</v>
      </c>
      <c r="K280" s="247">
        <v>55.8</v>
      </c>
      <c r="L280" s="247">
        <v>5</v>
      </c>
      <c r="M280" s="248">
        <v>59.9</v>
      </c>
      <c r="N280" s="247">
        <v>5.0999999999999996</v>
      </c>
      <c r="O280" s="218" t="str">
        <f t="shared" si="24"/>
        <v/>
      </c>
      <c r="P280" s="218" t="str">
        <f t="shared" si="25"/>
        <v/>
      </c>
      <c r="Q280" s="218" t="str">
        <f t="shared" si="26"/>
        <v/>
      </c>
      <c r="R280" s="410" t="str">
        <f t="shared" si="27"/>
        <v/>
      </c>
      <c r="S280" s="218" t="str">
        <f t="shared" si="28"/>
        <v/>
      </c>
      <c r="T280" s="243" t="str">
        <f t="shared" si="29"/>
        <v/>
      </c>
    </row>
    <row r="281" spans="1:20" ht="10.95" customHeight="1" x14ac:dyDescent="0.25">
      <c r="A281" s="244" t="s">
        <v>445</v>
      </c>
      <c r="B281" s="245" t="s">
        <v>530</v>
      </c>
      <c r="C281" s="245">
        <v>606</v>
      </c>
      <c r="D281" s="246">
        <v>581</v>
      </c>
      <c r="E281" s="245">
        <v>456</v>
      </c>
      <c r="F281" s="247">
        <v>75.3</v>
      </c>
      <c r="G281" s="247">
        <v>3.8</v>
      </c>
      <c r="H281" s="247">
        <v>78.5</v>
      </c>
      <c r="I281" s="247">
        <v>3.7</v>
      </c>
      <c r="J281" s="246">
        <v>399</v>
      </c>
      <c r="K281" s="247">
        <v>65.8</v>
      </c>
      <c r="L281" s="247">
        <v>4.2</v>
      </c>
      <c r="M281" s="248">
        <v>68.599999999999994</v>
      </c>
      <c r="N281" s="247">
        <v>4.2</v>
      </c>
      <c r="O281" s="218" t="str">
        <f t="shared" si="24"/>
        <v/>
      </c>
      <c r="P281" s="218" t="str">
        <f t="shared" si="25"/>
        <v/>
      </c>
      <c r="Q281" s="218" t="str">
        <f t="shared" si="26"/>
        <v/>
      </c>
      <c r="R281" s="410" t="str">
        <f t="shared" si="27"/>
        <v/>
      </c>
      <c r="S281" s="218" t="str">
        <f t="shared" si="28"/>
        <v/>
      </c>
      <c r="T281" s="243" t="str">
        <f t="shared" si="29"/>
        <v/>
      </c>
    </row>
    <row r="282" spans="1:20" ht="10.95" customHeight="1" x14ac:dyDescent="0.25">
      <c r="A282" s="244" t="s">
        <v>445</v>
      </c>
      <c r="B282" s="245" t="s">
        <v>531</v>
      </c>
      <c r="C282" s="245">
        <v>370</v>
      </c>
      <c r="D282" s="246">
        <v>361</v>
      </c>
      <c r="E282" s="245">
        <v>282</v>
      </c>
      <c r="F282" s="247">
        <v>76.3</v>
      </c>
      <c r="G282" s="247">
        <v>4.9000000000000004</v>
      </c>
      <c r="H282" s="247">
        <v>78.2</v>
      </c>
      <c r="I282" s="247">
        <v>4.8</v>
      </c>
      <c r="J282" s="246">
        <v>265</v>
      </c>
      <c r="K282" s="247">
        <v>71.8</v>
      </c>
      <c r="L282" s="247">
        <v>5.0999999999999996</v>
      </c>
      <c r="M282" s="248">
        <v>73.5</v>
      </c>
      <c r="N282" s="247">
        <v>5.0999999999999996</v>
      </c>
      <c r="O282" s="218" t="str">
        <f t="shared" si="24"/>
        <v/>
      </c>
      <c r="P282" s="218" t="str">
        <f t="shared" si="25"/>
        <v/>
      </c>
      <c r="Q282" s="218" t="str">
        <f t="shared" si="26"/>
        <v/>
      </c>
      <c r="R282" s="410" t="str">
        <f t="shared" si="27"/>
        <v/>
      </c>
      <c r="S282" s="218" t="str">
        <f t="shared" si="28"/>
        <v/>
      </c>
      <c r="T282" s="243" t="str">
        <f t="shared" si="29"/>
        <v/>
      </c>
    </row>
    <row r="283" spans="1:20" ht="10.95" customHeight="1" x14ac:dyDescent="0.25">
      <c r="A283" s="244" t="s">
        <v>503</v>
      </c>
      <c r="B283" s="245" t="s">
        <v>444</v>
      </c>
      <c r="C283" s="245">
        <v>503</v>
      </c>
      <c r="D283" s="246">
        <v>497</v>
      </c>
      <c r="E283" s="245">
        <v>343</v>
      </c>
      <c r="F283" s="247">
        <v>68.099999999999994</v>
      </c>
      <c r="G283" s="247">
        <v>2.9</v>
      </c>
      <c r="H283" s="247">
        <v>69</v>
      </c>
      <c r="I283" s="247">
        <v>2.9</v>
      </c>
      <c r="J283" s="246">
        <v>273</v>
      </c>
      <c r="K283" s="247">
        <v>54.2</v>
      </c>
      <c r="L283" s="247">
        <v>3.1</v>
      </c>
      <c r="M283" s="248">
        <v>54.9</v>
      </c>
      <c r="N283" s="247">
        <v>3.1</v>
      </c>
      <c r="O283" s="218">
        <f t="shared" si="24"/>
        <v>0.54899999999999993</v>
      </c>
      <c r="P283" s="218">
        <f t="shared" si="25"/>
        <v>0.56984478935698446</v>
      </c>
      <c r="Q283" s="218" t="str">
        <f t="shared" si="26"/>
        <v>B</v>
      </c>
      <c r="R283" s="410">
        <f t="shared" si="27"/>
        <v>0.35555555555555557</v>
      </c>
      <c r="S283" s="218">
        <f t="shared" si="28"/>
        <v>0.62395157803718115</v>
      </c>
      <c r="T283" s="243" t="str">
        <f t="shared" si="29"/>
        <v>Vermont</v>
      </c>
    </row>
    <row r="284" spans="1:20" ht="10.95" customHeight="1" x14ac:dyDescent="0.25">
      <c r="A284" s="244" t="s">
        <v>445</v>
      </c>
      <c r="B284" s="245" t="s">
        <v>527</v>
      </c>
      <c r="C284" s="245">
        <v>46</v>
      </c>
      <c r="D284" s="246">
        <v>45</v>
      </c>
      <c r="E284" s="245">
        <v>22</v>
      </c>
      <c r="F284" s="247" t="s">
        <v>457</v>
      </c>
      <c r="G284" s="247" t="s">
        <v>457</v>
      </c>
      <c r="H284" s="247" t="s">
        <v>457</v>
      </c>
      <c r="I284" s="247" t="s">
        <v>457</v>
      </c>
      <c r="J284" s="246">
        <v>16</v>
      </c>
      <c r="K284" s="247" t="s">
        <v>457</v>
      </c>
      <c r="L284" s="247" t="s">
        <v>457</v>
      </c>
      <c r="M284" s="248" t="s">
        <v>457</v>
      </c>
      <c r="N284" s="247" t="s">
        <v>457</v>
      </c>
      <c r="O284" s="218" t="str">
        <f t="shared" si="24"/>
        <v/>
      </c>
      <c r="P284" s="218" t="str">
        <f t="shared" si="25"/>
        <v/>
      </c>
      <c r="Q284" s="218" t="str">
        <f t="shared" si="26"/>
        <v/>
      </c>
      <c r="R284" s="410" t="str">
        <f t="shared" si="27"/>
        <v/>
      </c>
      <c r="S284" s="218" t="str">
        <f t="shared" si="28"/>
        <v/>
      </c>
      <c r="T284" s="243" t="str">
        <f t="shared" si="29"/>
        <v/>
      </c>
    </row>
    <row r="285" spans="1:20" ht="10.95" customHeight="1" x14ac:dyDescent="0.25">
      <c r="A285" s="244" t="s">
        <v>445</v>
      </c>
      <c r="B285" s="245" t="s">
        <v>528</v>
      </c>
      <c r="C285" s="245">
        <v>86</v>
      </c>
      <c r="D285" s="246">
        <v>84</v>
      </c>
      <c r="E285" s="245">
        <v>50</v>
      </c>
      <c r="F285" s="247">
        <v>57.8</v>
      </c>
      <c r="G285" s="247">
        <v>7.3</v>
      </c>
      <c r="H285" s="247">
        <v>59</v>
      </c>
      <c r="I285" s="247">
        <v>7.4</v>
      </c>
      <c r="J285" s="246">
        <v>34</v>
      </c>
      <c r="K285" s="247">
        <v>39.6</v>
      </c>
      <c r="L285" s="247">
        <v>7.3</v>
      </c>
      <c r="M285" s="248">
        <v>40.4</v>
      </c>
      <c r="N285" s="247">
        <v>7.4</v>
      </c>
      <c r="O285" s="218" t="str">
        <f t="shared" si="24"/>
        <v/>
      </c>
      <c r="P285" s="218" t="str">
        <f t="shared" si="25"/>
        <v/>
      </c>
      <c r="Q285" s="218" t="str">
        <f t="shared" si="26"/>
        <v/>
      </c>
      <c r="R285" s="410" t="str">
        <f t="shared" si="27"/>
        <v/>
      </c>
      <c r="S285" s="218" t="str">
        <f t="shared" si="28"/>
        <v/>
      </c>
      <c r="T285" s="243" t="str">
        <f t="shared" si="29"/>
        <v/>
      </c>
    </row>
    <row r="286" spans="1:20" ht="10.95" customHeight="1" x14ac:dyDescent="0.25">
      <c r="A286" s="244" t="s">
        <v>445</v>
      </c>
      <c r="B286" s="245" t="s">
        <v>529</v>
      </c>
      <c r="C286" s="245">
        <v>77</v>
      </c>
      <c r="D286" s="246">
        <v>75</v>
      </c>
      <c r="E286" s="245">
        <v>47</v>
      </c>
      <c r="F286" s="247">
        <v>60.9</v>
      </c>
      <c r="G286" s="247">
        <v>7.7</v>
      </c>
      <c r="H286" s="247">
        <v>62.2</v>
      </c>
      <c r="I286" s="247">
        <v>7.7</v>
      </c>
      <c r="J286" s="246">
        <v>37</v>
      </c>
      <c r="K286" s="247">
        <v>48.7</v>
      </c>
      <c r="L286" s="247">
        <v>7.8</v>
      </c>
      <c r="M286" s="248">
        <v>49.7</v>
      </c>
      <c r="N286" s="247">
        <v>7.9</v>
      </c>
      <c r="O286" s="218" t="str">
        <f t="shared" si="24"/>
        <v/>
      </c>
      <c r="P286" s="218" t="str">
        <f t="shared" si="25"/>
        <v/>
      </c>
      <c r="Q286" s="218" t="str">
        <f t="shared" si="26"/>
        <v/>
      </c>
      <c r="R286" s="410" t="str">
        <f t="shared" si="27"/>
        <v/>
      </c>
      <c r="S286" s="218" t="str">
        <f t="shared" si="28"/>
        <v/>
      </c>
      <c r="T286" s="243" t="str">
        <f t="shared" si="29"/>
        <v/>
      </c>
    </row>
    <row r="287" spans="1:20" ht="10.95" customHeight="1" x14ac:dyDescent="0.25">
      <c r="A287" s="244" t="s">
        <v>445</v>
      </c>
      <c r="B287" s="245" t="s">
        <v>530</v>
      </c>
      <c r="C287" s="245">
        <v>164</v>
      </c>
      <c r="D287" s="246">
        <v>163</v>
      </c>
      <c r="E287" s="245">
        <v>121</v>
      </c>
      <c r="F287" s="247">
        <v>73.5</v>
      </c>
      <c r="G287" s="247">
        <v>4.7</v>
      </c>
      <c r="H287" s="247">
        <v>74.099999999999994</v>
      </c>
      <c r="I287" s="247">
        <v>4.7</v>
      </c>
      <c r="J287" s="246">
        <v>98</v>
      </c>
      <c r="K287" s="247">
        <v>59.5</v>
      </c>
      <c r="L287" s="247">
        <v>5.3</v>
      </c>
      <c r="M287" s="248">
        <v>60</v>
      </c>
      <c r="N287" s="247">
        <v>5.3</v>
      </c>
      <c r="O287" s="218" t="str">
        <f t="shared" si="24"/>
        <v/>
      </c>
      <c r="P287" s="218" t="str">
        <f t="shared" si="25"/>
        <v/>
      </c>
      <c r="Q287" s="218" t="str">
        <f t="shared" si="26"/>
        <v/>
      </c>
      <c r="R287" s="410" t="str">
        <f t="shared" si="27"/>
        <v/>
      </c>
      <c r="S287" s="218" t="str">
        <f t="shared" si="28"/>
        <v/>
      </c>
      <c r="T287" s="243" t="str">
        <f t="shared" si="29"/>
        <v/>
      </c>
    </row>
    <row r="288" spans="1:20" ht="10.95" customHeight="1" x14ac:dyDescent="0.25">
      <c r="A288" s="244" t="s">
        <v>445</v>
      </c>
      <c r="B288" s="245" t="s">
        <v>531</v>
      </c>
      <c r="C288" s="245">
        <v>130</v>
      </c>
      <c r="D288" s="246">
        <v>129</v>
      </c>
      <c r="E288" s="245">
        <v>104</v>
      </c>
      <c r="F288" s="247">
        <v>80</v>
      </c>
      <c r="G288" s="247">
        <v>4.8</v>
      </c>
      <c r="H288" s="247">
        <v>80.8</v>
      </c>
      <c r="I288" s="247">
        <v>4.8</v>
      </c>
      <c r="J288" s="246">
        <v>88</v>
      </c>
      <c r="K288" s="247">
        <v>67.5</v>
      </c>
      <c r="L288" s="247">
        <v>5.6</v>
      </c>
      <c r="M288" s="248">
        <v>68.2</v>
      </c>
      <c r="N288" s="247">
        <v>5.6</v>
      </c>
      <c r="O288" s="218" t="str">
        <f t="shared" si="24"/>
        <v/>
      </c>
      <c r="P288" s="218" t="str">
        <f t="shared" si="25"/>
        <v/>
      </c>
      <c r="Q288" s="218" t="str">
        <f t="shared" si="26"/>
        <v/>
      </c>
      <c r="R288" s="410" t="str">
        <f t="shared" si="27"/>
        <v/>
      </c>
      <c r="S288" s="218" t="str">
        <f t="shared" si="28"/>
        <v/>
      </c>
      <c r="T288" s="243" t="str">
        <f t="shared" si="29"/>
        <v/>
      </c>
    </row>
    <row r="289" spans="1:20" ht="10.95" customHeight="1" x14ac:dyDescent="0.25">
      <c r="A289" s="244" t="s">
        <v>504</v>
      </c>
      <c r="B289" s="245" t="s">
        <v>444</v>
      </c>
      <c r="C289" s="245">
        <v>6386</v>
      </c>
      <c r="D289" s="246">
        <v>5773</v>
      </c>
      <c r="E289" s="245">
        <v>4159</v>
      </c>
      <c r="F289" s="247">
        <v>65.099999999999994</v>
      </c>
      <c r="G289" s="247">
        <v>2</v>
      </c>
      <c r="H289" s="247">
        <v>72</v>
      </c>
      <c r="I289" s="247">
        <v>2</v>
      </c>
      <c r="J289" s="246">
        <v>3319</v>
      </c>
      <c r="K289" s="247">
        <v>52</v>
      </c>
      <c r="L289" s="247">
        <v>2.1</v>
      </c>
      <c r="M289" s="248">
        <v>57.5</v>
      </c>
      <c r="N289" s="247">
        <v>2.2000000000000002</v>
      </c>
      <c r="O289" s="218">
        <f t="shared" si="24"/>
        <v>0.57499999999999996</v>
      </c>
      <c r="P289" s="218">
        <f t="shared" si="25"/>
        <v>0.59394171779141103</v>
      </c>
      <c r="Q289" s="218">
        <f t="shared" si="26"/>
        <v>0.39700000000000002</v>
      </c>
      <c r="R289" s="410">
        <f t="shared" si="27"/>
        <v>0.39700000000000002</v>
      </c>
      <c r="S289" s="218">
        <f t="shared" si="28"/>
        <v>0.66841575209812787</v>
      </c>
      <c r="T289" s="243" t="str">
        <f t="shared" si="29"/>
        <v>Virginia</v>
      </c>
    </row>
    <row r="290" spans="1:20" ht="10.95" customHeight="1" x14ac:dyDescent="0.25">
      <c r="A290" s="244" t="s">
        <v>445</v>
      </c>
      <c r="B290" s="245" t="s">
        <v>527</v>
      </c>
      <c r="C290" s="245">
        <v>618</v>
      </c>
      <c r="D290" s="246">
        <v>558</v>
      </c>
      <c r="E290" s="245">
        <v>313</v>
      </c>
      <c r="F290" s="247">
        <v>50.6</v>
      </c>
      <c r="G290" s="247">
        <v>6.7</v>
      </c>
      <c r="H290" s="247">
        <v>56.1</v>
      </c>
      <c r="I290" s="247">
        <v>7.1</v>
      </c>
      <c r="J290" s="246">
        <v>221</v>
      </c>
      <c r="K290" s="247">
        <v>35.799999999999997</v>
      </c>
      <c r="L290" s="247">
        <v>6.5</v>
      </c>
      <c r="M290" s="248">
        <v>39.700000000000003</v>
      </c>
      <c r="N290" s="247">
        <v>7</v>
      </c>
      <c r="O290" s="218" t="str">
        <f t="shared" si="24"/>
        <v/>
      </c>
      <c r="P290" s="218" t="str">
        <f t="shared" si="25"/>
        <v/>
      </c>
      <c r="Q290" s="218" t="str">
        <f t="shared" si="26"/>
        <v/>
      </c>
      <c r="R290" s="410" t="str">
        <f t="shared" si="27"/>
        <v/>
      </c>
      <c r="S290" s="218" t="str">
        <f t="shared" si="28"/>
        <v/>
      </c>
      <c r="T290" s="243" t="str">
        <f t="shared" si="29"/>
        <v/>
      </c>
    </row>
    <row r="291" spans="1:20" ht="10.95" customHeight="1" x14ac:dyDescent="0.25">
      <c r="A291" s="244" t="s">
        <v>445</v>
      </c>
      <c r="B291" s="245" t="s">
        <v>528</v>
      </c>
      <c r="C291" s="245">
        <v>1191</v>
      </c>
      <c r="D291" s="246">
        <v>1023</v>
      </c>
      <c r="E291" s="245">
        <v>674</v>
      </c>
      <c r="F291" s="247">
        <v>56.6</v>
      </c>
      <c r="G291" s="247">
        <v>4.8</v>
      </c>
      <c r="H291" s="247">
        <v>65.900000000000006</v>
      </c>
      <c r="I291" s="247">
        <v>5</v>
      </c>
      <c r="J291" s="246">
        <v>514</v>
      </c>
      <c r="K291" s="247">
        <v>43.1</v>
      </c>
      <c r="L291" s="247">
        <v>4.8</v>
      </c>
      <c r="M291" s="248">
        <v>50.2</v>
      </c>
      <c r="N291" s="247">
        <v>5.2</v>
      </c>
      <c r="O291" s="218" t="str">
        <f t="shared" si="24"/>
        <v/>
      </c>
      <c r="P291" s="218" t="str">
        <f t="shared" si="25"/>
        <v/>
      </c>
      <c r="Q291" s="218" t="str">
        <f t="shared" si="26"/>
        <v/>
      </c>
      <c r="R291" s="410" t="str">
        <f t="shared" si="27"/>
        <v/>
      </c>
      <c r="S291" s="218" t="str">
        <f t="shared" si="28"/>
        <v/>
      </c>
      <c r="T291" s="243" t="str">
        <f t="shared" si="29"/>
        <v/>
      </c>
    </row>
    <row r="292" spans="1:20" ht="10.95" customHeight="1" x14ac:dyDescent="0.25">
      <c r="A292" s="244" t="s">
        <v>445</v>
      </c>
      <c r="B292" s="245" t="s">
        <v>529</v>
      </c>
      <c r="C292" s="245">
        <v>1063</v>
      </c>
      <c r="D292" s="246">
        <v>874</v>
      </c>
      <c r="E292" s="245">
        <v>605</v>
      </c>
      <c r="F292" s="247">
        <v>56.9</v>
      </c>
      <c r="G292" s="247">
        <v>5.0999999999999996</v>
      </c>
      <c r="H292" s="247">
        <v>69.2</v>
      </c>
      <c r="I292" s="247">
        <v>5.2</v>
      </c>
      <c r="J292" s="246">
        <v>411</v>
      </c>
      <c r="K292" s="247">
        <v>38.6</v>
      </c>
      <c r="L292" s="247">
        <v>5</v>
      </c>
      <c r="M292" s="248">
        <v>47</v>
      </c>
      <c r="N292" s="247">
        <v>5.7</v>
      </c>
      <c r="O292" s="218" t="str">
        <f t="shared" si="24"/>
        <v/>
      </c>
      <c r="P292" s="218" t="str">
        <f t="shared" si="25"/>
        <v/>
      </c>
      <c r="Q292" s="218" t="str">
        <f t="shared" si="26"/>
        <v/>
      </c>
      <c r="R292" s="410" t="str">
        <f t="shared" si="27"/>
        <v/>
      </c>
      <c r="S292" s="218" t="str">
        <f t="shared" si="28"/>
        <v/>
      </c>
      <c r="T292" s="243" t="str">
        <f t="shared" si="29"/>
        <v/>
      </c>
    </row>
    <row r="293" spans="1:20" ht="10.95" customHeight="1" x14ac:dyDescent="0.25">
      <c r="A293" s="244" t="s">
        <v>445</v>
      </c>
      <c r="B293" s="245" t="s">
        <v>530</v>
      </c>
      <c r="C293" s="245">
        <v>2223</v>
      </c>
      <c r="D293" s="246">
        <v>2070</v>
      </c>
      <c r="E293" s="245">
        <v>1539</v>
      </c>
      <c r="F293" s="247">
        <v>69.2</v>
      </c>
      <c r="G293" s="247">
        <v>3.3</v>
      </c>
      <c r="H293" s="247">
        <v>74.3</v>
      </c>
      <c r="I293" s="247">
        <v>3.2</v>
      </c>
      <c r="J293" s="246">
        <v>1298</v>
      </c>
      <c r="K293" s="247">
        <v>58.4</v>
      </c>
      <c r="L293" s="247">
        <v>3.5</v>
      </c>
      <c r="M293" s="248">
        <v>62.7</v>
      </c>
      <c r="N293" s="247">
        <v>3.6</v>
      </c>
      <c r="O293" s="218" t="str">
        <f t="shared" si="24"/>
        <v/>
      </c>
      <c r="P293" s="218" t="str">
        <f t="shared" si="25"/>
        <v/>
      </c>
      <c r="Q293" s="218" t="str">
        <f t="shared" si="26"/>
        <v/>
      </c>
      <c r="R293" s="410" t="str">
        <f t="shared" si="27"/>
        <v/>
      </c>
      <c r="S293" s="218" t="str">
        <f t="shared" si="28"/>
        <v/>
      </c>
      <c r="T293" s="243" t="str">
        <f t="shared" si="29"/>
        <v/>
      </c>
    </row>
    <row r="294" spans="1:20" ht="10.95" customHeight="1" x14ac:dyDescent="0.25">
      <c r="A294" s="244" t="s">
        <v>445</v>
      </c>
      <c r="B294" s="245" t="s">
        <v>531</v>
      </c>
      <c r="C294" s="245">
        <v>1291</v>
      </c>
      <c r="D294" s="246">
        <v>1249</v>
      </c>
      <c r="E294" s="245">
        <v>1029</v>
      </c>
      <c r="F294" s="247">
        <v>79.7</v>
      </c>
      <c r="G294" s="247">
        <v>3.8</v>
      </c>
      <c r="H294" s="247">
        <v>82.4</v>
      </c>
      <c r="I294" s="247">
        <v>3.6</v>
      </c>
      <c r="J294" s="246">
        <v>875</v>
      </c>
      <c r="K294" s="247">
        <v>67.8</v>
      </c>
      <c r="L294" s="247">
        <v>4.4000000000000004</v>
      </c>
      <c r="M294" s="248">
        <v>70.099999999999994</v>
      </c>
      <c r="N294" s="247">
        <v>4.3</v>
      </c>
      <c r="O294" s="218" t="str">
        <f t="shared" si="24"/>
        <v/>
      </c>
      <c r="P294" s="218" t="str">
        <f t="shared" si="25"/>
        <v/>
      </c>
      <c r="Q294" s="218" t="str">
        <f t="shared" si="26"/>
        <v/>
      </c>
      <c r="R294" s="410" t="str">
        <f t="shared" si="27"/>
        <v/>
      </c>
      <c r="S294" s="218" t="str">
        <f t="shared" si="28"/>
        <v/>
      </c>
      <c r="T294" s="243" t="str">
        <f t="shared" si="29"/>
        <v/>
      </c>
    </row>
    <row r="295" spans="1:20" ht="10.95" customHeight="1" x14ac:dyDescent="0.25">
      <c r="A295" s="244" t="s">
        <v>505</v>
      </c>
      <c r="B295" s="245" t="s">
        <v>444</v>
      </c>
      <c r="C295" s="245">
        <v>5775</v>
      </c>
      <c r="D295" s="246">
        <v>5228</v>
      </c>
      <c r="E295" s="245">
        <v>3852</v>
      </c>
      <c r="F295" s="247">
        <v>66.7</v>
      </c>
      <c r="G295" s="247">
        <v>2.1</v>
      </c>
      <c r="H295" s="247">
        <v>73.7</v>
      </c>
      <c r="I295" s="247">
        <v>2</v>
      </c>
      <c r="J295" s="246">
        <v>3234</v>
      </c>
      <c r="K295" s="247">
        <v>56</v>
      </c>
      <c r="L295" s="247">
        <v>2.2000000000000002</v>
      </c>
      <c r="M295" s="248">
        <v>61.9</v>
      </c>
      <c r="N295" s="247">
        <v>2.2000000000000002</v>
      </c>
      <c r="O295" s="218">
        <f t="shared" si="24"/>
        <v>0.61899999999999999</v>
      </c>
      <c r="P295" s="218">
        <f t="shared" si="25"/>
        <v>0.652258064516129</v>
      </c>
      <c r="Q295" s="218">
        <f t="shared" si="26"/>
        <v>0.34799999999999998</v>
      </c>
      <c r="R295" s="410">
        <f t="shared" si="27"/>
        <v>0.34799999999999998</v>
      </c>
      <c r="S295" s="218">
        <f t="shared" si="28"/>
        <v>0.53353115727002964</v>
      </c>
      <c r="T295" s="243" t="str">
        <f t="shared" si="29"/>
        <v>Washington</v>
      </c>
    </row>
    <row r="296" spans="1:20" ht="10.95" customHeight="1" x14ac:dyDescent="0.25">
      <c r="A296" s="244" t="s">
        <v>445</v>
      </c>
      <c r="B296" s="245" t="s">
        <v>527</v>
      </c>
      <c r="C296" s="245">
        <v>624</v>
      </c>
      <c r="D296" s="246">
        <v>577</v>
      </c>
      <c r="E296" s="245">
        <v>315</v>
      </c>
      <c r="F296" s="247">
        <v>50.4</v>
      </c>
      <c r="G296" s="247">
        <v>6.7</v>
      </c>
      <c r="H296" s="247">
        <v>54.5</v>
      </c>
      <c r="I296" s="247">
        <v>6.9</v>
      </c>
      <c r="J296" s="246">
        <v>201</v>
      </c>
      <c r="K296" s="247">
        <v>32.200000000000003</v>
      </c>
      <c r="L296" s="247">
        <v>6.2</v>
      </c>
      <c r="M296" s="248">
        <v>34.799999999999997</v>
      </c>
      <c r="N296" s="247">
        <v>6.6</v>
      </c>
      <c r="O296" s="218" t="str">
        <f t="shared" si="24"/>
        <v/>
      </c>
      <c r="P296" s="218" t="str">
        <f t="shared" si="25"/>
        <v/>
      </c>
      <c r="Q296" s="218" t="str">
        <f t="shared" si="26"/>
        <v/>
      </c>
      <c r="R296" s="410" t="str">
        <f t="shared" si="27"/>
        <v/>
      </c>
      <c r="S296" s="218" t="str">
        <f t="shared" si="28"/>
        <v/>
      </c>
      <c r="T296" s="243" t="str">
        <f t="shared" si="29"/>
        <v/>
      </c>
    </row>
    <row r="297" spans="1:20" ht="10.95" customHeight="1" x14ac:dyDescent="0.25">
      <c r="A297" s="244" t="s">
        <v>445</v>
      </c>
      <c r="B297" s="245" t="s">
        <v>528</v>
      </c>
      <c r="C297" s="245">
        <v>1067</v>
      </c>
      <c r="D297" s="246">
        <v>914</v>
      </c>
      <c r="E297" s="245">
        <v>637</v>
      </c>
      <c r="F297" s="247">
        <v>59.7</v>
      </c>
      <c r="G297" s="247">
        <v>5</v>
      </c>
      <c r="H297" s="247">
        <v>69.7</v>
      </c>
      <c r="I297" s="247">
        <v>5.0999999999999996</v>
      </c>
      <c r="J297" s="246">
        <v>455</v>
      </c>
      <c r="K297" s="247">
        <v>42.6</v>
      </c>
      <c r="L297" s="247">
        <v>5</v>
      </c>
      <c r="M297" s="248">
        <v>49.8</v>
      </c>
      <c r="N297" s="247">
        <v>5.5</v>
      </c>
      <c r="O297" s="218" t="str">
        <f t="shared" si="24"/>
        <v/>
      </c>
      <c r="P297" s="218" t="str">
        <f t="shared" si="25"/>
        <v/>
      </c>
      <c r="Q297" s="218" t="str">
        <f t="shared" si="26"/>
        <v/>
      </c>
      <c r="R297" s="410" t="str">
        <f t="shared" si="27"/>
        <v/>
      </c>
      <c r="S297" s="218" t="str">
        <f t="shared" si="28"/>
        <v/>
      </c>
      <c r="T297" s="243" t="str">
        <f t="shared" si="29"/>
        <v/>
      </c>
    </row>
    <row r="298" spans="1:20" ht="10.95" customHeight="1" x14ac:dyDescent="0.25">
      <c r="A298" s="244" t="s">
        <v>445</v>
      </c>
      <c r="B298" s="245" t="s">
        <v>529</v>
      </c>
      <c r="C298" s="245">
        <v>1034</v>
      </c>
      <c r="D298" s="246">
        <v>897</v>
      </c>
      <c r="E298" s="245">
        <v>672</v>
      </c>
      <c r="F298" s="247">
        <v>65</v>
      </c>
      <c r="G298" s="247">
        <v>4.9000000000000004</v>
      </c>
      <c r="H298" s="247">
        <v>74.8</v>
      </c>
      <c r="I298" s="247">
        <v>4.8</v>
      </c>
      <c r="J298" s="246">
        <v>591</v>
      </c>
      <c r="K298" s="247">
        <v>57.1</v>
      </c>
      <c r="L298" s="247">
        <v>5.0999999999999996</v>
      </c>
      <c r="M298" s="248">
        <v>65.8</v>
      </c>
      <c r="N298" s="247">
        <v>5.3</v>
      </c>
      <c r="O298" s="218" t="str">
        <f t="shared" si="24"/>
        <v/>
      </c>
      <c r="P298" s="218" t="str">
        <f t="shared" si="25"/>
        <v/>
      </c>
      <c r="Q298" s="218" t="str">
        <f t="shared" si="26"/>
        <v/>
      </c>
      <c r="R298" s="410" t="str">
        <f t="shared" si="27"/>
        <v/>
      </c>
      <c r="S298" s="218" t="str">
        <f t="shared" si="28"/>
        <v/>
      </c>
      <c r="T298" s="243" t="str">
        <f t="shared" si="29"/>
        <v/>
      </c>
    </row>
    <row r="299" spans="1:20" ht="10.95" customHeight="1" x14ac:dyDescent="0.25">
      <c r="A299" s="244" t="s">
        <v>445</v>
      </c>
      <c r="B299" s="245" t="s">
        <v>530</v>
      </c>
      <c r="C299" s="245">
        <v>1972</v>
      </c>
      <c r="D299" s="246">
        <v>1798</v>
      </c>
      <c r="E299" s="245">
        <v>1365</v>
      </c>
      <c r="F299" s="247">
        <v>69.2</v>
      </c>
      <c r="G299" s="247">
        <v>3.5</v>
      </c>
      <c r="H299" s="247">
        <v>75.900000000000006</v>
      </c>
      <c r="I299" s="247">
        <v>3.4</v>
      </c>
      <c r="J299" s="246">
        <v>1185</v>
      </c>
      <c r="K299" s="247">
        <v>60.1</v>
      </c>
      <c r="L299" s="247">
        <v>3.7</v>
      </c>
      <c r="M299" s="248">
        <v>65.900000000000006</v>
      </c>
      <c r="N299" s="247">
        <v>3.7</v>
      </c>
      <c r="O299" s="218" t="str">
        <f t="shared" si="24"/>
        <v/>
      </c>
      <c r="P299" s="218" t="str">
        <f t="shared" si="25"/>
        <v/>
      </c>
      <c r="Q299" s="218" t="str">
        <f t="shared" si="26"/>
        <v/>
      </c>
      <c r="R299" s="410" t="str">
        <f t="shared" si="27"/>
        <v/>
      </c>
      <c r="S299" s="218" t="str">
        <f t="shared" si="28"/>
        <v/>
      </c>
      <c r="T299" s="243" t="str">
        <f t="shared" si="29"/>
        <v/>
      </c>
    </row>
    <row r="300" spans="1:20" ht="10.95" customHeight="1" x14ac:dyDescent="0.25">
      <c r="A300" s="244" t="s">
        <v>445</v>
      </c>
      <c r="B300" s="245" t="s">
        <v>531</v>
      </c>
      <c r="C300" s="245">
        <v>1079</v>
      </c>
      <c r="D300" s="246">
        <v>1041</v>
      </c>
      <c r="E300" s="245">
        <v>864</v>
      </c>
      <c r="F300" s="247">
        <v>80.099999999999994</v>
      </c>
      <c r="G300" s="247">
        <v>4</v>
      </c>
      <c r="H300" s="247">
        <v>83</v>
      </c>
      <c r="I300" s="247">
        <v>3.9</v>
      </c>
      <c r="J300" s="246">
        <v>802</v>
      </c>
      <c r="K300" s="247">
        <v>74.3</v>
      </c>
      <c r="L300" s="247">
        <v>4.4000000000000004</v>
      </c>
      <c r="M300" s="248">
        <v>77</v>
      </c>
      <c r="N300" s="247">
        <v>4.3</v>
      </c>
      <c r="O300" s="218" t="str">
        <f t="shared" si="24"/>
        <v/>
      </c>
      <c r="P300" s="218" t="str">
        <f t="shared" si="25"/>
        <v/>
      </c>
      <c r="Q300" s="218" t="str">
        <f t="shared" si="26"/>
        <v/>
      </c>
      <c r="R300" s="410" t="str">
        <f t="shared" si="27"/>
        <v/>
      </c>
      <c r="S300" s="218" t="str">
        <f t="shared" si="28"/>
        <v/>
      </c>
      <c r="T300" s="243" t="str">
        <f t="shared" si="29"/>
        <v/>
      </c>
    </row>
    <row r="301" spans="1:20" ht="10.95" customHeight="1" x14ac:dyDescent="0.25">
      <c r="A301" s="244" t="s">
        <v>507</v>
      </c>
      <c r="B301" s="245" t="s">
        <v>444</v>
      </c>
      <c r="C301" s="245">
        <v>1406</v>
      </c>
      <c r="D301" s="246">
        <v>1384</v>
      </c>
      <c r="E301" s="245">
        <v>892</v>
      </c>
      <c r="F301" s="247">
        <v>63.4</v>
      </c>
      <c r="G301" s="247">
        <v>2.8</v>
      </c>
      <c r="H301" s="247">
        <v>64.5</v>
      </c>
      <c r="I301" s="247">
        <v>2.8</v>
      </c>
      <c r="J301" s="246">
        <v>610</v>
      </c>
      <c r="K301" s="247">
        <v>43.4</v>
      </c>
      <c r="L301" s="247">
        <v>2.9</v>
      </c>
      <c r="M301" s="248">
        <v>44.1</v>
      </c>
      <c r="N301" s="247">
        <v>2.9</v>
      </c>
      <c r="O301" s="218">
        <f t="shared" si="24"/>
        <v>0.441</v>
      </c>
      <c r="P301" s="218">
        <f t="shared" si="25"/>
        <v>0.46857142857142858</v>
      </c>
      <c r="Q301" s="218">
        <f t="shared" si="26"/>
        <v>0.22600000000000001</v>
      </c>
      <c r="R301" s="410">
        <f t="shared" si="27"/>
        <v>0.22600000000000001</v>
      </c>
      <c r="S301" s="218">
        <f t="shared" si="28"/>
        <v>0.48231707317073169</v>
      </c>
      <c r="T301" s="243" t="str">
        <f t="shared" si="29"/>
        <v>West Virginia</v>
      </c>
    </row>
    <row r="302" spans="1:20" ht="10.95" customHeight="1" x14ac:dyDescent="0.25">
      <c r="A302" s="244" t="s">
        <v>445</v>
      </c>
      <c r="B302" s="245" t="s">
        <v>527</v>
      </c>
      <c r="C302" s="245">
        <v>169</v>
      </c>
      <c r="D302" s="246">
        <v>159</v>
      </c>
      <c r="E302" s="245">
        <v>79</v>
      </c>
      <c r="F302" s="247">
        <v>47</v>
      </c>
      <c r="G302" s="247">
        <v>8.4</v>
      </c>
      <c r="H302" s="247">
        <v>49.8</v>
      </c>
      <c r="I302" s="247">
        <v>8.6</v>
      </c>
      <c r="J302" s="246">
        <v>36</v>
      </c>
      <c r="K302" s="247">
        <v>21.3</v>
      </c>
      <c r="L302" s="247">
        <v>6.9</v>
      </c>
      <c r="M302" s="248">
        <v>22.6</v>
      </c>
      <c r="N302" s="247">
        <v>7.2</v>
      </c>
      <c r="O302" s="218" t="str">
        <f t="shared" si="24"/>
        <v/>
      </c>
      <c r="P302" s="218" t="str">
        <f t="shared" si="25"/>
        <v/>
      </c>
      <c r="Q302" s="218" t="str">
        <f t="shared" si="26"/>
        <v/>
      </c>
      <c r="R302" s="410" t="str">
        <f t="shared" si="27"/>
        <v/>
      </c>
      <c r="S302" s="218" t="str">
        <f t="shared" si="28"/>
        <v/>
      </c>
      <c r="T302" s="243" t="str">
        <f t="shared" si="29"/>
        <v/>
      </c>
    </row>
    <row r="303" spans="1:20" ht="10.95" customHeight="1" x14ac:dyDescent="0.25">
      <c r="A303" s="244" t="s">
        <v>445</v>
      </c>
      <c r="B303" s="245" t="s">
        <v>528</v>
      </c>
      <c r="C303" s="245">
        <v>201</v>
      </c>
      <c r="D303" s="246">
        <v>194</v>
      </c>
      <c r="E303" s="245">
        <v>98</v>
      </c>
      <c r="F303" s="247">
        <v>48.7</v>
      </c>
      <c r="G303" s="247">
        <v>7.7</v>
      </c>
      <c r="H303" s="247">
        <v>50.6</v>
      </c>
      <c r="I303" s="247">
        <v>7.8</v>
      </c>
      <c r="J303" s="246">
        <v>50</v>
      </c>
      <c r="K303" s="247">
        <v>24.8</v>
      </c>
      <c r="L303" s="247">
        <v>6.6</v>
      </c>
      <c r="M303" s="248">
        <v>25.8</v>
      </c>
      <c r="N303" s="247">
        <v>6.8</v>
      </c>
      <c r="O303" s="218" t="str">
        <f t="shared" si="24"/>
        <v/>
      </c>
      <c r="P303" s="218" t="str">
        <f t="shared" si="25"/>
        <v/>
      </c>
      <c r="Q303" s="218" t="str">
        <f t="shared" si="26"/>
        <v/>
      </c>
      <c r="R303" s="410" t="str">
        <f t="shared" si="27"/>
        <v/>
      </c>
      <c r="S303" s="218" t="str">
        <f t="shared" si="28"/>
        <v/>
      </c>
      <c r="T303" s="243" t="str">
        <f t="shared" si="29"/>
        <v/>
      </c>
    </row>
    <row r="304" spans="1:20" ht="10.95" customHeight="1" x14ac:dyDescent="0.25">
      <c r="A304" s="244" t="s">
        <v>445</v>
      </c>
      <c r="B304" s="245" t="s">
        <v>529</v>
      </c>
      <c r="C304" s="245">
        <v>199</v>
      </c>
      <c r="D304" s="246">
        <v>197</v>
      </c>
      <c r="E304" s="245">
        <v>120</v>
      </c>
      <c r="F304" s="247">
        <v>59.9</v>
      </c>
      <c r="G304" s="247">
        <v>7.5</v>
      </c>
      <c r="H304" s="247">
        <v>60.6</v>
      </c>
      <c r="I304" s="247">
        <v>7.6</v>
      </c>
      <c r="J304" s="246">
        <v>73</v>
      </c>
      <c r="K304" s="247">
        <v>36.700000000000003</v>
      </c>
      <c r="L304" s="247">
        <v>7.4</v>
      </c>
      <c r="M304" s="248">
        <v>37.1</v>
      </c>
      <c r="N304" s="247">
        <v>7.5</v>
      </c>
      <c r="O304" s="218" t="str">
        <f t="shared" si="24"/>
        <v/>
      </c>
      <c r="P304" s="218" t="str">
        <f t="shared" si="25"/>
        <v/>
      </c>
      <c r="Q304" s="218" t="str">
        <f t="shared" si="26"/>
        <v/>
      </c>
      <c r="R304" s="410" t="str">
        <f t="shared" si="27"/>
        <v/>
      </c>
      <c r="S304" s="218" t="str">
        <f t="shared" si="28"/>
        <v/>
      </c>
      <c r="T304" s="243" t="str">
        <f t="shared" si="29"/>
        <v/>
      </c>
    </row>
    <row r="305" spans="1:20" ht="10.95" customHeight="1" x14ac:dyDescent="0.25">
      <c r="A305" s="244" t="s">
        <v>445</v>
      </c>
      <c r="B305" s="245" t="s">
        <v>530</v>
      </c>
      <c r="C305" s="245">
        <v>478</v>
      </c>
      <c r="D305" s="246">
        <v>476</v>
      </c>
      <c r="E305" s="245">
        <v>320</v>
      </c>
      <c r="F305" s="247">
        <v>67</v>
      </c>
      <c r="G305" s="247">
        <v>4.7</v>
      </c>
      <c r="H305" s="247">
        <v>67.3</v>
      </c>
      <c r="I305" s="247">
        <v>4.7</v>
      </c>
      <c r="J305" s="246">
        <v>229</v>
      </c>
      <c r="K305" s="247">
        <v>47.9</v>
      </c>
      <c r="L305" s="247">
        <v>5</v>
      </c>
      <c r="M305" s="248">
        <v>48.1</v>
      </c>
      <c r="N305" s="247">
        <v>5</v>
      </c>
      <c r="O305" s="218" t="str">
        <f t="shared" si="24"/>
        <v/>
      </c>
      <c r="P305" s="218" t="str">
        <f t="shared" si="25"/>
        <v/>
      </c>
      <c r="Q305" s="218" t="str">
        <f t="shared" si="26"/>
        <v/>
      </c>
      <c r="R305" s="410" t="str">
        <f t="shared" si="27"/>
        <v/>
      </c>
      <c r="S305" s="218" t="str">
        <f t="shared" si="28"/>
        <v/>
      </c>
      <c r="T305" s="243" t="str">
        <f t="shared" si="29"/>
        <v/>
      </c>
    </row>
    <row r="306" spans="1:20" ht="10.95" customHeight="1" x14ac:dyDescent="0.25">
      <c r="A306" s="244" t="s">
        <v>445</v>
      </c>
      <c r="B306" s="245" t="s">
        <v>531</v>
      </c>
      <c r="C306" s="245">
        <v>358</v>
      </c>
      <c r="D306" s="246">
        <v>358</v>
      </c>
      <c r="E306" s="245">
        <v>275</v>
      </c>
      <c r="F306" s="247">
        <v>76.7</v>
      </c>
      <c r="G306" s="247">
        <v>4.9000000000000004</v>
      </c>
      <c r="H306" s="247">
        <v>76.8</v>
      </c>
      <c r="I306" s="247">
        <v>4.9000000000000004</v>
      </c>
      <c r="J306" s="246">
        <v>222</v>
      </c>
      <c r="K306" s="247">
        <v>62</v>
      </c>
      <c r="L306" s="247">
        <v>5.6</v>
      </c>
      <c r="M306" s="248">
        <v>62.1</v>
      </c>
      <c r="N306" s="247">
        <v>5.6</v>
      </c>
      <c r="O306" s="218" t="str">
        <f t="shared" si="24"/>
        <v/>
      </c>
      <c r="P306" s="218" t="str">
        <f t="shared" si="25"/>
        <v/>
      </c>
      <c r="Q306" s="218" t="str">
        <f t="shared" si="26"/>
        <v/>
      </c>
      <c r="R306" s="410" t="str">
        <f t="shared" si="27"/>
        <v/>
      </c>
      <c r="S306" s="218" t="str">
        <f t="shared" si="28"/>
        <v/>
      </c>
      <c r="T306" s="243" t="str">
        <f t="shared" si="29"/>
        <v/>
      </c>
    </row>
    <row r="307" spans="1:20" ht="10.95" customHeight="1" x14ac:dyDescent="0.25">
      <c r="A307" s="244" t="s">
        <v>508</v>
      </c>
      <c r="B307" s="245" t="s">
        <v>444</v>
      </c>
      <c r="C307" s="245">
        <v>4436</v>
      </c>
      <c r="D307" s="246">
        <v>4296</v>
      </c>
      <c r="E307" s="245">
        <v>3129</v>
      </c>
      <c r="F307" s="247">
        <v>70.5</v>
      </c>
      <c r="G307" s="247">
        <v>2.2999999999999998</v>
      </c>
      <c r="H307" s="247">
        <v>72.8</v>
      </c>
      <c r="I307" s="247">
        <v>2.2000000000000002</v>
      </c>
      <c r="J307" s="246">
        <v>2776</v>
      </c>
      <c r="K307" s="247">
        <v>62.6</v>
      </c>
      <c r="L307" s="247">
        <v>2.4</v>
      </c>
      <c r="M307" s="248">
        <v>64.599999999999994</v>
      </c>
      <c r="N307" s="247">
        <v>2.4</v>
      </c>
      <c r="O307" s="218">
        <f t="shared" si="24"/>
        <v>0.64599999999999991</v>
      </c>
      <c r="P307" s="218">
        <f t="shared" si="25"/>
        <v>0.66640584246218049</v>
      </c>
      <c r="Q307" s="218">
        <f t="shared" si="26"/>
        <v>0.47700000000000004</v>
      </c>
      <c r="R307" s="410">
        <f t="shared" si="27"/>
        <v>0.47700000000000004</v>
      </c>
      <c r="S307" s="218">
        <f t="shared" si="28"/>
        <v>0.71578003913894328</v>
      </c>
      <c r="T307" s="243" t="str">
        <f t="shared" si="29"/>
        <v>Wisconsin</v>
      </c>
    </row>
    <row r="308" spans="1:20" ht="10.95" customHeight="1" x14ac:dyDescent="0.25">
      <c r="A308" s="244" t="s">
        <v>445</v>
      </c>
      <c r="B308" s="245" t="s">
        <v>527</v>
      </c>
      <c r="C308" s="245">
        <v>471</v>
      </c>
      <c r="D308" s="246">
        <v>462</v>
      </c>
      <c r="E308" s="245">
        <v>254</v>
      </c>
      <c r="F308" s="247">
        <v>54</v>
      </c>
      <c r="G308" s="247">
        <v>7.6</v>
      </c>
      <c r="H308" s="247">
        <v>55</v>
      </c>
      <c r="I308" s="247">
        <v>7.7</v>
      </c>
      <c r="J308" s="246">
        <v>221</v>
      </c>
      <c r="K308" s="247">
        <v>46.9</v>
      </c>
      <c r="L308" s="247">
        <v>7.6</v>
      </c>
      <c r="M308" s="248">
        <v>47.7</v>
      </c>
      <c r="N308" s="247">
        <v>7.7</v>
      </c>
      <c r="O308" s="218" t="str">
        <f t="shared" si="24"/>
        <v/>
      </c>
      <c r="P308" s="218" t="str">
        <f t="shared" si="25"/>
        <v/>
      </c>
      <c r="Q308" s="218" t="str">
        <f t="shared" si="26"/>
        <v/>
      </c>
      <c r="R308" s="410" t="str">
        <f t="shared" si="27"/>
        <v/>
      </c>
      <c r="S308" s="218" t="str">
        <f t="shared" si="28"/>
        <v/>
      </c>
      <c r="T308" s="243" t="str">
        <f t="shared" si="29"/>
        <v/>
      </c>
    </row>
    <row r="309" spans="1:20" ht="10.95" customHeight="1" x14ac:dyDescent="0.25">
      <c r="A309" s="244" t="s">
        <v>445</v>
      </c>
      <c r="B309" s="245" t="s">
        <v>528</v>
      </c>
      <c r="C309" s="245">
        <v>747</v>
      </c>
      <c r="D309" s="246">
        <v>689</v>
      </c>
      <c r="E309" s="245">
        <v>424</v>
      </c>
      <c r="F309" s="247">
        <v>56.8</v>
      </c>
      <c r="G309" s="247">
        <v>6</v>
      </c>
      <c r="H309" s="247">
        <v>61.6</v>
      </c>
      <c r="I309" s="247">
        <v>6.1</v>
      </c>
      <c r="J309" s="246">
        <v>339</v>
      </c>
      <c r="K309" s="247">
        <v>45.5</v>
      </c>
      <c r="L309" s="247">
        <v>6</v>
      </c>
      <c r="M309" s="248">
        <v>49.3</v>
      </c>
      <c r="N309" s="247">
        <v>6.3</v>
      </c>
      <c r="O309" s="218" t="str">
        <f t="shared" si="24"/>
        <v/>
      </c>
      <c r="P309" s="218" t="str">
        <f t="shared" si="25"/>
        <v/>
      </c>
      <c r="Q309" s="218" t="str">
        <f t="shared" si="26"/>
        <v/>
      </c>
      <c r="R309" s="410" t="str">
        <f t="shared" si="27"/>
        <v/>
      </c>
      <c r="S309" s="218" t="str">
        <f t="shared" si="28"/>
        <v/>
      </c>
      <c r="T309" s="243" t="str">
        <f t="shared" si="29"/>
        <v/>
      </c>
    </row>
    <row r="310" spans="1:20" ht="10.95" customHeight="1" x14ac:dyDescent="0.25">
      <c r="A310" s="244" t="s">
        <v>445</v>
      </c>
      <c r="B310" s="245" t="s">
        <v>529</v>
      </c>
      <c r="C310" s="245">
        <v>703</v>
      </c>
      <c r="D310" s="246">
        <v>663</v>
      </c>
      <c r="E310" s="245">
        <v>438</v>
      </c>
      <c r="F310" s="247">
        <v>62.3</v>
      </c>
      <c r="G310" s="247">
        <v>6.1</v>
      </c>
      <c r="H310" s="247">
        <v>66.099999999999994</v>
      </c>
      <c r="I310" s="247">
        <v>6.1</v>
      </c>
      <c r="J310" s="246">
        <v>388</v>
      </c>
      <c r="K310" s="247">
        <v>55.2</v>
      </c>
      <c r="L310" s="247">
        <v>6.2</v>
      </c>
      <c r="M310" s="248">
        <v>58.5</v>
      </c>
      <c r="N310" s="247">
        <v>6.3</v>
      </c>
      <c r="O310" s="218" t="str">
        <f t="shared" si="24"/>
        <v/>
      </c>
      <c r="P310" s="218" t="str">
        <f t="shared" si="25"/>
        <v/>
      </c>
      <c r="Q310" s="218" t="str">
        <f t="shared" si="26"/>
        <v/>
      </c>
      <c r="R310" s="410" t="str">
        <f t="shared" si="27"/>
        <v/>
      </c>
      <c r="S310" s="218" t="str">
        <f t="shared" si="28"/>
        <v/>
      </c>
      <c r="T310" s="243" t="str">
        <f t="shared" si="29"/>
        <v/>
      </c>
    </row>
    <row r="311" spans="1:20" ht="10.95" customHeight="1" x14ac:dyDescent="0.25">
      <c r="A311" s="244" t="s">
        <v>445</v>
      </c>
      <c r="B311" s="245" t="s">
        <v>530</v>
      </c>
      <c r="C311" s="245">
        <v>1490</v>
      </c>
      <c r="D311" s="246">
        <v>1467</v>
      </c>
      <c r="E311" s="245">
        <v>1189</v>
      </c>
      <c r="F311" s="247">
        <v>79.8</v>
      </c>
      <c r="G311" s="247">
        <v>3.4</v>
      </c>
      <c r="H311" s="247">
        <v>81</v>
      </c>
      <c r="I311" s="247">
        <v>3.4</v>
      </c>
      <c r="J311" s="246">
        <v>1056</v>
      </c>
      <c r="K311" s="247">
        <v>70.900000000000006</v>
      </c>
      <c r="L311" s="247">
        <v>3.9</v>
      </c>
      <c r="M311" s="248">
        <v>72</v>
      </c>
      <c r="N311" s="247">
        <v>3.9</v>
      </c>
      <c r="O311" s="218" t="str">
        <f t="shared" si="24"/>
        <v/>
      </c>
      <c r="P311" s="218" t="str">
        <f t="shared" si="25"/>
        <v/>
      </c>
      <c r="Q311" s="218" t="str">
        <f t="shared" si="26"/>
        <v/>
      </c>
      <c r="R311" s="410" t="str">
        <f t="shared" si="27"/>
        <v/>
      </c>
      <c r="S311" s="218" t="str">
        <f t="shared" si="28"/>
        <v/>
      </c>
      <c r="T311" s="243" t="str">
        <f t="shared" si="29"/>
        <v/>
      </c>
    </row>
    <row r="312" spans="1:20" ht="10.95" customHeight="1" x14ac:dyDescent="0.25">
      <c r="A312" s="244" t="s">
        <v>445</v>
      </c>
      <c r="B312" s="245" t="s">
        <v>531</v>
      </c>
      <c r="C312" s="245">
        <v>1026</v>
      </c>
      <c r="D312" s="246">
        <v>1015</v>
      </c>
      <c r="E312" s="245">
        <v>824</v>
      </c>
      <c r="F312" s="247">
        <v>80.3</v>
      </c>
      <c r="G312" s="247">
        <v>4.0999999999999996</v>
      </c>
      <c r="H312" s="247">
        <v>81.2</v>
      </c>
      <c r="I312" s="247">
        <v>4.0999999999999996</v>
      </c>
      <c r="J312" s="246">
        <v>772</v>
      </c>
      <c r="K312" s="247">
        <v>75.2</v>
      </c>
      <c r="L312" s="247">
        <v>4.5</v>
      </c>
      <c r="M312" s="248">
        <v>76</v>
      </c>
      <c r="N312" s="247">
        <v>4.4000000000000004</v>
      </c>
      <c r="O312" s="218" t="str">
        <f t="shared" si="24"/>
        <v/>
      </c>
      <c r="P312" s="218" t="str">
        <f t="shared" si="25"/>
        <v/>
      </c>
      <c r="Q312" s="218" t="str">
        <f t="shared" si="26"/>
        <v/>
      </c>
      <c r="R312" s="410" t="str">
        <f t="shared" si="27"/>
        <v/>
      </c>
      <c r="S312" s="218" t="str">
        <f t="shared" si="28"/>
        <v/>
      </c>
      <c r="T312" s="243" t="str">
        <f t="shared" si="29"/>
        <v/>
      </c>
    </row>
    <row r="313" spans="1:20" ht="10.95" customHeight="1" x14ac:dyDescent="0.25">
      <c r="A313" s="244" t="s">
        <v>509</v>
      </c>
      <c r="B313" s="245" t="s">
        <v>444</v>
      </c>
      <c r="C313" s="245">
        <v>430</v>
      </c>
      <c r="D313" s="246">
        <v>422</v>
      </c>
      <c r="E313" s="245">
        <v>268</v>
      </c>
      <c r="F313" s="247">
        <v>62.4</v>
      </c>
      <c r="G313" s="247">
        <v>2.9</v>
      </c>
      <c r="H313" s="247">
        <v>63.5</v>
      </c>
      <c r="I313" s="247">
        <v>2.9</v>
      </c>
      <c r="J313" s="246">
        <v>220</v>
      </c>
      <c r="K313" s="247">
        <v>51.2</v>
      </c>
      <c r="L313" s="247">
        <v>3</v>
      </c>
      <c r="M313" s="248">
        <v>52.1</v>
      </c>
      <c r="N313" s="247">
        <v>3</v>
      </c>
      <c r="O313" s="218">
        <f t="shared" si="24"/>
        <v>0.52100000000000002</v>
      </c>
      <c r="P313" s="218">
        <f t="shared" si="25"/>
        <v>0.55672823218997358</v>
      </c>
      <c r="Q313" s="218" t="str">
        <f t="shared" si="26"/>
        <v>B</v>
      </c>
      <c r="R313" s="410">
        <f t="shared" si="27"/>
        <v>0.20454545454545456</v>
      </c>
      <c r="S313" s="218">
        <f t="shared" si="28"/>
        <v>0.36740629039207245</v>
      </c>
      <c r="T313" s="243" t="str">
        <f t="shared" si="29"/>
        <v>Wyoming</v>
      </c>
    </row>
    <row r="314" spans="1:20" ht="10.95" customHeight="1" x14ac:dyDescent="0.25">
      <c r="A314" s="244" t="s">
        <v>445</v>
      </c>
      <c r="B314" s="245" t="s">
        <v>527</v>
      </c>
      <c r="C314" s="245">
        <v>44</v>
      </c>
      <c r="D314" s="246">
        <v>44</v>
      </c>
      <c r="E314" s="245">
        <v>15</v>
      </c>
      <c r="F314" s="247" t="s">
        <v>457</v>
      </c>
      <c r="G314" s="247" t="s">
        <v>457</v>
      </c>
      <c r="H314" s="247" t="s">
        <v>457</v>
      </c>
      <c r="I314" s="247" t="s">
        <v>457</v>
      </c>
      <c r="J314" s="246">
        <v>9</v>
      </c>
      <c r="K314" s="247" t="s">
        <v>457</v>
      </c>
      <c r="L314" s="247" t="s">
        <v>457</v>
      </c>
      <c r="M314" s="248" t="s">
        <v>457</v>
      </c>
      <c r="N314" s="247" t="s">
        <v>457</v>
      </c>
      <c r="O314" s="218" t="str">
        <f t="shared" si="24"/>
        <v/>
      </c>
      <c r="P314" s="218" t="str">
        <f t="shared" si="25"/>
        <v/>
      </c>
      <c r="Q314" s="218" t="str">
        <f t="shared" si="26"/>
        <v/>
      </c>
      <c r="R314" s="410" t="str">
        <f t="shared" si="27"/>
        <v/>
      </c>
      <c r="S314" s="218" t="str">
        <f t="shared" si="28"/>
        <v/>
      </c>
      <c r="T314" s="243" t="str">
        <f t="shared" si="29"/>
        <v/>
      </c>
    </row>
    <row r="315" spans="1:20" ht="10.95" customHeight="1" x14ac:dyDescent="0.25">
      <c r="A315" s="244" t="s">
        <v>445</v>
      </c>
      <c r="B315" s="245" t="s">
        <v>528</v>
      </c>
      <c r="C315" s="245">
        <v>84</v>
      </c>
      <c r="D315" s="246">
        <v>80</v>
      </c>
      <c r="E315" s="245">
        <v>42</v>
      </c>
      <c r="F315" s="247">
        <v>50.1</v>
      </c>
      <c r="G315" s="247">
        <v>6.7</v>
      </c>
      <c r="H315" s="247">
        <v>52.4</v>
      </c>
      <c r="I315" s="247">
        <v>6.8</v>
      </c>
      <c r="J315" s="246">
        <v>28</v>
      </c>
      <c r="K315" s="247">
        <v>33.6</v>
      </c>
      <c r="L315" s="247">
        <v>6.3</v>
      </c>
      <c r="M315" s="248">
        <v>35.200000000000003</v>
      </c>
      <c r="N315" s="247">
        <v>6.5</v>
      </c>
      <c r="O315" s="218" t="str">
        <f t="shared" si="24"/>
        <v/>
      </c>
      <c r="P315" s="218" t="str">
        <f t="shared" si="25"/>
        <v/>
      </c>
      <c r="Q315" s="218" t="str">
        <f t="shared" si="26"/>
        <v/>
      </c>
      <c r="R315" s="410" t="str">
        <f t="shared" si="27"/>
        <v/>
      </c>
      <c r="S315" s="218" t="str">
        <f t="shared" si="28"/>
        <v/>
      </c>
      <c r="T315" s="243" t="str">
        <f t="shared" si="29"/>
        <v/>
      </c>
    </row>
    <row r="316" spans="1:20" ht="10.95" customHeight="1" x14ac:dyDescent="0.25">
      <c r="A316" s="244" t="s">
        <v>445</v>
      </c>
      <c r="B316" s="245" t="s">
        <v>529</v>
      </c>
      <c r="C316" s="245">
        <v>67</v>
      </c>
      <c r="D316" s="246">
        <v>65</v>
      </c>
      <c r="E316" s="245">
        <v>40</v>
      </c>
      <c r="F316" s="247" t="s">
        <v>457</v>
      </c>
      <c r="G316" s="247" t="s">
        <v>457</v>
      </c>
      <c r="H316" s="247" t="s">
        <v>457</v>
      </c>
      <c r="I316" s="247" t="s">
        <v>457</v>
      </c>
      <c r="J316" s="246">
        <v>28</v>
      </c>
      <c r="K316" s="247" t="s">
        <v>457</v>
      </c>
      <c r="L316" s="247" t="s">
        <v>457</v>
      </c>
      <c r="M316" s="248" t="s">
        <v>457</v>
      </c>
      <c r="N316" s="247" t="s">
        <v>457</v>
      </c>
      <c r="O316" s="218" t="str">
        <f t="shared" si="24"/>
        <v/>
      </c>
      <c r="P316" s="218" t="str">
        <f t="shared" si="25"/>
        <v/>
      </c>
      <c r="Q316" s="218" t="str">
        <f t="shared" si="26"/>
        <v/>
      </c>
      <c r="R316" s="410" t="str">
        <f t="shared" si="27"/>
        <v/>
      </c>
      <c r="S316" s="218" t="str">
        <f t="shared" si="28"/>
        <v/>
      </c>
      <c r="T316" s="243" t="str">
        <f t="shared" si="29"/>
        <v/>
      </c>
    </row>
    <row r="317" spans="1:20" ht="10.95" customHeight="1" x14ac:dyDescent="0.25">
      <c r="A317" s="244" t="s">
        <v>445</v>
      </c>
      <c r="B317" s="245" t="s">
        <v>530</v>
      </c>
      <c r="C317" s="245">
        <v>142</v>
      </c>
      <c r="D317" s="246">
        <v>141</v>
      </c>
      <c r="E317" s="245">
        <v>98</v>
      </c>
      <c r="F317" s="247">
        <v>69.3</v>
      </c>
      <c r="G317" s="247">
        <v>4.8</v>
      </c>
      <c r="H317" s="247">
        <v>69.8</v>
      </c>
      <c r="I317" s="247">
        <v>4.8</v>
      </c>
      <c r="J317" s="246">
        <v>88</v>
      </c>
      <c r="K317" s="247">
        <v>62</v>
      </c>
      <c r="L317" s="247">
        <v>5</v>
      </c>
      <c r="M317" s="248">
        <v>62.5</v>
      </c>
      <c r="N317" s="247">
        <v>5</v>
      </c>
      <c r="O317" s="218" t="str">
        <f t="shared" si="24"/>
        <v/>
      </c>
      <c r="P317" s="218" t="str">
        <f t="shared" si="25"/>
        <v/>
      </c>
      <c r="Q317" s="218" t="str">
        <f t="shared" si="26"/>
        <v/>
      </c>
      <c r="R317" s="410" t="str">
        <f t="shared" si="27"/>
        <v/>
      </c>
      <c r="S317" s="218" t="str">
        <f t="shared" si="28"/>
        <v/>
      </c>
      <c r="T317" s="243" t="str">
        <f t="shared" si="29"/>
        <v/>
      </c>
    </row>
    <row r="318" spans="1:20" ht="10.95" customHeight="1" x14ac:dyDescent="0.25">
      <c r="A318" s="244" t="s">
        <v>445</v>
      </c>
      <c r="B318" s="245" t="s">
        <v>531</v>
      </c>
      <c r="C318" s="245">
        <v>94</v>
      </c>
      <c r="D318" s="246">
        <v>93</v>
      </c>
      <c r="E318" s="245">
        <v>73</v>
      </c>
      <c r="F318" s="247">
        <v>77.3</v>
      </c>
      <c r="G318" s="247">
        <v>5.3</v>
      </c>
      <c r="H318" s="247">
        <v>78.099999999999994</v>
      </c>
      <c r="I318" s="247">
        <v>5.3</v>
      </c>
      <c r="J318" s="246">
        <v>67</v>
      </c>
      <c r="K318" s="247">
        <v>71.099999999999994</v>
      </c>
      <c r="L318" s="247">
        <v>5.8</v>
      </c>
      <c r="M318" s="248">
        <v>71.8</v>
      </c>
      <c r="N318" s="247">
        <v>5.7</v>
      </c>
      <c r="O318" s="218" t="str">
        <f t="shared" si="24"/>
        <v/>
      </c>
      <c r="P318" s="218" t="str">
        <f t="shared" si="25"/>
        <v/>
      </c>
      <c r="Q318" s="218" t="str">
        <f t="shared" si="26"/>
        <v/>
      </c>
      <c r="R318" s="410" t="str">
        <f t="shared" si="27"/>
        <v/>
      </c>
      <c r="S318" s="218" t="str">
        <f t="shared" si="28"/>
        <v/>
      </c>
      <c r="T318" s="243" t="str">
        <f t="shared" si="29"/>
        <v/>
      </c>
    </row>
    <row r="319" spans="1:20" ht="10.95" customHeight="1" x14ac:dyDescent="0.25"/>
    <row r="320" spans="1:20" ht="10.95" customHeight="1" x14ac:dyDescent="0.25">
      <c r="A320" s="249" t="s">
        <v>532</v>
      </c>
      <c r="B320" s="219"/>
      <c r="C320" s="250"/>
      <c r="D320" s="220"/>
      <c r="E320" s="219"/>
      <c r="F320" s="219"/>
      <c r="G320" s="219"/>
      <c r="H320" s="219"/>
      <c r="I320" s="219"/>
      <c r="J320" s="220"/>
      <c r="K320" s="219"/>
      <c r="L320" s="219"/>
      <c r="M320" s="220"/>
      <c r="N320" s="219"/>
      <c r="O320" s="219"/>
      <c r="P320" s="219"/>
    </row>
    <row r="321" spans="1:16" ht="10.95" customHeight="1" x14ac:dyDescent="0.25">
      <c r="A321" s="219" t="s">
        <v>511</v>
      </c>
      <c r="B321" s="219"/>
      <c r="C321" s="219"/>
      <c r="D321" s="220"/>
      <c r="E321" s="219"/>
      <c r="F321" s="219"/>
      <c r="G321" s="219"/>
      <c r="H321" s="219"/>
      <c r="I321" s="219"/>
      <c r="J321" s="220"/>
      <c r="K321" s="219"/>
      <c r="L321" s="219"/>
      <c r="M321" s="219"/>
      <c r="N321" s="219"/>
      <c r="O321" s="219"/>
      <c r="P321" s="219"/>
    </row>
    <row r="322" spans="1:16" ht="10.95" customHeight="1" x14ac:dyDescent="0.25">
      <c r="A322" s="219" t="s">
        <v>513</v>
      </c>
      <c r="B322" s="219"/>
      <c r="C322" s="250"/>
      <c r="D322" s="220"/>
      <c r="E322" s="219"/>
      <c r="F322" s="219"/>
      <c r="G322" s="219"/>
      <c r="H322" s="219"/>
      <c r="I322" s="219"/>
      <c r="J322" s="220"/>
      <c r="K322" s="219"/>
      <c r="L322" s="219"/>
      <c r="M322" s="220"/>
      <c r="N322" s="219"/>
      <c r="O322" s="219"/>
      <c r="P322" s="219"/>
    </row>
    <row r="323" spans="1:16" ht="10.95" customHeight="1" x14ac:dyDescent="0.25">
      <c r="A323" s="219" t="s">
        <v>514</v>
      </c>
      <c r="B323" s="219"/>
      <c r="C323" s="250"/>
      <c r="D323" s="220"/>
      <c r="E323" s="219"/>
      <c r="F323" s="219"/>
      <c r="G323" s="219"/>
      <c r="H323" s="219"/>
      <c r="I323" s="219"/>
      <c r="J323" s="220"/>
      <c r="K323" s="219"/>
      <c r="L323" s="219"/>
      <c r="M323" s="220"/>
      <c r="N323" s="219"/>
      <c r="O323" s="219"/>
      <c r="P323" s="219"/>
    </row>
    <row r="324" spans="1:16" ht="10.95" customHeight="1" x14ac:dyDescent="0.25">
      <c r="A324" s="219" t="s">
        <v>515</v>
      </c>
      <c r="B324" s="219"/>
      <c r="C324" s="250"/>
      <c r="D324" s="220"/>
      <c r="E324" s="219"/>
      <c r="F324" s="219"/>
      <c r="G324" s="219"/>
      <c r="H324" s="219"/>
      <c r="I324" s="219"/>
      <c r="J324" s="220"/>
      <c r="K324" s="219"/>
      <c r="L324" s="219"/>
      <c r="M324" s="220"/>
      <c r="N324" s="219"/>
      <c r="O324" s="219"/>
      <c r="P324" s="219"/>
    </row>
    <row r="325" spans="1:16" ht="10.95" customHeight="1" x14ac:dyDescent="0.25">
      <c r="A325" s="219"/>
      <c r="B325" s="219"/>
      <c r="C325" s="250"/>
      <c r="D325" s="220"/>
      <c r="E325" s="219"/>
      <c r="F325" s="219"/>
      <c r="G325" s="219"/>
      <c r="H325" s="219"/>
      <c r="I325" s="219"/>
      <c r="J325" s="220"/>
      <c r="K325" s="219"/>
      <c r="L325" s="219"/>
      <c r="M325" s="220"/>
      <c r="N325" s="219"/>
      <c r="O325" s="219"/>
      <c r="P325" s="219"/>
    </row>
    <row r="326" spans="1:16" ht="10.95" customHeight="1" x14ac:dyDescent="0.25">
      <c r="A326" s="219" t="s">
        <v>516</v>
      </c>
      <c r="B326" s="219"/>
      <c r="C326" s="219"/>
      <c r="D326" s="220"/>
      <c r="E326" s="219"/>
      <c r="F326" s="219"/>
      <c r="G326" s="219"/>
      <c r="H326" s="219"/>
      <c r="I326" s="219"/>
      <c r="J326" s="220"/>
      <c r="K326" s="219"/>
      <c r="L326" s="219"/>
      <c r="M326" s="219"/>
      <c r="N326" s="219"/>
      <c r="O326" s="219"/>
      <c r="P326" s="219"/>
    </row>
  </sheetData>
  <sortState xmlns:xlrd2="http://schemas.microsoft.com/office/spreadsheetml/2017/richdata2" ref="V7:AC58">
    <sortCondition ref="AC7:AC5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118B0-1516-4599-986A-4C5A626ED1C3}">
  <sheetPr>
    <tabColor theme="5" tint="-0.499984740745262"/>
  </sheetPr>
  <dimension ref="A1:AI582"/>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ColWidth="10.25" defaultRowHeight="10.199999999999999" x14ac:dyDescent="0.2"/>
  <cols>
    <col min="1" max="1" width="10.25" style="194"/>
    <col min="2" max="2" width="19.75" style="194" customWidth="1"/>
    <col min="3" max="3" width="4.75" style="194" customWidth="1"/>
    <col min="4" max="4" width="8.375" style="215" customWidth="1"/>
    <col min="5" max="9" width="4.75" style="194" customWidth="1"/>
    <col min="10" max="10" width="6.75" style="201" customWidth="1"/>
    <col min="11" max="12" width="6.75" style="194" customWidth="1"/>
    <col min="13" max="13" width="6.75" style="215" customWidth="1"/>
    <col min="14" max="15" width="6.75" style="194" customWidth="1"/>
    <col min="16" max="16" width="6.75" style="215" customWidth="1"/>
    <col min="17" max="17" width="9.875" style="215" customWidth="1"/>
    <col min="18" max="21" width="6.75" style="335" customWidth="1"/>
    <col min="22" max="22" width="6.75" style="194" customWidth="1"/>
    <col min="23" max="23" width="10.25" style="194"/>
    <col min="24" max="24" width="3.875" style="201" customWidth="1"/>
    <col min="25" max="25" width="10.25" style="545"/>
    <col min="26" max="28" width="10.25" style="194"/>
    <col min="29" max="29" width="10.25" style="193"/>
    <col min="30" max="16384" width="10.25" style="194"/>
  </cols>
  <sheetData>
    <row r="1" spans="1:35" s="184" customFormat="1" ht="79.2" customHeight="1" x14ac:dyDescent="0.3">
      <c r="A1" s="314" t="s">
        <v>431</v>
      </c>
      <c r="B1" s="177" t="s">
        <v>1864</v>
      </c>
      <c r="C1" s="177" t="s">
        <v>432</v>
      </c>
      <c r="D1" s="178" t="s">
        <v>433</v>
      </c>
      <c r="E1" s="177" t="s">
        <v>434</v>
      </c>
      <c r="F1" s="179" t="s">
        <v>435</v>
      </c>
      <c r="G1" s="180" t="s">
        <v>436</v>
      </c>
      <c r="H1" s="179" t="s">
        <v>437</v>
      </c>
      <c r="I1" s="180" t="s">
        <v>436</v>
      </c>
      <c r="J1" s="181" t="s">
        <v>438</v>
      </c>
      <c r="K1" s="179" t="s">
        <v>439</v>
      </c>
      <c r="L1" s="180" t="s">
        <v>436</v>
      </c>
      <c r="M1" s="182" t="s">
        <v>440</v>
      </c>
      <c r="N1" s="180" t="s">
        <v>436</v>
      </c>
      <c r="O1" s="183" t="str">
        <f>B6</f>
        <v>White non-Hispanic alone</v>
      </c>
      <c r="P1" s="406" t="s">
        <v>441</v>
      </c>
      <c r="Q1" s="406" t="s">
        <v>1894</v>
      </c>
      <c r="R1" s="332" t="str">
        <f>B7</f>
        <v>Black alone</v>
      </c>
      <c r="S1" s="332" t="str">
        <f>B11</f>
        <v>Black alone or in combination</v>
      </c>
      <c r="T1" s="332" t="str">
        <f>B9</f>
        <v>Hispanic (of any race)</v>
      </c>
      <c r="U1" s="332" t="str">
        <f>B8</f>
        <v>Asian alone</v>
      </c>
      <c r="V1" s="184" t="s">
        <v>442</v>
      </c>
      <c r="W1" s="184" t="s">
        <v>189</v>
      </c>
      <c r="X1" s="558"/>
      <c r="Y1" s="546" t="s">
        <v>440</v>
      </c>
      <c r="Z1" s="184" t="s">
        <v>1891</v>
      </c>
      <c r="AA1" s="184" t="s">
        <v>449</v>
      </c>
      <c r="AB1" s="184" t="s">
        <v>441</v>
      </c>
      <c r="AC1" s="185" t="s">
        <v>1894</v>
      </c>
      <c r="AD1" s="184" t="s">
        <v>450</v>
      </c>
      <c r="AE1" s="184" t="s">
        <v>454</v>
      </c>
      <c r="AF1" s="184" t="s">
        <v>452</v>
      </c>
      <c r="AG1" s="184" t="s">
        <v>451</v>
      </c>
      <c r="AH1" s="184" t="s">
        <v>442</v>
      </c>
      <c r="AI1" s="184" t="s">
        <v>189</v>
      </c>
    </row>
    <row r="2" spans="1:35" ht="10.95" customHeight="1" x14ac:dyDescent="0.2">
      <c r="A2" s="186" t="s">
        <v>443</v>
      </c>
      <c r="B2" s="187" t="s">
        <v>444</v>
      </c>
      <c r="C2" s="187">
        <v>249748</v>
      </c>
      <c r="D2" s="188">
        <v>228832</v>
      </c>
      <c r="E2" s="187">
        <v>153066</v>
      </c>
      <c r="F2" s="189">
        <v>61.3</v>
      </c>
      <c r="G2" s="189">
        <v>0.3</v>
      </c>
      <c r="H2" s="189">
        <v>66.900000000000006</v>
      </c>
      <c r="I2" s="189">
        <v>0.3</v>
      </c>
      <c r="J2" s="190">
        <v>122281</v>
      </c>
      <c r="K2" s="189">
        <v>49</v>
      </c>
      <c r="L2" s="189">
        <v>0.3</v>
      </c>
      <c r="M2" s="191">
        <v>53.4</v>
      </c>
      <c r="N2" s="189">
        <v>0.3</v>
      </c>
      <c r="O2" s="331">
        <f>IF($A2&lt;&gt;"",M6,"")</f>
        <v>57.5</v>
      </c>
      <c r="P2" s="407">
        <f>IF(A2&lt;&gt;"",0.01*(M2*D2-M6*D6)/(D2-D6),"")</f>
        <v>0.44795718348002694</v>
      </c>
      <c r="Q2" s="407">
        <f>IF(A2&lt;&gt;"",100*P2/O2,"")</f>
        <v>0.77905597126961212</v>
      </c>
      <c r="R2" s="333">
        <f t="shared" ref="R2:R65" si="0">IF(A2&lt;&gt;"",M7,"")</f>
        <v>51.1</v>
      </c>
      <c r="S2" s="333">
        <f t="shared" ref="S2:S65" si="1">IF(A2&lt;&gt;"",M11,"")</f>
        <v>50.6</v>
      </c>
      <c r="T2" s="333">
        <f t="shared" ref="T2:T65" si="2">IF(A2&lt;&gt;"",M9,"")</f>
        <v>40.4</v>
      </c>
      <c r="U2" s="333">
        <f>IF($A2&lt;&gt;"",M8,"")</f>
        <v>40.6</v>
      </c>
      <c r="V2" s="267">
        <f>IF(A2&lt;&gt;"",(O2*0.01-P2),"")</f>
        <v>0.12704281651997312</v>
      </c>
      <c r="Y2" s="545">
        <v>50.7</v>
      </c>
      <c r="Z2" s="194">
        <v>2.7</v>
      </c>
      <c r="AA2" s="194">
        <v>52.6</v>
      </c>
      <c r="AB2" s="194">
        <v>0.46579719051799845</v>
      </c>
      <c r="AC2" s="193">
        <v>0.88554598957794373</v>
      </c>
      <c r="AD2" s="194">
        <v>49.5</v>
      </c>
      <c r="AE2" s="194">
        <v>49.6</v>
      </c>
      <c r="AF2" s="194">
        <v>29.1</v>
      </c>
      <c r="AG2" s="194" t="s">
        <v>457</v>
      </c>
      <c r="AH2" s="194">
        <v>6.0202809482001574E-2</v>
      </c>
      <c r="AI2" s="194" t="s">
        <v>234</v>
      </c>
    </row>
    <row r="3" spans="1:35" ht="10.95" customHeight="1" x14ac:dyDescent="0.2">
      <c r="A3" s="195" t="s">
        <v>445</v>
      </c>
      <c r="B3" s="196" t="s">
        <v>446</v>
      </c>
      <c r="C3" s="196">
        <v>120573</v>
      </c>
      <c r="D3" s="197">
        <v>110006</v>
      </c>
      <c r="E3" s="196">
        <v>71726</v>
      </c>
      <c r="F3" s="198">
        <v>59.5</v>
      </c>
      <c r="G3" s="198">
        <v>0.4</v>
      </c>
      <c r="H3" s="198">
        <v>65.2</v>
      </c>
      <c r="I3" s="198">
        <v>0.4</v>
      </c>
      <c r="J3" s="199">
        <v>56964</v>
      </c>
      <c r="K3" s="198">
        <v>47.2</v>
      </c>
      <c r="L3" s="198">
        <v>0.4</v>
      </c>
      <c r="M3" s="200">
        <v>51.8</v>
      </c>
      <c r="N3" s="198">
        <v>0.5</v>
      </c>
      <c r="O3" s="192" t="str">
        <f t="shared" ref="O3:O65" si="3">IF(A3&lt;&gt;"",M7,"")</f>
        <v/>
      </c>
      <c r="P3" s="408" t="str">
        <f t="shared" ref="P3:P66" si="4">IF(A3&lt;&gt;"",0.01*(M3*D3-M7*D7)/(D3-D7),"")</f>
        <v/>
      </c>
      <c r="Q3" s="407" t="str">
        <f t="shared" ref="Q3:Q66" si="5">IF(A3&lt;&gt;"",100*P3/O3,"")</f>
        <v/>
      </c>
      <c r="R3" s="334" t="str">
        <f t="shared" si="0"/>
        <v/>
      </c>
      <c r="S3" s="334" t="str">
        <f t="shared" si="1"/>
        <v/>
      </c>
      <c r="T3" s="334" t="str">
        <f t="shared" si="2"/>
        <v/>
      </c>
      <c r="U3" s="334" t="str">
        <f t="shared" ref="U3:U66" si="6">IF($A3&lt;&gt;"",M9,"")</f>
        <v/>
      </c>
      <c r="V3" s="267" t="str">
        <f t="shared" ref="V3:V66" si="7">IF(A3&lt;&gt;"",(O3*0.01-P3),"")</f>
        <v/>
      </c>
      <c r="W3" s="194" t="str">
        <f t="shared" ref="W3:W66" si="8">PROPER(A3)</f>
        <v/>
      </c>
      <c r="Y3" s="545">
        <v>52.8</v>
      </c>
      <c r="Z3" s="194">
        <v>2.9</v>
      </c>
      <c r="AA3" s="194">
        <v>60.3</v>
      </c>
      <c r="AB3" s="194">
        <v>0.40366844919786093</v>
      </c>
      <c r="AC3" s="193">
        <v>0.66943358075930515</v>
      </c>
      <c r="AD3" s="194" t="s">
        <v>457</v>
      </c>
      <c r="AE3" s="194" t="s">
        <v>457</v>
      </c>
      <c r="AF3" s="194" t="s">
        <v>457</v>
      </c>
      <c r="AG3" s="194" t="s">
        <v>457</v>
      </c>
      <c r="AH3" s="194">
        <v>0.19933155080213905</v>
      </c>
      <c r="AI3" s="194" t="s">
        <v>405</v>
      </c>
    </row>
    <row r="4" spans="1:35" ht="10.95" customHeight="1" x14ac:dyDescent="0.2">
      <c r="A4" s="195" t="s">
        <v>445</v>
      </c>
      <c r="B4" s="196" t="s">
        <v>447</v>
      </c>
      <c r="C4" s="196">
        <v>129176</v>
      </c>
      <c r="D4" s="197">
        <v>118826</v>
      </c>
      <c r="E4" s="196">
        <v>81340</v>
      </c>
      <c r="F4" s="198">
        <v>63</v>
      </c>
      <c r="G4" s="198">
        <v>0.4</v>
      </c>
      <c r="H4" s="198">
        <v>68.5</v>
      </c>
      <c r="I4" s="198">
        <v>0.4</v>
      </c>
      <c r="J4" s="199">
        <v>65317</v>
      </c>
      <c r="K4" s="198">
        <v>50.6</v>
      </c>
      <c r="L4" s="198">
        <v>0.4</v>
      </c>
      <c r="M4" s="200">
        <v>55</v>
      </c>
      <c r="N4" s="198">
        <v>0.4</v>
      </c>
      <c r="O4" s="192" t="str">
        <f t="shared" si="3"/>
        <v/>
      </c>
      <c r="P4" s="408" t="str">
        <f t="shared" si="4"/>
        <v/>
      </c>
      <c r="Q4" s="407" t="str">
        <f t="shared" si="5"/>
        <v/>
      </c>
      <c r="R4" s="334" t="str">
        <f t="shared" si="0"/>
        <v/>
      </c>
      <c r="S4" s="334" t="str">
        <f t="shared" si="1"/>
        <v/>
      </c>
      <c r="T4" s="334" t="str">
        <f t="shared" si="2"/>
        <v/>
      </c>
      <c r="U4" s="334" t="str">
        <f t="shared" si="6"/>
        <v/>
      </c>
      <c r="V4" s="267" t="str">
        <f t="shared" si="7"/>
        <v/>
      </c>
      <c r="W4" s="194" t="str">
        <f t="shared" si="8"/>
        <v/>
      </c>
      <c r="Y4" s="545">
        <v>58.9</v>
      </c>
      <c r="Z4" s="194">
        <v>2.4</v>
      </c>
      <c r="AA4" s="194">
        <v>65.3</v>
      </c>
      <c r="AB4" s="194">
        <v>0.47306619385342785</v>
      </c>
      <c r="AC4" s="193">
        <v>0.72445052657492781</v>
      </c>
      <c r="AD4" s="194">
        <v>47</v>
      </c>
      <c r="AE4" s="194">
        <v>50.9</v>
      </c>
      <c r="AF4" s="194">
        <v>48.8</v>
      </c>
      <c r="AG4" s="194">
        <v>56.1</v>
      </c>
      <c r="AH4" s="194">
        <v>0.17993380614657217</v>
      </c>
      <c r="AI4" s="194" t="s">
        <v>245</v>
      </c>
    </row>
    <row r="5" spans="1:35" ht="10.95" customHeight="1" x14ac:dyDescent="0.2">
      <c r="A5" s="195" t="s">
        <v>445</v>
      </c>
      <c r="B5" s="196" t="s">
        <v>448</v>
      </c>
      <c r="C5" s="196">
        <v>194127</v>
      </c>
      <c r="D5" s="197">
        <v>180522</v>
      </c>
      <c r="E5" s="196">
        <v>123727</v>
      </c>
      <c r="F5" s="198">
        <v>63.7</v>
      </c>
      <c r="G5" s="198">
        <v>0.3</v>
      </c>
      <c r="H5" s="198">
        <v>68.5</v>
      </c>
      <c r="I5" s="198">
        <v>0.3</v>
      </c>
      <c r="J5" s="199">
        <v>99255</v>
      </c>
      <c r="K5" s="198">
        <v>51.1</v>
      </c>
      <c r="L5" s="198">
        <v>0.3</v>
      </c>
      <c r="M5" s="200">
        <v>55</v>
      </c>
      <c r="N5" s="198">
        <v>0.4</v>
      </c>
      <c r="O5" s="192" t="str">
        <f t="shared" si="3"/>
        <v/>
      </c>
      <c r="P5" s="408" t="str">
        <f t="shared" si="4"/>
        <v/>
      </c>
      <c r="Q5" s="407" t="str">
        <f t="shared" si="5"/>
        <v/>
      </c>
      <c r="R5" s="334" t="str">
        <f t="shared" si="0"/>
        <v/>
      </c>
      <c r="S5" s="334" t="str">
        <f t="shared" si="1"/>
        <v/>
      </c>
      <c r="T5" s="334" t="str">
        <f t="shared" si="2"/>
        <v/>
      </c>
      <c r="U5" s="334" t="str">
        <f t="shared" si="6"/>
        <v/>
      </c>
      <c r="V5" s="267" t="str">
        <f t="shared" si="7"/>
        <v/>
      </c>
      <c r="W5" s="194" t="str">
        <f t="shared" si="8"/>
        <v/>
      </c>
      <c r="Y5" s="545">
        <v>42.6</v>
      </c>
      <c r="Z5" s="194">
        <v>2.8</v>
      </c>
      <c r="AA5" s="194">
        <v>44</v>
      </c>
      <c r="AB5" s="194">
        <v>0.37731950207468884</v>
      </c>
      <c r="AC5" s="193">
        <v>0.85754432289702009</v>
      </c>
      <c r="AD5" s="194">
        <v>41.6</v>
      </c>
      <c r="AE5" s="194">
        <v>41.6</v>
      </c>
      <c r="AF5" s="194">
        <v>20.8</v>
      </c>
      <c r="AG5" s="194" t="s">
        <v>457</v>
      </c>
      <c r="AH5" s="194">
        <v>6.2680497925311163E-2</v>
      </c>
      <c r="AI5" s="194" t="s">
        <v>242</v>
      </c>
    </row>
    <row r="6" spans="1:35" ht="10.95" customHeight="1" x14ac:dyDescent="0.2">
      <c r="A6" s="195" t="s">
        <v>445</v>
      </c>
      <c r="B6" s="196" t="s">
        <v>449</v>
      </c>
      <c r="C6" s="196">
        <v>157610</v>
      </c>
      <c r="D6" s="197">
        <v>154982</v>
      </c>
      <c r="E6" s="196">
        <v>110054</v>
      </c>
      <c r="F6" s="198">
        <v>69.8</v>
      </c>
      <c r="G6" s="198">
        <v>0.4</v>
      </c>
      <c r="H6" s="198">
        <v>71</v>
      </c>
      <c r="I6" s="198">
        <v>0.4</v>
      </c>
      <c r="J6" s="199">
        <v>89075</v>
      </c>
      <c r="K6" s="198">
        <v>56.5</v>
      </c>
      <c r="L6" s="198">
        <v>0.4</v>
      </c>
      <c r="M6" s="200">
        <v>57.5</v>
      </c>
      <c r="N6" s="198">
        <v>0.4</v>
      </c>
      <c r="O6" s="192" t="str">
        <f t="shared" si="3"/>
        <v/>
      </c>
      <c r="P6" s="408" t="str">
        <f t="shared" si="4"/>
        <v/>
      </c>
      <c r="Q6" s="407" t="str">
        <f t="shared" si="5"/>
        <v/>
      </c>
      <c r="R6" s="334" t="str">
        <f t="shared" si="0"/>
        <v/>
      </c>
      <c r="S6" s="334" t="str">
        <f t="shared" si="1"/>
        <v/>
      </c>
      <c r="T6" s="334" t="str">
        <f t="shared" si="2"/>
        <v/>
      </c>
      <c r="U6" s="334" t="str">
        <f t="shared" si="6"/>
        <v/>
      </c>
      <c r="V6" s="267" t="str">
        <f t="shared" si="7"/>
        <v/>
      </c>
      <c r="W6" s="194" t="str">
        <f t="shared" si="8"/>
        <v/>
      </c>
      <c r="Y6" s="545">
        <v>51.9</v>
      </c>
      <c r="Z6" s="194">
        <v>1</v>
      </c>
      <c r="AA6" s="194">
        <v>61.4</v>
      </c>
      <c r="AB6" s="194">
        <v>0.44002417850480707</v>
      </c>
      <c r="AC6" s="193">
        <v>0.71665175652248703</v>
      </c>
      <c r="AD6" s="194">
        <v>50.6</v>
      </c>
      <c r="AE6" s="194">
        <v>49.9</v>
      </c>
      <c r="AF6" s="194">
        <v>43.3</v>
      </c>
      <c r="AG6" s="194">
        <v>40.700000000000003</v>
      </c>
      <c r="AH6" s="194">
        <v>0.17397582149519292</v>
      </c>
      <c r="AI6" s="194" t="s">
        <v>248</v>
      </c>
    </row>
    <row r="7" spans="1:35" ht="10.95" customHeight="1" x14ac:dyDescent="0.2">
      <c r="A7" s="195" t="s">
        <v>445</v>
      </c>
      <c r="B7" s="196" t="s">
        <v>450</v>
      </c>
      <c r="C7" s="196">
        <v>31623</v>
      </c>
      <c r="D7" s="197">
        <v>29758</v>
      </c>
      <c r="E7" s="196">
        <v>19023</v>
      </c>
      <c r="F7" s="198">
        <v>60.2</v>
      </c>
      <c r="G7" s="198">
        <v>1</v>
      </c>
      <c r="H7" s="198">
        <v>63.9</v>
      </c>
      <c r="I7" s="198">
        <v>1</v>
      </c>
      <c r="J7" s="199">
        <v>15194</v>
      </c>
      <c r="K7" s="198">
        <v>48</v>
      </c>
      <c r="L7" s="198">
        <v>1</v>
      </c>
      <c r="M7" s="200">
        <v>51.1</v>
      </c>
      <c r="N7" s="198">
        <v>1.1000000000000001</v>
      </c>
      <c r="O7" s="192" t="str">
        <f t="shared" si="3"/>
        <v/>
      </c>
      <c r="P7" s="408" t="str">
        <f t="shared" si="4"/>
        <v/>
      </c>
      <c r="Q7" s="407" t="str">
        <f t="shared" si="5"/>
        <v/>
      </c>
      <c r="R7" s="334" t="str">
        <f t="shared" si="0"/>
        <v/>
      </c>
      <c r="S7" s="334" t="str">
        <f t="shared" si="1"/>
        <v/>
      </c>
      <c r="T7" s="334" t="str">
        <f t="shared" si="2"/>
        <v/>
      </c>
      <c r="U7" s="334" t="str">
        <f t="shared" si="6"/>
        <v/>
      </c>
      <c r="V7" s="267" t="str">
        <f t="shared" si="7"/>
        <v/>
      </c>
      <c r="W7" s="194" t="str">
        <f t="shared" si="8"/>
        <v/>
      </c>
      <c r="Y7" s="545">
        <v>58.1</v>
      </c>
      <c r="Z7" s="194">
        <v>2.6</v>
      </c>
      <c r="AA7" s="194">
        <v>62.6</v>
      </c>
      <c r="AB7" s="194">
        <v>0.42935683297180027</v>
      </c>
      <c r="AC7" s="193">
        <v>0.68587353509872251</v>
      </c>
      <c r="AD7" s="194">
        <v>30.3</v>
      </c>
      <c r="AE7" s="194">
        <v>31</v>
      </c>
      <c r="AF7" s="194">
        <v>43.9</v>
      </c>
      <c r="AG7" s="194">
        <v>71.5</v>
      </c>
      <c r="AH7" s="194">
        <v>0.19664316702819973</v>
      </c>
      <c r="AI7" s="194" t="s">
        <v>252</v>
      </c>
    </row>
    <row r="8" spans="1:35" ht="10.95" customHeight="1" x14ac:dyDescent="0.2">
      <c r="A8" s="195" t="s">
        <v>445</v>
      </c>
      <c r="B8" s="196" t="s">
        <v>451</v>
      </c>
      <c r="C8" s="196">
        <v>15659</v>
      </c>
      <c r="D8" s="197">
        <v>11128</v>
      </c>
      <c r="E8" s="196">
        <v>5898</v>
      </c>
      <c r="F8" s="198">
        <v>37.700000000000003</v>
      </c>
      <c r="G8" s="198">
        <v>1.5</v>
      </c>
      <c r="H8" s="198">
        <v>53</v>
      </c>
      <c r="I8" s="198">
        <v>1.8</v>
      </c>
      <c r="J8" s="199">
        <v>4519</v>
      </c>
      <c r="K8" s="198">
        <v>28.9</v>
      </c>
      <c r="L8" s="198">
        <v>1.4</v>
      </c>
      <c r="M8" s="200">
        <v>40.6</v>
      </c>
      <c r="N8" s="198">
        <v>1.8</v>
      </c>
      <c r="O8" s="192" t="str">
        <f t="shared" si="3"/>
        <v/>
      </c>
      <c r="P8" s="408" t="str">
        <f t="shared" si="4"/>
        <v/>
      </c>
      <c r="Q8" s="407" t="str">
        <f t="shared" si="5"/>
        <v/>
      </c>
      <c r="R8" s="334" t="str">
        <f t="shared" si="0"/>
        <v/>
      </c>
      <c r="S8" s="334" t="str">
        <f t="shared" si="1"/>
        <v/>
      </c>
      <c r="T8" s="334" t="str">
        <f t="shared" si="2"/>
        <v/>
      </c>
      <c r="U8" s="334" t="str">
        <f t="shared" si="6"/>
        <v/>
      </c>
      <c r="V8" s="267" t="str">
        <f t="shared" si="7"/>
        <v/>
      </c>
      <c r="W8" s="194" t="str">
        <f t="shared" si="8"/>
        <v/>
      </c>
      <c r="Y8" s="545">
        <v>54</v>
      </c>
      <c r="Z8" s="194">
        <v>2.9</v>
      </c>
      <c r="AA8" s="194">
        <v>57.7</v>
      </c>
      <c r="AB8" s="194">
        <v>0.43269431643625189</v>
      </c>
      <c r="AC8" s="193">
        <v>0.74990349469021123</v>
      </c>
      <c r="AD8" s="194">
        <v>48.2</v>
      </c>
      <c r="AE8" s="194">
        <v>48.3</v>
      </c>
      <c r="AF8" s="194">
        <v>41.1</v>
      </c>
      <c r="AG8" s="194">
        <v>37.700000000000003</v>
      </c>
      <c r="AH8" s="194">
        <v>0.14430568356374818</v>
      </c>
      <c r="AI8" s="194" t="s">
        <v>408</v>
      </c>
    </row>
    <row r="9" spans="1:35" ht="10.95" customHeight="1" x14ac:dyDescent="0.2">
      <c r="A9" s="195" t="s">
        <v>445</v>
      </c>
      <c r="B9" s="196" t="s">
        <v>452</v>
      </c>
      <c r="C9" s="196">
        <v>41049</v>
      </c>
      <c r="D9" s="197">
        <v>28955</v>
      </c>
      <c r="E9" s="196">
        <v>15558</v>
      </c>
      <c r="F9" s="198">
        <v>37.9</v>
      </c>
      <c r="G9" s="198">
        <v>1.2</v>
      </c>
      <c r="H9" s="198">
        <v>53.7</v>
      </c>
      <c r="I9" s="198">
        <v>1.4</v>
      </c>
      <c r="J9" s="199">
        <v>11695</v>
      </c>
      <c r="K9" s="198">
        <v>28.5</v>
      </c>
      <c r="L9" s="198">
        <v>1.1000000000000001</v>
      </c>
      <c r="M9" s="200">
        <v>40.4</v>
      </c>
      <c r="N9" s="198">
        <v>1.4</v>
      </c>
      <c r="O9" s="192" t="str">
        <f t="shared" si="3"/>
        <v/>
      </c>
      <c r="P9" s="408" t="str">
        <f t="shared" si="4"/>
        <v/>
      </c>
      <c r="Q9" s="407" t="str">
        <f t="shared" si="5"/>
        <v/>
      </c>
      <c r="R9" s="334" t="str">
        <f t="shared" si="0"/>
        <v/>
      </c>
      <c r="S9" s="334" t="str">
        <f t="shared" si="1"/>
        <v/>
      </c>
      <c r="T9" s="334" t="str">
        <f t="shared" si="2"/>
        <v/>
      </c>
      <c r="U9" s="334" t="str">
        <f t="shared" si="6"/>
        <v/>
      </c>
      <c r="V9" s="267" t="str">
        <f t="shared" si="7"/>
        <v/>
      </c>
      <c r="W9" s="194" t="str">
        <f t="shared" si="8"/>
        <v/>
      </c>
      <c r="Y9" s="545">
        <v>51.8</v>
      </c>
      <c r="Z9" s="194">
        <v>2.8</v>
      </c>
      <c r="AA9" s="194">
        <v>52.7</v>
      </c>
      <c r="AB9" s="194">
        <v>0.50080816326530608</v>
      </c>
      <c r="AC9" s="193">
        <v>0.95030012004801911</v>
      </c>
      <c r="AD9" s="194">
        <v>56.2</v>
      </c>
      <c r="AE9" s="194">
        <v>55.2</v>
      </c>
      <c r="AF9" s="194" t="s">
        <v>457</v>
      </c>
      <c r="AG9" s="194" t="s">
        <v>457</v>
      </c>
      <c r="AH9" s="194">
        <v>2.6191836734693941E-2</v>
      </c>
      <c r="AI9" s="194" t="s">
        <v>259</v>
      </c>
    </row>
    <row r="10" spans="1:35" ht="10.95" customHeight="1" x14ac:dyDescent="0.2">
      <c r="A10" s="195" t="s">
        <v>445</v>
      </c>
      <c r="B10" s="196" t="s">
        <v>453</v>
      </c>
      <c r="C10" s="196">
        <v>198477</v>
      </c>
      <c r="D10" s="197">
        <v>184394</v>
      </c>
      <c r="E10" s="196">
        <v>126194</v>
      </c>
      <c r="F10" s="198">
        <v>63.6</v>
      </c>
      <c r="G10" s="198">
        <v>0.3</v>
      </c>
      <c r="H10" s="198">
        <v>68.400000000000006</v>
      </c>
      <c r="I10" s="198">
        <v>0.3</v>
      </c>
      <c r="J10" s="199">
        <v>101115</v>
      </c>
      <c r="K10" s="198">
        <v>50.9</v>
      </c>
      <c r="L10" s="198">
        <v>0.3</v>
      </c>
      <c r="M10" s="200">
        <v>54.8</v>
      </c>
      <c r="N10" s="198">
        <v>0.4</v>
      </c>
      <c r="O10" s="192" t="str">
        <f t="shared" si="3"/>
        <v/>
      </c>
      <c r="P10" s="408" t="str">
        <f t="shared" si="4"/>
        <v/>
      </c>
      <c r="Q10" s="407" t="str">
        <f t="shared" si="5"/>
        <v/>
      </c>
      <c r="R10" s="334" t="str">
        <f t="shared" si="0"/>
        <v/>
      </c>
      <c r="S10" s="334" t="str">
        <f t="shared" si="1"/>
        <v/>
      </c>
      <c r="T10" s="334" t="str">
        <f t="shared" si="2"/>
        <v/>
      </c>
      <c r="U10" s="334" t="str">
        <f t="shared" si="6"/>
        <v/>
      </c>
      <c r="V10" s="267" t="str">
        <f t="shared" si="7"/>
        <v/>
      </c>
      <c r="W10" s="194" t="str">
        <f t="shared" si="8"/>
        <v/>
      </c>
      <c r="Y10" s="545">
        <v>61.1</v>
      </c>
      <c r="Z10" s="194">
        <v>2.8</v>
      </c>
      <c r="AA10" s="194">
        <v>69.5</v>
      </c>
      <c r="AB10" s="194">
        <v>0.54618339100346025</v>
      </c>
      <c r="AC10" s="193">
        <v>0.78587538273879176</v>
      </c>
      <c r="AD10" s="194">
        <v>53.7</v>
      </c>
      <c r="AE10" s="194">
        <v>54.5</v>
      </c>
      <c r="AF10" s="194" t="s">
        <v>457</v>
      </c>
      <c r="AG10" s="194" t="s">
        <v>457</v>
      </c>
      <c r="AH10" s="194">
        <v>0.14881660899653981</v>
      </c>
      <c r="AI10" s="194" t="s">
        <v>506</v>
      </c>
    </row>
    <row r="11" spans="1:35" ht="10.95" customHeight="1" x14ac:dyDescent="0.2">
      <c r="A11" s="195" t="s">
        <v>445</v>
      </c>
      <c r="B11" s="196" t="s">
        <v>454</v>
      </c>
      <c r="C11" s="196">
        <v>33595</v>
      </c>
      <c r="D11" s="197">
        <v>31422</v>
      </c>
      <c r="E11" s="196">
        <v>20015</v>
      </c>
      <c r="F11" s="198">
        <v>59.6</v>
      </c>
      <c r="G11" s="198">
        <v>1</v>
      </c>
      <c r="H11" s="198">
        <v>63.7</v>
      </c>
      <c r="I11" s="198">
        <v>1</v>
      </c>
      <c r="J11" s="199">
        <v>15887</v>
      </c>
      <c r="K11" s="198">
        <v>47.3</v>
      </c>
      <c r="L11" s="198">
        <v>1</v>
      </c>
      <c r="M11" s="200">
        <v>50.6</v>
      </c>
      <c r="N11" s="198">
        <v>1.1000000000000001</v>
      </c>
      <c r="O11" s="192" t="str">
        <f t="shared" si="3"/>
        <v/>
      </c>
      <c r="P11" s="408" t="str">
        <f t="shared" si="4"/>
        <v/>
      </c>
      <c r="Q11" s="407" t="str">
        <f t="shared" si="5"/>
        <v/>
      </c>
      <c r="R11" s="334" t="str">
        <f t="shared" si="0"/>
        <v/>
      </c>
      <c r="S11" s="334" t="str">
        <f t="shared" si="1"/>
        <v/>
      </c>
      <c r="T11" s="334" t="str">
        <f t="shared" si="2"/>
        <v/>
      </c>
      <c r="U11" s="334" t="str">
        <f t="shared" si="6"/>
        <v/>
      </c>
      <c r="V11" s="267" t="str">
        <f t="shared" si="7"/>
        <v/>
      </c>
      <c r="W11" s="194" t="str">
        <f t="shared" si="8"/>
        <v/>
      </c>
      <c r="Y11" s="545">
        <v>52.6</v>
      </c>
      <c r="Z11" s="194">
        <v>1.3</v>
      </c>
      <c r="AA11" s="194">
        <v>57</v>
      </c>
      <c r="AB11" s="194">
        <v>0.45415258092738425</v>
      </c>
      <c r="AC11" s="193">
        <v>0.79675891390769171</v>
      </c>
      <c r="AD11" s="194">
        <v>47.2</v>
      </c>
      <c r="AE11" s="194">
        <v>47.4</v>
      </c>
      <c r="AF11" s="194">
        <v>44.3</v>
      </c>
      <c r="AG11" s="194">
        <v>40.5</v>
      </c>
      <c r="AH11" s="194">
        <v>0.11584741907261581</v>
      </c>
      <c r="AI11" s="194" t="s">
        <v>264</v>
      </c>
    </row>
    <row r="12" spans="1:35" ht="10.95" customHeight="1" x14ac:dyDescent="0.2">
      <c r="A12" s="195" t="s">
        <v>445</v>
      </c>
      <c r="B12" s="196" t="s">
        <v>455</v>
      </c>
      <c r="C12" s="196">
        <v>16733</v>
      </c>
      <c r="D12" s="197">
        <v>12170</v>
      </c>
      <c r="E12" s="196">
        <v>6595</v>
      </c>
      <c r="F12" s="198">
        <v>39.4</v>
      </c>
      <c r="G12" s="198">
        <v>1.5</v>
      </c>
      <c r="H12" s="198">
        <v>54.2</v>
      </c>
      <c r="I12" s="198">
        <v>1.8</v>
      </c>
      <c r="J12" s="199">
        <v>5080</v>
      </c>
      <c r="K12" s="198">
        <v>30.4</v>
      </c>
      <c r="L12" s="198">
        <v>1.4</v>
      </c>
      <c r="M12" s="200">
        <v>41.7</v>
      </c>
      <c r="N12" s="198">
        <v>1.7</v>
      </c>
      <c r="O12" s="192" t="str">
        <f t="shared" si="3"/>
        <v/>
      </c>
      <c r="P12" s="408" t="str">
        <f t="shared" si="4"/>
        <v/>
      </c>
      <c r="Q12" s="407" t="str">
        <f t="shared" si="5"/>
        <v/>
      </c>
      <c r="R12" s="334" t="str">
        <f t="shared" si="0"/>
        <v/>
      </c>
      <c r="S12" s="334" t="str">
        <f t="shared" si="1"/>
        <v/>
      </c>
      <c r="T12" s="334" t="str">
        <f t="shared" si="2"/>
        <v/>
      </c>
      <c r="U12" s="334" t="str">
        <f t="shared" si="6"/>
        <v/>
      </c>
      <c r="V12" s="267" t="str">
        <f t="shared" si="7"/>
        <v/>
      </c>
      <c r="W12" s="194" t="str">
        <f t="shared" si="8"/>
        <v/>
      </c>
      <c r="Y12" s="545">
        <v>55.9</v>
      </c>
      <c r="Z12" s="194">
        <v>1.9</v>
      </c>
      <c r="AA12" s="194">
        <v>56.1</v>
      </c>
      <c r="AB12" s="194">
        <v>0.55588204410220499</v>
      </c>
      <c r="AC12" s="193">
        <v>0.99087708396114971</v>
      </c>
      <c r="AD12" s="194">
        <v>59.6</v>
      </c>
      <c r="AE12" s="194">
        <v>58.5</v>
      </c>
      <c r="AF12" s="194">
        <v>38.200000000000003</v>
      </c>
      <c r="AG12" s="194">
        <v>43.8</v>
      </c>
      <c r="AH12" s="194">
        <v>5.1179558977950679E-3</v>
      </c>
      <c r="AI12" s="194" t="s">
        <v>267</v>
      </c>
    </row>
    <row r="13" spans="1:35" ht="10.95" customHeight="1" x14ac:dyDescent="0.2">
      <c r="A13" s="195" t="s">
        <v>456</v>
      </c>
      <c r="B13" s="196" t="s">
        <v>444</v>
      </c>
      <c r="C13" s="196">
        <v>3753</v>
      </c>
      <c r="D13" s="197">
        <v>3609</v>
      </c>
      <c r="E13" s="196">
        <v>2490</v>
      </c>
      <c r="F13" s="198">
        <v>66.400000000000006</v>
      </c>
      <c r="G13" s="198">
        <v>2.5</v>
      </c>
      <c r="H13" s="198">
        <v>69</v>
      </c>
      <c r="I13" s="198">
        <v>2.5</v>
      </c>
      <c r="J13" s="199">
        <v>1830</v>
      </c>
      <c r="K13" s="198">
        <v>48.8</v>
      </c>
      <c r="L13" s="198">
        <v>2.7</v>
      </c>
      <c r="M13" s="200">
        <v>50.7</v>
      </c>
      <c r="N13" s="198">
        <v>2.7</v>
      </c>
      <c r="O13" s="192">
        <f t="shared" si="3"/>
        <v>52.6</v>
      </c>
      <c r="P13" s="408">
        <f t="shared" si="4"/>
        <v>0.46579719051799845</v>
      </c>
      <c r="Q13" s="407">
        <f t="shared" si="5"/>
        <v>0.88554598957794373</v>
      </c>
      <c r="R13" s="334">
        <f t="shared" si="0"/>
        <v>49.5</v>
      </c>
      <c r="S13" s="334">
        <f t="shared" si="1"/>
        <v>49.6</v>
      </c>
      <c r="T13" s="334">
        <f t="shared" si="2"/>
        <v>29.1</v>
      </c>
      <c r="U13" s="334" t="str">
        <f t="shared" si="6"/>
        <v>B</v>
      </c>
      <c r="V13" s="267">
        <f t="shared" si="7"/>
        <v>6.0202809482001574E-2</v>
      </c>
      <c r="W13" s="194" t="str">
        <f t="shared" si="8"/>
        <v>Alabama</v>
      </c>
      <c r="Y13" s="545">
        <v>44</v>
      </c>
      <c r="Z13" s="194">
        <v>2.8</v>
      </c>
      <c r="AA13" s="194">
        <v>50.4</v>
      </c>
      <c r="AB13" s="194">
        <v>0.42276601307189543</v>
      </c>
      <c r="AC13" s="193">
        <v>0.83882145450772905</v>
      </c>
      <c r="AD13" s="194" t="s">
        <v>457</v>
      </c>
      <c r="AE13" s="194" t="s">
        <v>457</v>
      </c>
      <c r="AF13" s="194">
        <v>30.9</v>
      </c>
      <c r="AG13" s="194">
        <v>44.6</v>
      </c>
      <c r="AH13" s="194">
        <v>8.1233986928104573E-2</v>
      </c>
      <c r="AI13" s="194" t="s">
        <v>268</v>
      </c>
    </row>
    <row r="14" spans="1:35" ht="10.95" customHeight="1" x14ac:dyDescent="0.2">
      <c r="A14" s="195" t="s">
        <v>445</v>
      </c>
      <c r="B14" s="196" t="s">
        <v>446</v>
      </c>
      <c r="C14" s="196">
        <v>1772</v>
      </c>
      <c r="D14" s="197">
        <v>1681</v>
      </c>
      <c r="E14" s="196">
        <v>1122</v>
      </c>
      <c r="F14" s="198">
        <v>63.3</v>
      </c>
      <c r="G14" s="198">
        <v>3.7</v>
      </c>
      <c r="H14" s="198">
        <v>66.7</v>
      </c>
      <c r="I14" s="198">
        <v>3.8</v>
      </c>
      <c r="J14" s="199">
        <v>821</v>
      </c>
      <c r="K14" s="198">
        <v>46.3</v>
      </c>
      <c r="L14" s="198">
        <v>3.9</v>
      </c>
      <c r="M14" s="200">
        <v>48.8</v>
      </c>
      <c r="N14" s="198">
        <v>4</v>
      </c>
      <c r="O14" s="192" t="str">
        <f t="shared" si="3"/>
        <v/>
      </c>
      <c r="P14" s="408" t="str">
        <f t="shared" si="4"/>
        <v/>
      </c>
      <c r="Q14" s="407" t="str">
        <f t="shared" si="5"/>
        <v/>
      </c>
      <c r="R14" s="334" t="str">
        <f t="shared" si="0"/>
        <v/>
      </c>
      <c r="S14" s="334" t="str">
        <f t="shared" si="1"/>
        <v/>
      </c>
      <c r="T14" s="334" t="str">
        <f t="shared" si="2"/>
        <v/>
      </c>
      <c r="U14" s="334" t="str">
        <f t="shared" si="6"/>
        <v/>
      </c>
      <c r="V14" s="267" t="str">
        <f t="shared" si="7"/>
        <v/>
      </c>
      <c r="W14" s="194" t="str">
        <f t="shared" si="8"/>
        <v/>
      </c>
      <c r="Y14" s="545">
        <v>47.9</v>
      </c>
      <c r="Z14" s="194">
        <v>2.8</v>
      </c>
      <c r="AA14" s="194">
        <v>50.9</v>
      </c>
      <c r="AB14" s="194">
        <v>0.30691208791208807</v>
      </c>
      <c r="AC14" s="193">
        <v>0.60297070316716717</v>
      </c>
      <c r="AD14" s="194" t="s">
        <v>457</v>
      </c>
      <c r="AE14" s="194" t="s">
        <v>457</v>
      </c>
      <c r="AF14" s="194">
        <v>23.8</v>
      </c>
      <c r="AG14" s="194" t="s">
        <v>457</v>
      </c>
      <c r="AH14" s="194">
        <v>0.20208791208791194</v>
      </c>
      <c r="AI14" s="194" t="s">
        <v>269</v>
      </c>
    </row>
    <row r="15" spans="1:35" ht="10.95" customHeight="1" x14ac:dyDescent="0.2">
      <c r="A15" s="195" t="s">
        <v>445</v>
      </c>
      <c r="B15" s="196" t="s">
        <v>447</v>
      </c>
      <c r="C15" s="196">
        <v>1982</v>
      </c>
      <c r="D15" s="197">
        <v>1927</v>
      </c>
      <c r="E15" s="196">
        <v>1368</v>
      </c>
      <c r="F15" s="198">
        <v>69</v>
      </c>
      <c r="G15" s="198">
        <v>3.4</v>
      </c>
      <c r="H15" s="198">
        <v>71</v>
      </c>
      <c r="I15" s="198">
        <v>3.4</v>
      </c>
      <c r="J15" s="199">
        <v>1010</v>
      </c>
      <c r="K15" s="198">
        <v>50.9</v>
      </c>
      <c r="L15" s="198">
        <v>3.7</v>
      </c>
      <c r="M15" s="200">
        <v>52.4</v>
      </c>
      <c r="N15" s="198">
        <v>3.7</v>
      </c>
      <c r="O15" s="192" t="str">
        <f t="shared" si="3"/>
        <v/>
      </c>
      <c r="P15" s="408" t="str">
        <f t="shared" si="4"/>
        <v/>
      </c>
      <c r="Q15" s="407" t="str">
        <f t="shared" si="5"/>
        <v/>
      </c>
      <c r="R15" s="334" t="str">
        <f t="shared" si="0"/>
        <v/>
      </c>
      <c r="S15" s="334" t="str">
        <f t="shared" si="1"/>
        <v/>
      </c>
      <c r="T15" s="334" t="str">
        <f t="shared" si="2"/>
        <v/>
      </c>
      <c r="U15" s="334" t="str">
        <f t="shared" si="6"/>
        <v/>
      </c>
      <c r="V15" s="267" t="str">
        <f t="shared" si="7"/>
        <v/>
      </c>
      <c r="W15" s="194" t="str">
        <f t="shared" si="8"/>
        <v/>
      </c>
      <c r="Y15" s="545">
        <v>53</v>
      </c>
      <c r="Z15" s="194">
        <v>1.7</v>
      </c>
      <c r="AA15" s="194">
        <v>57.1</v>
      </c>
      <c r="AB15" s="194">
        <v>0.44124159886805803</v>
      </c>
      <c r="AC15" s="193">
        <v>0.77275236229081956</v>
      </c>
      <c r="AD15" s="194">
        <v>56.8</v>
      </c>
      <c r="AE15" s="194">
        <v>56</v>
      </c>
      <c r="AF15" s="194">
        <v>33.299999999999997</v>
      </c>
      <c r="AG15" s="194">
        <v>33.1</v>
      </c>
      <c r="AH15" s="194">
        <v>0.12975840113194204</v>
      </c>
      <c r="AI15" s="194" t="s">
        <v>271</v>
      </c>
    </row>
    <row r="16" spans="1:35" ht="10.95" customHeight="1" x14ac:dyDescent="0.2">
      <c r="A16" s="195" t="s">
        <v>445</v>
      </c>
      <c r="B16" s="196" t="s">
        <v>448</v>
      </c>
      <c r="C16" s="196">
        <v>2610</v>
      </c>
      <c r="D16" s="197">
        <v>2534</v>
      </c>
      <c r="E16" s="196">
        <v>1774</v>
      </c>
      <c r="F16" s="198">
        <v>68</v>
      </c>
      <c r="G16" s="198">
        <v>3</v>
      </c>
      <c r="H16" s="198">
        <v>70</v>
      </c>
      <c r="I16" s="198">
        <v>3</v>
      </c>
      <c r="J16" s="199">
        <v>1309</v>
      </c>
      <c r="K16" s="198">
        <v>50.1</v>
      </c>
      <c r="L16" s="198">
        <v>3.2</v>
      </c>
      <c r="M16" s="200">
        <v>51.6</v>
      </c>
      <c r="N16" s="198">
        <v>3.2</v>
      </c>
      <c r="O16" s="192" t="str">
        <f t="shared" si="3"/>
        <v/>
      </c>
      <c r="P16" s="408" t="str">
        <f t="shared" si="4"/>
        <v/>
      </c>
      <c r="Q16" s="407" t="str">
        <f t="shared" si="5"/>
        <v/>
      </c>
      <c r="R16" s="334" t="str">
        <f t="shared" si="0"/>
        <v/>
      </c>
      <c r="S16" s="334" t="str">
        <f t="shared" si="1"/>
        <v/>
      </c>
      <c r="T16" s="334" t="str">
        <f t="shared" si="2"/>
        <v/>
      </c>
      <c r="U16" s="334" t="str">
        <f t="shared" si="6"/>
        <v/>
      </c>
      <c r="V16" s="267" t="str">
        <f t="shared" si="7"/>
        <v/>
      </c>
      <c r="W16" s="194" t="str">
        <f t="shared" si="8"/>
        <v/>
      </c>
      <c r="Y16" s="545">
        <v>49.3</v>
      </c>
      <c r="Z16" s="194">
        <v>2.4</v>
      </c>
      <c r="AA16" s="194">
        <v>50.9</v>
      </c>
      <c r="AB16" s="194">
        <v>0.42097244546498264</v>
      </c>
      <c r="AC16" s="193">
        <v>0.82705784963650819</v>
      </c>
      <c r="AD16" s="194">
        <v>47.2</v>
      </c>
      <c r="AE16" s="194">
        <v>47.2</v>
      </c>
      <c r="AF16" s="194">
        <v>36.5</v>
      </c>
      <c r="AG16" s="194">
        <v>27.6</v>
      </c>
      <c r="AH16" s="194">
        <v>8.8027554535017372E-2</v>
      </c>
      <c r="AI16" s="194" t="s">
        <v>273</v>
      </c>
    </row>
    <row r="17" spans="1:35" s="201" customFormat="1" ht="10.95" customHeight="1" x14ac:dyDescent="0.2">
      <c r="A17" s="202" t="s">
        <v>445</v>
      </c>
      <c r="B17" s="199" t="s">
        <v>449</v>
      </c>
      <c r="C17" s="199">
        <v>2494</v>
      </c>
      <c r="D17" s="197">
        <v>2470</v>
      </c>
      <c r="E17" s="199">
        <v>1760</v>
      </c>
      <c r="F17" s="203">
        <v>70.599999999999994</v>
      </c>
      <c r="G17" s="203">
        <v>3</v>
      </c>
      <c r="H17" s="203">
        <v>71.3</v>
      </c>
      <c r="I17" s="203">
        <v>3</v>
      </c>
      <c r="J17" s="199">
        <v>1298</v>
      </c>
      <c r="K17" s="203">
        <v>52.1</v>
      </c>
      <c r="L17" s="203">
        <v>3.3</v>
      </c>
      <c r="M17" s="203">
        <v>52.6</v>
      </c>
      <c r="N17" s="203">
        <v>3.3</v>
      </c>
      <c r="O17" s="192" t="str">
        <f t="shared" si="3"/>
        <v/>
      </c>
      <c r="P17" s="408" t="str">
        <f t="shared" si="4"/>
        <v/>
      </c>
      <c r="Q17" s="407" t="str">
        <f t="shared" si="5"/>
        <v/>
      </c>
      <c r="R17" s="334" t="str">
        <f t="shared" si="0"/>
        <v/>
      </c>
      <c r="S17" s="334" t="str">
        <f t="shared" si="1"/>
        <v/>
      </c>
      <c r="T17" s="334" t="str">
        <f t="shared" si="2"/>
        <v/>
      </c>
      <c r="U17" s="334" t="str">
        <f t="shared" si="6"/>
        <v/>
      </c>
      <c r="V17" s="267" t="str">
        <f t="shared" si="7"/>
        <v/>
      </c>
      <c r="W17" s="194" t="str">
        <f t="shared" si="8"/>
        <v/>
      </c>
      <c r="Y17" s="545">
        <v>59.6</v>
      </c>
      <c r="Z17" s="194">
        <v>2.8</v>
      </c>
      <c r="AA17" s="194">
        <v>60.8</v>
      </c>
      <c r="AB17" s="194">
        <v>0.503046875</v>
      </c>
      <c r="AC17" s="193">
        <v>0.82737972861842113</v>
      </c>
      <c r="AD17" s="194">
        <v>54.1</v>
      </c>
      <c r="AE17" s="194">
        <v>51.3</v>
      </c>
      <c r="AF17" s="194">
        <v>46.7</v>
      </c>
      <c r="AG17" s="194" t="s">
        <v>457</v>
      </c>
      <c r="AH17" s="194">
        <v>0.10495312499999998</v>
      </c>
      <c r="AI17" s="194" t="s">
        <v>276</v>
      </c>
    </row>
    <row r="18" spans="1:35" s="201" customFormat="1" ht="10.95" customHeight="1" x14ac:dyDescent="0.2">
      <c r="A18" s="202" t="s">
        <v>445</v>
      </c>
      <c r="B18" s="199" t="s">
        <v>450</v>
      </c>
      <c r="C18" s="199">
        <v>976</v>
      </c>
      <c r="D18" s="197">
        <v>975</v>
      </c>
      <c r="E18" s="199">
        <v>657</v>
      </c>
      <c r="F18" s="203">
        <v>67.2</v>
      </c>
      <c r="G18" s="203">
        <v>5.9</v>
      </c>
      <c r="H18" s="203">
        <v>67.400000000000006</v>
      </c>
      <c r="I18" s="203">
        <v>5.9</v>
      </c>
      <c r="J18" s="199">
        <v>483</v>
      </c>
      <c r="K18" s="203">
        <v>49.4</v>
      </c>
      <c r="L18" s="203">
        <v>6.3</v>
      </c>
      <c r="M18" s="203">
        <v>49.5</v>
      </c>
      <c r="N18" s="203">
        <v>6.3</v>
      </c>
      <c r="O18" s="192" t="str">
        <f t="shared" si="3"/>
        <v/>
      </c>
      <c r="P18" s="408" t="str">
        <f t="shared" si="4"/>
        <v/>
      </c>
      <c r="Q18" s="407" t="str">
        <f t="shared" si="5"/>
        <v/>
      </c>
      <c r="R18" s="334" t="str">
        <f t="shared" si="0"/>
        <v/>
      </c>
      <c r="S18" s="334" t="str">
        <f t="shared" si="1"/>
        <v/>
      </c>
      <c r="T18" s="334" t="str">
        <f t="shared" si="2"/>
        <v/>
      </c>
      <c r="U18" s="334" t="str">
        <f t="shared" si="6"/>
        <v/>
      </c>
      <c r="V18" s="267" t="str">
        <f t="shared" si="7"/>
        <v/>
      </c>
      <c r="W18" s="194" t="str">
        <f t="shared" si="8"/>
        <v/>
      </c>
      <c r="Y18" s="545">
        <v>56.9</v>
      </c>
      <c r="Z18" s="194">
        <v>3</v>
      </c>
      <c r="AA18" s="194">
        <v>59.1</v>
      </c>
      <c r="AB18" s="194">
        <v>0.46854945054945046</v>
      </c>
      <c r="AC18" s="193">
        <v>0.79280786895000077</v>
      </c>
      <c r="AD18" s="194">
        <v>46.5</v>
      </c>
      <c r="AE18" s="194">
        <v>45.4</v>
      </c>
      <c r="AF18" s="194">
        <v>41.4</v>
      </c>
      <c r="AG18" s="194" t="s">
        <v>457</v>
      </c>
      <c r="AH18" s="194">
        <v>0.12245054945054962</v>
      </c>
      <c r="AI18" s="194" t="s">
        <v>279</v>
      </c>
    </row>
    <row r="19" spans="1:35" ht="10.95" customHeight="1" x14ac:dyDescent="0.2">
      <c r="A19" s="195" t="s">
        <v>445</v>
      </c>
      <c r="B19" s="196" t="s">
        <v>451</v>
      </c>
      <c r="C19" s="196">
        <v>61</v>
      </c>
      <c r="D19" s="197">
        <v>37</v>
      </c>
      <c r="E19" s="196">
        <v>13</v>
      </c>
      <c r="F19" s="198" t="s">
        <v>457</v>
      </c>
      <c r="G19" s="198" t="s">
        <v>457</v>
      </c>
      <c r="H19" s="198" t="s">
        <v>457</v>
      </c>
      <c r="I19" s="198" t="s">
        <v>457</v>
      </c>
      <c r="J19" s="199">
        <v>7</v>
      </c>
      <c r="K19" s="198" t="s">
        <v>457</v>
      </c>
      <c r="L19" s="198" t="s">
        <v>457</v>
      </c>
      <c r="M19" s="200" t="s">
        <v>457</v>
      </c>
      <c r="N19" s="198" t="s">
        <v>457</v>
      </c>
      <c r="O19" s="192" t="str">
        <f t="shared" si="3"/>
        <v/>
      </c>
      <c r="P19" s="408" t="str">
        <f t="shared" si="4"/>
        <v/>
      </c>
      <c r="Q19" s="407" t="str">
        <f t="shared" si="5"/>
        <v/>
      </c>
      <c r="R19" s="334" t="str">
        <f t="shared" si="0"/>
        <v/>
      </c>
      <c r="S19" s="334" t="str">
        <f t="shared" si="1"/>
        <v/>
      </c>
      <c r="T19" s="334" t="str">
        <f t="shared" si="2"/>
        <v/>
      </c>
      <c r="U19" s="334" t="str">
        <f t="shared" si="6"/>
        <v/>
      </c>
      <c r="V19" s="267" t="str">
        <f t="shared" si="7"/>
        <v/>
      </c>
      <c r="W19" s="194" t="str">
        <f t="shared" si="8"/>
        <v/>
      </c>
      <c r="Y19" s="545">
        <v>53.8</v>
      </c>
      <c r="Z19" s="194">
        <v>2.9</v>
      </c>
      <c r="AA19" s="194">
        <v>54.1</v>
      </c>
      <c r="AB19" s="194">
        <v>0.51128353658536518</v>
      </c>
      <c r="AC19" s="193">
        <v>0.94507123213561028</v>
      </c>
      <c r="AD19" s="194">
        <v>56.4</v>
      </c>
      <c r="AE19" s="194">
        <v>55.5</v>
      </c>
      <c r="AF19" s="194" t="s">
        <v>457</v>
      </c>
      <c r="AG19" s="194" t="s">
        <v>457</v>
      </c>
      <c r="AH19" s="194">
        <v>2.9716463414634853E-2</v>
      </c>
      <c r="AI19" s="194" t="s">
        <v>282</v>
      </c>
    </row>
    <row r="20" spans="1:35" s="201" customFormat="1" ht="10.95" customHeight="1" x14ac:dyDescent="0.2">
      <c r="A20" s="202" t="s">
        <v>445</v>
      </c>
      <c r="B20" s="199" t="s">
        <v>452</v>
      </c>
      <c r="C20" s="199">
        <v>169</v>
      </c>
      <c r="D20" s="197">
        <v>77</v>
      </c>
      <c r="E20" s="199">
        <v>26</v>
      </c>
      <c r="F20" s="203">
        <v>15.6</v>
      </c>
      <c r="G20" s="203">
        <v>14.3</v>
      </c>
      <c r="H20" s="203">
        <v>34.299999999999997</v>
      </c>
      <c r="I20" s="203">
        <v>27.8</v>
      </c>
      <c r="J20" s="199">
        <v>22</v>
      </c>
      <c r="K20" s="203">
        <v>13.2</v>
      </c>
      <c r="L20" s="203">
        <v>13.4</v>
      </c>
      <c r="M20" s="203">
        <v>29.1</v>
      </c>
      <c r="N20" s="203">
        <v>26.6</v>
      </c>
      <c r="O20" s="192" t="str">
        <f t="shared" si="3"/>
        <v/>
      </c>
      <c r="P20" s="408" t="str">
        <f t="shared" si="4"/>
        <v/>
      </c>
      <c r="Q20" s="407" t="str">
        <f t="shared" si="5"/>
        <v/>
      </c>
      <c r="R20" s="334" t="str">
        <f t="shared" si="0"/>
        <v/>
      </c>
      <c r="S20" s="334" t="str">
        <f t="shared" si="1"/>
        <v/>
      </c>
      <c r="T20" s="334" t="str">
        <f t="shared" si="2"/>
        <v/>
      </c>
      <c r="U20" s="334" t="str">
        <f t="shared" si="6"/>
        <v/>
      </c>
      <c r="V20" s="267" t="str">
        <f t="shared" si="7"/>
        <v/>
      </c>
      <c r="W20" s="194" t="str">
        <f t="shared" si="8"/>
        <v/>
      </c>
      <c r="Y20" s="545">
        <v>49.8</v>
      </c>
      <c r="Z20" s="194">
        <v>2.7</v>
      </c>
      <c r="AA20" s="194">
        <v>51.7</v>
      </c>
      <c r="AB20" s="194">
        <v>0.46850115118956248</v>
      </c>
      <c r="AC20" s="193">
        <v>0.90619178179799309</v>
      </c>
      <c r="AD20" s="194">
        <v>49.5</v>
      </c>
      <c r="AE20" s="194">
        <v>49.1</v>
      </c>
      <c r="AF20" s="194">
        <v>31.1</v>
      </c>
      <c r="AG20" s="194" t="s">
        <v>457</v>
      </c>
      <c r="AH20" s="194">
        <v>4.8498848810437534E-2</v>
      </c>
      <c r="AI20" s="194" t="s">
        <v>284</v>
      </c>
    </row>
    <row r="21" spans="1:35" ht="10.95" customHeight="1" x14ac:dyDescent="0.2">
      <c r="A21" s="195" t="s">
        <v>445</v>
      </c>
      <c r="B21" s="196" t="s">
        <v>453</v>
      </c>
      <c r="C21" s="196">
        <v>2636</v>
      </c>
      <c r="D21" s="197">
        <v>2561</v>
      </c>
      <c r="E21" s="196">
        <v>1796</v>
      </c>
      <c r="F21" s="198">
        <v>68.099999999999994</v>
      </c>
      <c r="G21" s="198">
        <v>3</v>
      </c>
      <c r="H21" s="198">
        <v>70.099999999999994</v>
      </c>
      <c r="I21" s="198">
        <v>3</v>
      </c>
      <c r="J21" s="199">
        <v>1322</v>
      </c>
      <c r="K21" s="198">
        <v>50.2</v>
      </c>
      <c r="L21" s="198">
        <v>3.2</v>
      </c>
      <c r="M21" s="200">
        <v>51.6</v>
      </c>
      <c r="N21" s="198">
        <v>3.2</v>
      </c>
      <c r="O21" s="192" t="str">
        <f t="shared" si="3"/>
        <v/>
      </c>
      <c r="P21" s="408" t="str">
        <f t="shared" si="4"/>
        <v/>
      </c>
      <c r="Q21" s="407" t="str">
        <f t="shared" si="5"/>
        <v/>
      </c>
      <c r="R21" s="334" t="str">
        <f t="shared" si="0"/>
        <v/>
      </c>
      <c r="S21" s="334" t="str">
        <f t="shared" si="1"/>
        <v/>
      </c>
      <c r="T21" s="334" t="str">
        <f t="shared" si="2"/>
        <v/>
      </c>
      <c r="U21" s="334" t="str">
        <f t="shared" si="6"/>
        <v/>
      </c>
      <c r="V21" s="267" t="str">
        <f t="shared" si="7"/>
        <v/>
      </c>
      <c r="W21" s="194" t="str">
        <f t="shared" si="8"/>
        <v/>
      </c>
      <c r="Y21" s="545">
        <v>65.599999999999994</v>
      </c>
      <c r="Z21" s="194">
        <v>2.9</v>
      </c>
      <c r="AA21" s="194">
        <v>67</v>
      </c>
      <c r="AB21" s="194">
        <v>0.43154838709677285</v>
      </c>
      <c r="AC21" s="193">
        <v>0.64410207029369082</v>
      </c>
      <c r="AD21" s="194" t="s">
        <v>457</v>
      </c>
      <c r="AE21" s="194" t="s">
        <v>457</v>
      </c>
      <c r="AF21" s="194" t="s">
        <v>457</v>
      </c>
      <c r="AG21" s="194" t="s">
        <v>457</v>
      </c>
      <c r="AH21" s="194">
        <v>0.23845161290322719</v>
      </c>
      <c r="AI21" s="194" t="s">
        <v>287</v>
      </c>
    </row>
    <row r="22" spans="1:35" ht="10.95" customHeight="1" x14ac:dyDescent="0.2">
      <c r="A22" s="195" t="s">
        <v>445</v>
      </c>
      <c r="B22" s="196" t="s">
        <v>454</v>
      </c>
      <c r="C22" s="196">
        <v>979</v>
      </c>
      <c r="D22" s="197">
        <v>977</v>
      </c>
      <c r="E22" s="196">
        <v>659</v>
      </c>
      <c r="F22" s="198">
        <v>67.3</v>
      </c>
      <c r="G22" s="198">
        <v>5.9</v>
      </c>
      <c r="H22" s="198">
        <v>67.400000000000006</v>
      </c>
      <c r="I22" s="198">
        <v>5.9</v>
      </c>
      <c r="J22" s="199">
        <v>485</v>
      </c>
      <c r="K22" s="198">
        <v>49.6</v>
      </c>
      <c r="L22" s="198">
        <v>6.3</v>
      </c>
      <c r="M22" s="200">
        <v>49.6</v>
      </c>
      <c r="N22" s="198">
        <v>6.3</v>
      </c>
      <c r="O22" s="192" t="str">
        <f t="shared" si="3"/>
        <v/>
      </c>
      <c r="P22" s="408" t="str">
        <f t="shared" si="4"/>
        <v/>
      </c>
      <c r="Q22" s="407" t="str">
        <f t="shared" si="5"/>
        <v/>
      </c>
      <c r="R22" s="334" t="str">
        <f t="shared" si="0"/>
        <v/>
      </c>
      <c r="S22" s="334" t="str">
        <f t="shared" si="1"/>
        <v/>
      </c>
      <c r="T22" s="334" t="str">
        <f t="shared" si="2"/>
        <v/>
      </c>
      <c r="U22" s="334" t="str">
        <f t="shared" si="6"/>
        <v/>
      </c>
      <c r="V22" s="267" t="str">
        <f t="shared" si="7"/>
        <v/>
      </c>
      <c r="W22" s="194" t="str">
        <f t="shared" si="8"/>
        <v/>
      </c>
      <c r="Y22" s="545">
        <v>54.2</v>
      </c>
      <c r="Z22" s="194">
        <v>2.6</v>
      </c>
      <c r="AA22" s="194">
        <v>58.4</v>
      </c>
      <c r="AB22" s="194">
        <v>0.48733225806451624</v>
      </c>
      <c r="AC22" s="193">
        <v>0.8344730446310209</v>
      </c>
      <c r="AD22" s="194">
        <v>48.7</v>
      </c>
      <c r="AE22" s="194">
        <v>48.4</v>
      </c>
      <c r="AF22" s="194">
        <v>48.3</v>
      </c>
      <c r="AG22" s="194">
        <v>43.4</v>
      </c>
      <c r="AH22" s="194">
        <v>9.666774193548372E-2</v>
      </c>
      <c r="AI22" s="194" t="s">
        <v>412</v>
      </c>
    </row>
    <row r="23" spans="1:35" ht="10.95" customHeight="1" x14ac:dyDescent="0.2">
      <c r="A23" s="195" t="s">
        <v>445</v>
      </c>
      <c r="B23" s="196" t="s">
        <v>455</v>
      </c>
      <c r="C23" s="196">
        <v>61</v>
      </c>
      <c r="D23" s="197">
        <v>37</v>
      </c>
      <c r="E23" s="196">
        <v>13</v>
      </c>
      <c r="F23" s="198" t="s">
        <v>457</v>
      </c>
      <c r="G23" s="198" t="s">
        <v>457</v>
      </c>
      <c r="H23" s="198" t="s">
        <v>457</v>
      </c>
      <c r="I23" s="198" t="s">
        <v>457</v>
      </c>
      <c r="J23" s="199">
        <v>7</v>
      </c>
      <c r="K23" s="198" t="s">
        <v>457</v>
      </c>
      <c r="L23" s="198" t="s">
        <v>457</v>
      </c>
      <c r="M23" s="200" t="s">
        <v>457</v>
      </c>
      <c r="N23" s="198" t="s">
        <v>457</v>
      </c>
      <c r="O23" s="192" t="str">
        <f t="shared" si="3"/>
        <v/>
      </c>
      <c r="P23" s="408" t="str">
        <f t="shared" si="4"/>
        <v/>
      </c>
      <c r="Q23" s="407" t="str">
        <f t="shared" si="5"/>
        <v/>
      </c>
      <c r="R23" s="334" t="str">
        <f t="shared" si="0"/>
        <v/>
      </c>
      <c r="S23" s="334" t="str">
        <f t="shared" si="1"/>
        <v/>
      </c>
      <c r="T23" s="334" t="str">
        <f t="shared" si="2"/>
        <v/>
      </c>
      <c r="U23" s="334" t="str">
        <f t="shared" si="6"/>
        <v/>
      </c>
      <c r="V23" s="267" t="str">
        <f t="shared" si="7"/>
        <v/>
      </c>
      <c r="W23" s="194" t="str">
        <f t="shared" si="8"/>
        <v/>
      </c>
      <c r="Y23" s="545">
        <v>55.5</v>
      </c>
      <c r="Z23" s="194">
        <v>2.2999999999999998</v>
      </c>
      <c r="AA23" s="194">
        <v>58.7</v>
      </c>
      <c r="AB23" s="194">
        <v>0.4386418473138548</v>
      </c>
      <c r="AC23" s="193">
        <v>0.74726038724677135</v>
      </c>
      <c r="AD23" s="194">
        <v>47</v>
      </c>
      <c r="AE23" s="194">
        <v>43.7</v>
      </c>
      <c r="AF23" s="194">
        <v>42.7</v>
      </c>
      <c r="AG23" s="194">
        <v>43.1</v>
      </c>
      <c r="AH23" s="194">
        <v>0.14835815268614527</v>
      </c>
      <c r="AI23" s="194" t="s">
        <v>292</v>
      </c>
    </row>
    <row r="24" spans="1:35" ht="10.95" customHeight="1" x14ac:dyDescent="0.2">
      <c r="A24" s="195" t="s">
        <v>458</v>
      </c>
      <c r="B24" s="196" t="s">
        <v>444</v>
      </c>
      <c r="C24" s="196">
        <v>523</v>
      </c>
      <c r="D24" s="197">
        <v>497</v>
      </c>
      <c r="E24" s="196">
        <v>337</v>
      </c>
      <c r="F24" s="198">
        <v>64.400000000000006</v>
      </c>
      <c r="G24" s="198">
        <v>2.7</v>
      </c>
      <c r="H24" s="198">
        <v>67.7</v>
      </c>
      <c r="I24" s="198">
        <v>2.7</v>
      </c>
      <c r="J24" s="199">
        <v>263</v>
      </c>
      <c r="K24" s="198">
        <v>50.2</v>
      </c>
      <c r="L24" s="198">
        <v>2.9</v>
      </c>
      <c r="M24" s="200">
        <v>52.8</v>
      </c>
      <c r="N24" s="198">
        <v>2.9</v>
      </c>
      <c r="O24" s="192">
        <f t="shared" si="3"/>
        <v>60.3</v>
      </c>
      <c r="P24" s="408">
        <f t="shared" si="4"/>
        <v>0.40366844919786093</v>
      </c>
      <c r="Q24" s="407">
        <f t="shared" si="5"/>
        <v>0.66943358075930515</v>
      </c>
      <c r="R24" s="334" t="str">
        <f t="shared" si="0"/>
        <v>B</v>
      </c>
      <c r="S24" s="334" t="str">
        <f t="shared" si="1"/>
        <v>B</v>
      </c>
      <c r="T24" s="334" t="str">
        <f t="shared" si="2"/>
        <v>B</v>
      </c>
      <c r="U24" s="334" t="str">
        <f t="shared" si="6"/>
        <v>B</v>
      </c>
      <c r="V24" s="267">
        <f t="shared" si="7"/>
        <v>0.19933155080213905</v>
      </c>
      <c r="W24" s="194" t="str">
        <f t="shared" si="8"/>
        <v>Alaska</v>
      </c>
      <c r="Y24" s="545">
        <v>59.5</v>
      </c>
      <c r="Z24" s="194">
        <v>1.9</v>
      </c>
      <c r="AA24" s="194">
        <v>61.1</v>
      </c>
      <c r="AB24" s="194">
        <v>0.52940768702814012</v>
      </c>
      <c r="AC24" s="193">
        <v>0.86646102623263521</v>
      </c>
      <c r="AD24" s="194">
        <v>55.5</v>
      </c>
      <c r="AE24" s="194">
        <v>54.5</v>
      </c>
      <c r="AF24" s="194">
        <v>40.1</v>
      </c>
      <c r="AG24" s="194">
        <v>54.1</v>
      </c>
      <c r="AH24" s="194">
        <v>8.1592312971859871E-2</v>
      </c>
      <c r="AI24" s="194" t="s">
        <v>293</v>
      </c>
    </row>
    <row r="25" spans="1:35" ht="10.95" customHeight="1" x14ac:dyDescent="0.2">
      <c r="A25" s="195" t="s">
        <v>445</v>
      </c>
      <c r="B25" s="196" t="s">
        <v>446</v>
      </c>
      <c r="C25" s="196">
        <v>265</v>
      </c>
      <c r="D25" s="197">
        <v>255</v>
      </c>
      <c r="E25" s="196">
        <v>175</v>
      </c>
      <c r="F25" s="198">
        <v>65.900000000000006</v>
      </c>
      <c r="G25" s="198">
        <v>3.8</v>
      </c>
      <c r="H25" s="198">
        <v>68.400000000000006</v>
      </c>
      <c r="I25" s="198">
        <v>3.8</v>
      </c>
      <c r="J25" s="199">
        <v>133</v>
      </c>
      <c r="K25" s="198">
        <v>50.2</v>
      </c>
      <c r="L25" s="198">
        <v>4</v>
      </c>
      <c r="M25" s="200">
        <v>52.1</v>
      </c>
      <c r="N25" s="198">
        <v>4.0999999999999996</v>
      </c>
      <c r="O25" s="192" t="str">
        <f t="shared" si="3"/>
        <v/>
      </c>
      <c r="P25" s="408" t="str">
        <f t="shared" si="4"/>
        <v/>
      </c>
      <c r="Q25" s="407" t="str">
        <f t="shared" si="5"/>
        <v/>
      </c>
      <c r="R25" s="334" t="str">
        <f t="shared" si="0"/>
        <v/>
      </c>
      <c r="S25" s="334" t="str">
        <f t="shared" si="1"/>
        <v/>
      </c>
      <c r="T25" s="334" t="str">
        <f t="shared" si="2"/>
        <v/>
      </c>
      <c r="U25" s="334" t="str">
        <f t="shared" si="6"/>
        <v/>
      </c>
      <c r="V25" s="267" t="str">
        <f t="shared" si="7"/>
        <v/>
      </c>
      <c r="W25" s="194" t="str">
        <f t="shared" si="8"/>
        <v/>
      </c>
      <c r="Y25" s="545">
        <v>63</v>
      </c>
      <c r="Z25" s="194">
        <v>2.5</v>
      </c>
      <c r="AA25" s="194">
        <v>64.8</v>
      </c>
      <c r="AB25" s="194">
        <v>0.5132186915887853</v>
      </c>
      <c r="AC25" s="193">
        <v>0.79200415368639709</v>
      </c>
      <c r="AD25" s="194">
        <v>54.7</v>
      </c>
      <c r="AE25" s="194">
        <v>58.2</v>
      </c>
      <c r="AF25" s="194" t="s">
        <v>457</v>
      </c>
      <c r="AG25" s="194">
        <v>43.3</v>
      </c>
      <c r="AH25" s="194">
        <v>0.13478130841121472</v>
      </c>
      <c r="AI25" s="194" t="s">
        <v>415</v>
      </c>
    </row>
    <row r="26" spans="1:35" ht="10.95" customHeight="1" x14ac:dyDescent="0.2">
      <c r="A26" s="195" t="s">
        <v>445</v>
      </c>
      <c r="B26" s="196" t="s">
        <v>447</v>
      </c>
      <c r="C26" s="196">
        <v>258</v>
      </c>
      <c r="D26" s="197">
        <v>242</v>
      </c>
      <c r="E26" s="196">
        <v>162</v>
      </c>
      <c r="F26" s="198">
        <v>62.9</v>
      </c>
      <c r="G26" s="198">
        <v>3.9</v>
      </c>
      <c r="H26" s="198">
        <v>67.099999999999994</v>
      </c>
      <c r="I26" s="198">
        <v>3.9</v>
      </c>
      <c r="J26" s="199">
        <v>130</v>
      </c>
      <c r="K26" s="198">
        <v>50.2</v>
      </c>
      <c r="L26" s="198">
        <v>4.0999999999999996</v>
      </c>
      <c r="M26" s="200">
        <v>53.6</v>
      </c>
      <c r="N26" s="198">
        <v>4.2</v>
      </c>
      <c r="O26" s="192" t="str">
        <f t="shared" si="3"/>
        <v/>
      </c>
      <c r="P26" s="408" t="str">
        <f t="shared" si="4"/>
        <v/>
      </c>
      <c r="Q26" s="407" t="str">
        <f t="shared" si="5"/>
        <v/>
      </c>
      <c r="R26" s="334" t="str">
        <f t="shared" si="0"/>
        <v/>
      </c>
      <c r="S26" s="334" t="str">
        <f t="shared" si="1"/>
        <v/>
      </c>
      <c r="T26" s="334" t="str">
        <f t="shared" si="2"/>
        <v/>
      </c>
      <c r="U26" s="334" t="str">
        <f t="shared" si="6"/>
        <v/>
      </c>
      <c r="V26" s="267" t="str">
        <f t="shared" si="7"/>
        <v/>
      </c>
      <c r="W26" s="194" t="str">
        <f t="shared" si="8"/>
        <v/>
      </c>
      <c r="Y26" s="552">
        <v>54.2</v>
      </c>
      <c r="Z26" s="215">
        <v>2.8</v>
      </c>
      <c r="AA26" s="215">
        <v>51.7</v>
      </c>
      <c r="AB26" s="215">
        <v>0.58002083333333332</v>
      </c>
      <c r="AC26" s="408">
        <v>1.1218971631205672</v>
      </c>
      <c r="AD26" s="215">
        <v>59.8</v>
      </c>
      <c r="AE26" s="215">
        <v>59.8</v>
      </c>
      <c r="AF26" s="215" t="s">
        <v>457</v>
      </c>
      <c r="AG26" s="215" t="s">
        <v>457</v>
      </c>
      <c r="AH26" s="215">
        <v>-6.3020833333333304E-2</v>
      </c>
      <c r="AI26" s="215" t="s">
        <v>417</v>
      </c>
    </row>
    <row r="27" spans="1:35" ht="10.95" customHeight="1" x14ac:dyDescent="0.2">
      <c r="A27" s="195" t="s">
        <v>445</v>
      </c>
      <c r="B27" s="196" t="s">
        <v>448</v>
      </c>
      <c r="C27" s="196">
        <v>330</v>
      </c>
      <c r="D27" s="197">
        <v>324</v>
      </c>
      <c r="E27" s="196">
        <v>236</v>
      </c>
      <c r="F27" s="198">
        <v>71.599999999999994</v>
      </c>
      <c r="G27" s="198">
        <v>3.2</v>
      </c>
      <c r="H27" s="198">
        <v>73</v>
      </c>
      <c r="I27" s="198">
        <v>3.2</v>
      </c>
      <c r="J27" s="199">
        <v>193</v>
      </c>
      <c r="K27" s="198">
        <v>58.6</v>
      </c>
      <c r="L27" s="198">
        <v>3.5</v>
      </c>
      <c r="M27" s="200">
        <v>59.7</v>
      </c>
      <c r="N27" s="198">
        <v>3.6</v>
      </c>
      <c r="O27" s="192" t="str">
        <f t="shared" si="3"/>
        <v/>
      </c>
      <c r="P27" s="408" t="str">
        <f t="shared" si="4"/>
        <v/>
      </c>
      <c r="Q27" s="407" t="str">
        <f t="shared" si="5"/>
        <v/>
      </c>
      <c r="R27" s="334" t="str">
        <f t="shared" si="0"/>
        <v/>
      </c>
      <c r="S27" s="334" t="str">
        <f t="shared" si="1"/>
        <v/>
      </c>
      <c r="T27" s="334" t="str">
        <f t="shared" si="2"/>
        <v/>
      </c>
      <c r="U27" s="334" t="str">
        <f t="shared" si="6"/>
        <v/>
      </c>
      <c r="V27" s="267" t="str">
        <f t="shared" si="7"/>
        <v/>
      </c>
      <c r="W27" s="194" t="str">
        <f t="shared" si="8"/>
        <v/>
      </c>
      <c r="Y27" s="545">
        <v>55</v>
      </c>
      <c r="Z27" s="194">
        <v>2.5</v>
      </c>
      <c r="AA27" s="194">
        <v>56.7</v>
      </c>
      <c r="AB27" s="194">
        <v>0.45741242937853094</v>
      </c>
      <c r="AC27" s="193">
        <v>0.80672386133779705</v>
      </c>
      <c r="AD27" s="194">
        <v>47.9</v>
      </c>
      <c r="AE27" s="194">
        <v>47.2</v>
      </c>
      <c r="AF27" s="194">
        <v>43.3</v>
      </c>
      <c r="AG27" s="194" t="s">
        <v>457</v>
      </c>
      <c r="AH27" s="194">
        <v>0.10958757062146912</v>
      </c>
      <c r="AI27" s="194" t="s">
        <v>303</v>
      </c>
    </row>
    <row r="28" spans="1:35" ht="10.95" customHeight="1" x14ac:dyDescent="0.2">
      <c r="A28" s="195" t="s">
        <v>445</v>
      </c>
      <c r="B28" s="196" t="s">
        <v>449</v>
      </c>
      <c r="C28" s="196">
        <v>314</v>
      </c>
      <c r="D28" s="197">
        <v>310</v>
      </c>
      <c r="E28" s="196">
        <v>229</v>
      </c>
      <c r="F28" s="198">
        <v>73</v>
      </c>
      <c r="G28" s="198">
        <v>3.3</v>
      </c>
      <c r="H28" s="198">
        <v>73.900000000000006</v>
      </c>
      <c r="I28" s="198">
        <v>3.3</v>
      </c>
      <c r="J28" s="199">
        <v>187</v>
      </c>
      <c r="K28" s="198">
        <v>59.5</v>
      </c>
      <c r="L28" s="198">
        <v>3.6</v>
      </c>
      <c r="M28" s="200">
        <v>60.3</v>
      </c>
      <c r="N28" s="198">
        <v>3.6</v>
      </c>
      <c r="O28" s="192" t="str">
        <f t="shared" si="3"/>
        <v/>
      </c>
      <c r="P28" s="408" t="str">
        <f t="shared" si="4"/>
        <v/>
      </c>
      <c r="Q28" s="407" t="str">
        <f t="shared" si="5"/>
        <v/>
      </c>
      <c r="R28" s="334" t="str">
        <f t="shared" si="0"/>
        <v/>
      </c>
      <c r="S28" s="334" t="str">
        <f t="shared" si="1"/>
        <v/>
      </c>
      <c r="T28" s="334" t="str">
        <f t="shared" si="2"/>
        <v/>
      </c>
      <c r="U28" s="334" t="str">
        <f t="shared" si="6"/>
        <v/>
      </c>
      <c r="V28" s="267" t="str">
        <f t="shared" si="7"/>
        <v/>
      </c>
      <c r="W28" s="194" t="str">
        <f t="shared" si="8"/>
        <v/>
      </c>
      <c r="Y28" s="545">
        <v>63.8</v>
      </c>
      <c r="Z28" s="194">
        <v>2.4</v>
      </c>
      <c r="AA28" s="194">
        <v>65.3</v>
      </c>
      <c r="AB28" s="194">
        <v>0.48383333333333312</v>
      </c>
      <c r="AC28" s="193">
        <v>0.74093925472179656</v>
      </c>
      <c r="AD28" s="194" t="s">
        <v>457</v>
      </c>
      <c r="AE28" s="194" t="s">
        <v>457</v>
      </c>
      <c r="AF28" s="194" t="s">
        <v>457</v>
      </c>
      <c r="AG28" s="194" t="s">
        <v>457</v>
      </c>
      <c r="AH28" s="194">
        <v>0.16916666666666691</v>
      </c>
      <c r="AI28" s="194" t="s">
        <v>306</v>
      </c>
    </row>
    <row r="29" spans="1:35" ht="10.95" customHeight="1" x14ac:dyDescent="0.2">
      <c r="A29" s="195" t="s">
        <v>445</v>
      </c>
      <c r="B29" s="196" t="s">
        <v>450</v>
      </c>
      <c r="C29" s="196">
        <v>16</v>
      </c>
      <c r="D29" s="197">
        <v>15</v>
      </c>
      <c r="E29" s="196">
        <v>9</v>
      </c>
      <c r="F29" s="198" t="s">
        <v>457</v>
      </c>
      <c r="G29" s="198" t="s">
        <v>457</v>
      </c>
      <c r="H29" s="198" t="s">
        <v>457</v>
      </c>
      <c r="I29" s="198" t="s">
        <v>457</v>
      </c>
      <c r="J29" s="199">
        <v>8</v>
      </c>
      <c r="K29" s="198" t="s">
        <v>457</v>
      </c>
      <c r="L29" s="198" t="s">
        <v>457</v>
      </c>
      <c r="M29" s="200" t="s">
        <v>457</v>
      </c>
      <c r="N29" s="198" t="s">
        <v>457</v>
      </c>
      <c r="O29" s="192" t="str">
        <f t="shared" si="3"/>
        <v/>
      </c>
      <c r="P29" s="408" t="str">
        <f t="shared" si="4"/>
        <v/>
      </c>
      <c r="Q29" s="407" t="str">
        <f t="shared" si="5"/>
        <v/>
      </c>
      <c r="R29" s="334" t="str">
        <f t="shared" si="0"/>
        <v/>
      </c>
      <c r="S29" s="334" t="str">
        <f t="shared" si="1"/>
        <v/>
      </c>
      <c r="T29" s="334" t="str">
        <f t="shared" si="2"/>
        <v/>
      </c>
      <c r="U29" s="334" t="str">
        <f t="shared" si="6"/>
        <v/>
      </c>
      <c r="V29" s="267" t="str">
        <f t="shared" si="7"/>
        <v/>
      </c>
      <c r="W29" s="194" t="str">
        <f t="shared" si="8"/>
        <v/>
      </c>
      <c r="Y29" s="545">
        <v>50.8</v>
      </c>
      <c r="Z29" s="194">
        <v>3</v>
      </c>
      <c r="AA29" s="194">
        <v>54.7</v>
      </c>
      <c r="AB29" s="194">
        <v>0.31508928571428507</v>
      </c>
      <c r="AC29" s="193">
        <v>0.57603160094019201</v>
      </c>
      <c r="AD29" s="194" t="s">
        <v>457</v>
      </c>
      <c r="AE29" s="194" t="s">
        <v>457</v>
      </c>
      <c r="AF29" s="194">
        <v>32.799999999999997</v>
      </c>
      <c r="AG29" s="194" t="s">
        <v>457</v>
      </c>
      <c r="AH29" s="194">
        <v>0.23191071428571497</v>
      </c>
      <c r="AI29" s="194" t="s">
        <v>309</v>
      </c>
    </row>
    <row r="30" spans="1:35" ht="10.95" customHeight="1" x14ac:dyDescent="0.2">
      <c r="A30" s="195" t="s">
        <v>445</v>
      </c>
      <c r="B30" s="196" t="s">
        <v>451</v>
      </c>
      <c r="C30" s="196">
        <v>55</v>
      </c>
      <c r="D30" s="197">
        <v>37</v>
      </c>
      <c r="E30" s="196">
        <v>23</v>
      </c>
      <c r="F30" s="198" t="s">
        <v>457</v>
      </c>
      <c r="G30" s="198" t="s">
        <v>457</v>
      </c>
      <c r="H30" s="198" t="s">
        <v>457</v>
      </c>
      <c r="I30" s="198" t="s">
        <v>457</v>
      </c>
      <c r="J30" s="199">
        <v>15</v>
      </c>
      <c r="K30" s="198" t="s">
        <v>457</v>
      </c>
      <c r="L30" s="198" t="s">
        <v>457</v>
      </c>
      <c r="M30" s="200" t="s">
        <v>457</v>
      </c>
      <c r="N30" s="198" t="s">
        <v>457</v>
      </c>
      <c r="O30" s="192" t="str">
        <f t="shared" si="3"/>
        <v/>
      </c>
      <c r="P30" s="408" t="str">
        <f t="shared" si="4"/>
        <v/>
      </c>
      <c r="Q30" s="407" t="str">
        <f t="shared" si="5"/>
        <v/>
      </c>
      <c r="R30" s="334" t="str">
        <f t="shared" si="0"/>
        <v/>
      </c>
      <c r="S30" s="334" t="str">
        <f t="shared" si="1"/>
        <v/>
      </c>
      <c r="T30" s="334" t="str">
        <f t="shared" si="2"/>
        <v/>
      </c>
      <c r="U30" s="334" t="str">
        <f t="shared" si="6"/>
        <v/>
      </c>
      <c r="V30" s="267" t="str">
        <f t="shared" si="7"/>
        <v/>
      </c>
      <c r="W30" s="194" t="str">
        <f t="shared" si="8"/>
        <v/>
      </c>
      <c r="Y30" s="545">
        <v>48.7</v>
      </c>
      <c r="Z30" s="194">
        <v>2.9</v>
      </c>
      <c r="AA30" s="194">
        <v>56.6</v>
      </c>
      <c r="AB30" s="194">
        <v>0.36878623188405801</v>
      </c>
      <c r="AC30" s="193">
        <v>0.65156578071388349</v>
      </c>
      <c r="AD30" s="194">
        <v>36.799999999999997</v>
      </c>
      <c r="AE30" s="194">
        <v>37.1</v>
      </c>
      <c r="AF30" s="194">
        <v>37.700000000000003</v>
      </c>
      <c r="AG30" s="194">
        <v>27.8</v>
      </c>
      <c r="AH30" s="194">
        <v>0.19721376811594205</v>
      </c>
      <c r="AI30" s="194" t="s">
        <v>311</v>
      </c>
    </row>
    <row r="31" spans="1:35" ht="10.95" customHeight="1" x14ac:dyDescent="0.2">
      <c r="A31" s="195" t="s">
        <v>445</v>
      </c>
      <c r="B31" s="196" t="s">
        <v>452</v>
      </c>
      <c r="C31" s="196">
        <v>20</v>
      </c>
      <c r="D31" s="197">
        <v>18</v>
      </c>
      <c r="E31" s="196">
        <v>10</v>
      </c>
      <c r="F31" s="198" t="s">
        <v>457</v>
      </c>
      <c r="G31" s="198" t="s">
        <v>457</v>
      </c>
      <c r="H31" s="198" t="s">
        <v>457</v>
      </c>
      <c r="I31" s="198" t="s">
        <v>457</v>
      </c>
      <c r="J31" s="199">
        <v>8</v>
      </c>
      <c r="K31" s="198" t="s">
        <v>457</v>
      </c>
      <c r="L31" s="198" t="s">
        <v>457</v>
      </c>
      <c r="M31" s="200" t="s">
        <v>457</v>
      </c>
      <c r="N31" s="198" t="s">
        <v>457</v>
      </c>
      <c r="O31" s="192" t="str">
        <f t="shared" si="3"/>
        <v/>
      </c>
      <c r="P31" s="408" t="str">
        <f t="shared" si="4"/>
        <v/>
      </c>
      <c r="Q31" s="407" t="str">
        <f t="shared" si="5"/>
        <v/>
      </c>
      <c r="R31" s="334" t="str">
        <f t="shared" si="0"/>
        <v/>
      </c>
      <c r="S31" s="334" t="str">
        <f t="shared" si="1"/>
        <v/>
      </c>
      <c r="T31" s="334" t="str">
        <f t="shared" si="2"/>
        <v/>
      </c>
      <c r="U31" s="334" t="str">
        <f t="shared" si="6"/>
        <v/>
      </c>
      <c r="V31" s="267" t="str">
        <f t="shared" si="7"/>
        <v/>
      </c>
      <c r="W31" s="194" t="str">
        <f t="shared" si="8"/>
        <v/>
      </c>
      <c r="Y31" s="545">
        <v>56.2</v>
      </c>
      <c r="Z31" s="194">
        <v>2.8</v>
      </c>
      <c r="AA31" s="194">
        <v>57</v>
      </c>
      <c r="AB31" s="194">
        <v>0.45115942028985506</v>
      </c>
      <c r="AC31" s="193">
        <v>0.79150775489448255</v>
      </c>
      <c r="AD31" s="194" t="s">
        <v>457</v>
      </c>
      <c r="AE31" s="194" t="s">
        <v>457</v>
      </c>
      <c r="AF31" s="194" t="s">
        <v>457</v>
      </c>
      <c r="AG31" s="194" t="s">
        <v>457</v>
      </c>
      <c r="AH31" s="194">
        <v>0.118840579710145</v>
      </c>
      <c r="AI31" s="194" t="s">
        <v>421</v>
      </c>
    </row>
    <row r="32" spans="1:35" ht="10.95" customHeight="1" x14ac:dyDescent="0.2">
      <c r="A32" s="195" t="s">
        <v>445</v>
      </c>
      <c r="B32" s="196" t="s">
        <v>453</v>
      </c>
      <c r="C32" s="196">
        <v>356</v>
      </c>
      <c r="D32" s="197">
        <v>350</v>
      </c>
      <c r="E32" s="196">
        <v>255</v>
      </c>
      <c r="F32" s="198">
        <v>71.599999999999994</v>
      </c>
      <c r="G32" s="198">
        <v>3.1</v>
      </c>
      <c r="H32" s="198">
        <v>72.900000000000006</v>
      </c>
      <c r="I32" s="198">
        <v>3.1</v>
      </c>
      <c r="J32" s="199">
        <v>210</v>
      </c>
      <c r="K32" s="198">
        <v>59</v>
      </c>
      <c r="L32" s="198">
        <v>3.4</v>
      </c>
      <c r="M32" s="200">
        <v>60.1</v>
      </c>
      <c r="N32" s="198">
        <v>3.4</v>
      </c>
      <c r="O32" s="192" t="str">
        <f t="shared" si="3"/>
        <v/>
      </c>
      <c r="P32" s="408" t="str">
        <f t="shared" si="4"/>
        <v/>
      </c>
      <c r="Q32" s="407" t="str">
        <f t="shared" si="5"/>
        <v/>
      </c>
      <c r="R32" s="334" t="str">
        <f t="shared" si="0"/>
        <v/>
      </c>
      <c r="S32" s="334" t="str">
        <f t="shared" si="1"/>
        <v/>
      </c>
      <c r="T32" s="334" t="str">
        <f t="shared" si="2"/>
        <v/>
      </c>
      <c r="U32" s="334" t="str">
        <f t="shared" si="6"/>
        <v/>
      </c>
      <c r="V32" s="267" t="str">
        <f t="shared" si="7"/>
        <v/>
      </c>
      <c r="W32" s="194" t="str">
        <f t="shared" si="8"/>
        <v/>
      </c>
      <c r="Y32" s="545">
        <v>54</v>
      </c>
      <c r="Z32" s="194">
        <v>2.1</v>
      </c>
      <c r="AA32" s="194">
        <v>57.9</v>
      </c>
      <c r="AB32" s="194">
        <v>0.47378562204046493</v>
      </c>
      <c r="AC32" s="193">
        <v>0.81828259419769422</v>
      </c>
      <c r="AD32" s="194">
        <v>51.5</v>
      </c>
      <c r="AE32" s="194">
        <v>52.3</v>
      </c>
      <c r="AF32" s="194">
        <v>51.2</v>
      </c>
      <c r="AG32" s="194">
        <v>38.9</v>
      </c>
      <c r="AH32" s="194">
        <v>0.10521437795953503</v>
      </c>
      <c r="AI32" s="194" t="s">
        <v>423</v>
      </c>
    </row>
    <row r="33" spans="1:35" ht="10.95" customHeight="1" x14ac:dyDescent="0.2">
      <c r="A33" s="195" t="s">
        <v>445</v>
      </c>
      <c r="B33" s="196" t="s">
        <v>454</v>
      </c>
      <c r="C33" s="196">
        <v>18</v>
      </c>
      <c r="D33" s="197">
        <v>17</v>
      </c>
      <c r="E33" s="196">
        <v>11</v>
      </c>
      <c r="F33" s="198" t="s">
        <v>457</v>
      </c>
      <c r="G33" s="198" t="s">
        <v>457</v>
      </c>
      <c r="H33" s="198" t="s">
        <v>457</v>
      </c>
      <c r="I33" s="198" t="s">
        <v>457</v>
      </c>
      <c r="J33" s="199">
        <v>9</v>
      </c>
      <c r="K33" s="198" t="s">
        <v>457</v>
      </c>
      <c r="L33" s="198" t="s">
        <v>457</v>
      </c>
      <c r="M33" s="200" t="s">
        <v>457</v>
      </c>
      <c r="N33" s="198" t="s">
        <v>457</v>
      </c>
      <c r="O33" s="192" t="str">
        <f t="shared" si="3"/>
        <v/>
      </c>
      <c r="P33" s="408" t="str">
        <f t="shared" si="4"/>
        <v/>
      </c>
      <c r="Q33" s="407" t="str">
        <f t="shared" si="5"/>
        <v/>
      </c>
      <c r="R33" s="334" t="str">
        <f t="shared" si="0"/>
        <v/>
      </c>
      <c r="S33" s="334" t="str">
        <f t="shared" si="1"/>
        <v/>
      </c>
      <c r="T33" s="334" t="str">
        <f t="shared" si="2"/>
        <v/>
      </c>
      <c r="U33" s="334" t="str">
        <f t="shared" si="6"/>
        <v/>
      </c>
      <c r="V33" s="267" t="str">
        <f t="shared" si="7"/>
        <v/>
      </c>
      <c r="W33" s="194" t="str">
        <f t="shared" si="8"/>
        <v/>
      </c>
      <c r="Y33" s="545">
        <v>48.1</v>
      </c>
      <c r="Z33" s="194">
        <v>2.6</v>
      </c>
      <c r="AA33" s="194">
        <v>61.3</v>
      </c>
      <c r="AB33" s="194">
        <v>0.38265922444183315</v>
      </c>
      <c r="AC33" s="193">
        <v>0.62424017037819446</v>
      </c>
      <c r="AD33" s="194" t="s">
        <v>457</v>
      </c>
      <c r="AE33" s="194" t="s">
        <v>457</v>
      </c>
      <c r="AF33" s="194">
        <v>40.5</v>
      </c>
      <c r="AG33" s="194" t="s">
        <v>457</v>
      </c>
      <c r="AH33" s="194">
        <v>0.23034077555816684</v>
      </c>
      <c r="AI33" s="194" t="s">
        <v>319</v>
      </c>
    </row>
    <row r="34" spans="1:35" ht="10.95" customHeight="1" x14ac:dyDescent="0.2">
      <c r="A34" s="195" t="s">
        <v>445</v>
      </c>
      <c r="B34" s="196" t="s">
        <v>455</v>
      </c>
      <c r="C34" s="196">
        <v>60</v>
      </c>
      <c r="D34" s="197">
        <v>42</v>
      </c>
      <c r="E34" s="196">
        <v>25</v>
      </c>
      <c r="F34" s="198" t="s">
        <v>457</v>
      </c>
      <c r="G34" s="198" t="s">
        <v>457</v>
      </c>
      <c r="H34" s="198" t="s">
        <v>457</v>
      </c>
      <c r="I34" s="198" t="s">
        <v>457</v>
      </c>
      <c r="J34" s="199">
        <v>18</v>
      </c>
      <c r="K34" s="198" t="s">
        <v>457</v>
      </c>
      <c r="L34" s="198" t="s">
        <v>457</v>
      </c>
      <c r="M34" s="200" t="s">
        <v>457</v>
      </c>
      <c r="N34" s="198" t="s">
        <v>457</v>
      </c>
      <c r="O34" s="192" t="str">
        <f t="shared" si="3"/>
        <v/>
      </c>
      <c r="P34" s="408" t="str">
        <f t="shared" si="4"/>
        <v/>
      </c>
      <c r="Q34" s="407" t="str">
        <f t="shared" si="5"/>
        <v/>
      </c>
      <c r="R34" s="334" t="str">
        <f t="shared" si="0"/>
        <v/>
      </c>
      <c r="S34" s="334" t="str">
        <f t="shared" si="1"/>
        <v/>
      </c>
      <c r="T34" s="334" t="str">
        <f t="shared" si="2"/>
        <v/>
      </c>
      <c r="U34" s="334" t="str">
        <f t="shared" si="6"/>
        <v/>
      </c>
      <c r="V34" s="267" t="str">
        <f t="shared" si="7"/>
        <v/>
      </c>
      <c r="W34" s="194" t="str">
        <f t="shared" si="8"/>
        <v/>
      </c>
      <c r="Y34" s="545">
        <v>49.5</v>
      </c>
      <c r="Z34" s="194">
        <v>1.4</v>
      </c>
      <c r="AA34" s="194">
        <v>52.9</v>
      </c>
      <c r="AB34" s="194">
        <v>0.43549999999999994</v>
      </c>
      <c r="AC34" s="193">
        <v>0.82325141776937616</v>
      </c>
      <c r="AD34" s="194">
        <v>51.3</v>
      </c>
      <c r="AE34" s="194">
        <v>51.2</v>
      </c>
      <c r="AF34" s="194">
        <v>40.9</v>
      </c>
      <c r="AG34" s="194">
        <v>32.4</v>
      </c>
      <c r="AH34" s="194">
        <v>9.3500000000000083E-2</v>
      </c>
      <c r="AI34" s="194" t="s">
        <v>322</v>
      </c>
    </row>
    <row r="35" spans="1:35" ht="10.95" customHeight="1" x14ac:dyDescent="0.2">
      <c r="A35" s="195" t="s">
        <v>459</v>
      </c>
      <c r="B35" s="196" t="s">
        <v>444</v>
      </c>
      <c r="C35" s="196">
        <v>5361</v>
      </c>
      <c r="D35" s="197">
        <v>4757</v>
      </c>
      <c r="E35" s="196">
        <v>3262</v>
      </c>
      <c r="F35" s="198">
        <v>60.8</v>
      </c>
      <c r="G35" s="198">
        <v>2.2000000000000002</v>
      </c>
      <c r="H35" s="198">
        <v>68.599999999999994</v>
      </c>
      <c r="I35" s="198">
        <v>2.2000000000000002</v>
      </c>
      <c r="J35" s="199">
        <v>2800</v>
      </c>
      <c r="K35" s="198">
        <v>52.2</v>
      </c>
      <c r="L35" s="198">
        <v>2.2999999999999998</v>
      </c>
      <c r="M35" s="200">
        <v>58.9</v>
      </c>
      <c r="N35" s="198">
        <v>2.4</v>
      </c>
      <c r="O35" s="192">
        <f t="shared" si="3"/>
        <v>65.3</v>
      </c>
      <c r="P35" s="408">
        <f t="shared" si="4"/>
        <v>0.47306619385342785</v>
      </c>
      <c r="Q35" s="407">
        <f t="shared" si="5"/>
        <v>0.72445052657492781</v>
      </c>
      <c r="R35" s="334">
        <f t="shared" si="0"/>
        <v>47</v>
      </c>
      <c r="S35" s="334">
        <f t="shared" si="1"/>
        <v>50.9</v>
      </c>
      <c r="T35" s="334">
        <f t="shared" si="2"/>
        <v>48.8</v>
      </c>
      <c r="U35" s="334">
        <f t="shared" si="6"/>
        <v>56.1</v>
      </c>
      <c r="V35" s="267">
        <f t="shared" si="7"/>
        <v>0.17993380614657217</v>
      </c>
      <c r="W35" s="194" t="str">
        <f t="shared" si="8"/>
        <v>Arizona</v>
      </c>
      <c r="Y35" s="545">
        <v>52.4</v>
      </c>
      <c r="Z35" s="194">
        <v>1.9</v>
      </c>
      <c r="AA35" s="194">
        <v>54.4</v>
      </c>
      <c r="AB35" s="194">
        <v>0.47852946350043962</v>
      </c>
      <c r="AC35" s="193">
        <v>0.87964974908169058</v>
      </c>
      <c r="AD35" s="194">
        <v>51.8</v>
      </c>
      <c r="AE35" s="194">
        <v>51.4</v>
      </c>
      <c r="AF35" s="194">
        <v>38.6</v>
      </c>
      <c r="AG35" s="194">
        <v>45.5</v>
      </c>
      <c r="AH35" s="194">
        <v>6.5470536499560417E-2</v>
      </c>
      <c r="AI35" s="194" t="s">
        <v>425</v>
      </c>
    </row>
    <row r="36" spans="1:35" ht="10.95" customHeight="1" x14ac:dyDescent="0.2">
      <c r="A36" s="195" t="s">
        <v>445</v>
      </c>
      <c r="B36" s="196" t="s">
        <v>446</v>
      </c>
      <c r="C36" s="196">
        <v>2606</v>
      </c>
      <c r="D36" s="197">
        <v>2259</v>
      </c>
      <c r="E36" s="196">
        <v>1539</v>
      </c>
      <c r="F36" s="198">
        <v>59</v>
      </c>
      <c r="G36" s="198">
        <v>3.2</v>
      </c>
      <c r="H36" s="198">
        <v>68.099999999999994</v>
      </c>
      <c r="I36" s="198">
        <v>3.2</v>
      </c>
      <c r="J36" s="199">
        <v>1288</v>
      </c>
      <c r="K36" s="198">
        <v>49.4</v>
      </c>
      <c r="L36" s="198">
        <v>3.2</v>
      </c>
      <c r="M36" s="200">
        <v>57</v>
      </c>
      <c r="N36" s="198">
        <v>3.5</v>
      </c>
      <c r="O36" s="192" t="str">
        <f t="shared" si="3"/>
        <v/>
      </c>
      <c r="P36" s="408" t="str">
        <f t="shared" si="4"/>
        <v/>
      </c>
      <c r="Q36" s="407" t="str">
        <f t="shared" si="5"/>
        <v/>
      </c>
      <c r="R36" s="334" t="str">
        <f t="shared" si="0"/>
        <v/>
      </c>
      <c r="S36" s="334" t="str">
        <f t="shared" si="1"/>
        <v/>
      </c>
      <c r="T36" s="334" t="str">
        <f t="shared" si="2"/>
        <v/>
      </c>
      <c r="U36" s="334" t="str">
        <f t="shared" si="6"/>
        <v/>
      </c>
      <c r="V36" s="267" t="str">
        <f t="shared" si="7"/>
        <v/>
      </c>
      <c r="W36" s="194" t="str">
        <f t="shared" si="8"/>
        <v/>
      </c>
      <c r="Y36" s="545">
        <v>61.9</v>
      </c>
      <c r="Z36" s="194">
        <v>2.7</v>
      </c>
      <c r="AA36" s="194">
        <v>64.3</v>
      </c>
      <c r="AB36" s="194">
        <v>0.41913793103448344</v>
      </c>
      <c r="AC36" s="193">
        <v>0.65184748216871446</v>
      </c>
      <c r="AD36" s="194" t="s">
        <v>457</v>
      </c>
      <c r="AE36" s="194" t="s">
        <v>457</v>
      </c>
      <c r="AF36" s="194" t="s">
        <v>457</v>
      </c>
      <c r="AG36" s="194" t="s">
        <v>457</v>
      </c>
      <c r="AH36" s="194">
        <v>0.22386206896551658</v>
      </c>
      <c r="AI36" s="194" t="s">
        <v>185</v>
      </c>
    </row>
    <row r="37" spans="1:35" ht="10.95" customHeight="1" x14ac:dyDescent="0.2">
      <c r="A37" s="195" t="s">
        <v>445</v>
      </c>
      <c r="B37" s="196" t="s">
        <v>447</v>
      </c>
      <c r="C37" s="196">
        <v>2755</v>
      </c>
      <c r="D37" s="197">
        <v>2497</v>
      </c>
      <c r="E37" s="196">
        <v>1723</v>
      </c>
      <c r="F37" s="198">
        <v>62.5</v>
      </c>
      <c r="G37" s="198">
        <v>3.1</v>
      </c>
      <c r="H37" s="198">
        <v>69</v>
      </c>
      <c r="I37" s="198">
        <v>3.1</v>
      </c>
      <c r="J37" s="199">
        <v>1512</v>
      </c>
      <c r="K37" s="198">
        <v>54.9</v>
      </c>
      <c r="L37" s="198">
        <v>3.1</v>
      </c>
      <c r="M37" s="200">
        <v>60.6</v>
      </c>
      <c r="N37" s="198">
        <v>3.2</v>
      </c>
      <c r="O37" s="192" t="str">
        <f t="shared" si="3"/>
        <v/>
      </c>
      <c r="P37" s="408" t="str">
        <f t="shared" si="4"/>
        <v/>
      </c>
      <c r="Q37" s="407" t="str">
        <f t="shared" si="5"/>
        <v/>
      </c>
      <c r="R37" s="334" t="str">
        <f t="shared" si="0"/>
        <v/>
      </c>
      <c r="S37" s="334" t="str">
        <f t="shared" si="1"/>
        <v/>
      </c>
      <c r="T37" s="334" t="str">
        <f t="shared" si="2"/>
        <v/>
      </c>
      <c r="U37" s="334" t="str">
        <f t="shared" si="6"/>
        <v/>
      </c>
      <c r="V37" s="267" t="str">
        <f t="shared" si="7"/>
        <v/>
      </c>
      <c r="W37" s="194" t="str">
        <f t="shared" si="8"/>
        <v/>
      </c>
      <c r="Y37" s="545">
        <v>52.5</v>
      </c>
      <c r="Z37" s="194">
        <v>1.8</v>
      </c>
      <c r="AA37" s="194">
        <v>53.9</v>
      </c>
      <c r="AB37" s="194">
        <v>0.4582523364485982</v>
      </c>
      <c r="AC37" s="193">
        <v>0.85018986354099857</v>
      </c>
      <c r="AD37" s="194">
        <v>51.4</v>
      </c>
      <c r="AE37" s="194">
        <v>48.6</v>
      </c>
      <c r="AF37" s="194">
        <v>32.6</v>
      </c>
      <c r="AG37" s="194">
        <v>50.1</v>
      </c>
      <c r="AH37" s="194">
        <v>8.0747663551401838E-2</v>
      </c>
      <c r="AI37" s="194" t="s">
        <v>330</v>
      </c>
    </row>
    <row r="38" spans="1:35" ht="10.95" customHeight="1" x14ac:dyDescent="0.2">
      <c r="A38" s="195" t="s">
        <v>445</v>
      </c>
      <c r="B38" s="196" t="s">
        <v>448</v>
      </c>
      <c r="C38" s="196">
        <v>4635</v>
      </c>
      <c r="D38" s="197">
        <v>4168</v>
      </c>
      <c r="E38" s="196">
        <v>2968</v>
      </c>
      <c r="F38" s="198">
        <v>64</v>
      </c>
      <c r="G38" s="198">
        <v>2.2999999999999998</v>
      </c>
      <c r="H38" s="198">
        <v>71.2</v>
      </c>
      <c r="I38" s="198">
        <v>2.2999999999999998</v>
      </c>
      <c r="J38" s="199">
        <v>2535</v>
      </c>
      <c r="K38" s="198">
        <v>54.7</v>
      </c>
      <c r="L38" s="198">
        <v>2.4</v>
      </c>
      <c r="M38" s="200">
        <v>60.8</v>
      </c>
      <c r="N38" s="198">
        <v>2.5</v>
      </c>
      <c r="O38" s="192" t="str">
        <f t="shared" si="3"/>
        <v/>
      </c>
      <c r="P38" s="408" t="str">
        <f t="shared" si="4"/>
        <v/>
      </c>
      <c r="Q38" s="407" t="str">
        <f t="shared" si="5"/>
        <v/>
      </c>
      <c r="R38" s="334" t="str">
        <f t="shared" si="0"/>
        <v/>
      </c>
      <c r="S38" s="334" t="str">
        <f t="shared" si="1"/>
        <v/>
      </c>
      <c r="T38" s="334" t="str">
        <f t="shared" si="2"/>
        <v/>
      </c>
      <c r="U38" s="334" t="str">
        <f t="shared" si="6"/>
        <v/>
      </c>
      <c r="V38" s="267" t="str">
        <f t="shared" si="7"/>
        <v/>
      </c>
      <c r="W38" s="194" t="str">
        <f t="shared" si="8"/>
        <v/>
      </c>
      <c r="Y38" s="545">
        <v>49.4</v>
      </c>
      <c r="Z38" s="194">
        <v>3</v>
      </c>
      <c r="AA38" s="194">
        <v>53</v>
      </c>
      <c r="AB38" s="194">
        <v>0.40406914212548006</v>
      </c>
      <c r="AC38" s="193">
        <v>0.76239460778392454</v>
      </c>
      <c r="AD38" s="194">
        <v>33</v>
      </c>
      <c r="AE38" s="194">
        <v>35.9</v>
      </c>
      <c r="AF38" s="194">
        <v>33.700000000000003</v>
      </c>
      <c r="AG38" s="194" t="s">
        <v>457</v>
      </c>
      <c r="AH38" s="194">
        <v>0.12593085787451996</v>
      </c>
      <c r="AI38" s="194" t="s">
        <v>333</v>
      </c>
    </row>
    <row r="39" spans="1:35" ht="10.95" customHeight="1" x14ac:dyDescent="0.2">
      <c r="A39" s="195" t="s">
        <v>445</v>
      </c>
      <c r="B39" s="196" t="s">
        <v>449</v>
      </c>
      <c r="C39" s="196">
        <v>3128</v>
      </c>
      <c r="D39" s="197">
        <v>3065</v>
      </c>
      <c r="E39" s="196">
        <v>2272</v>
      </c>
      <c r="F39" s="198">
        <v>72.599999999999994</v>
      </c>
      <c r="G39" s="198">
        <v>2.6</v>
      </c>
      <c r="H39" s="198">
        <v>74.099999999999994</v>
      </c>
      <c r="I39" s="198">
        <v>2.6</v>
      </c>
      <c r="J39" s="199">
        <v>2000</v>
      </c>
      <c r="K39" s="198">
        <v>63.9</v>
      </c>
      <c r="L39" s="198">
        <v>2.8</v>
      </c>
      <c r="M39" s="200">
        <v>65.3</v>
      </c>
      <c r="N39" s="198">
        <v>2.8</v>
      </c>
      <c r="O39" s="192" t="str">
        <f t="shared" si="3"/>
        <v/>
      </c>
      <c r="P39" s="408" t="str">
        <f t="shared" si="4"/>
        <v/>
      </c>
      <c r="Q39" s="407" t="str">
        <f t="shared" si="5"/>
        <v/>
      </c>
      <c r="R39" s="334" t="str">
        <f t="shared" si="0"/>
        <v/>
      </c>
      <c r="S39" s="334" t="str">
        <f t="shared" si="1"/>
        <v/>
      </c>
      <c r="T39" s="334" t="str">
        <f t="shared" si="2"/>
        <v/>
      </c>
      <c r="U39" s="334" t="str">
        <f t="shared" si="6"/>
        <v/>
      </c>
      <c r="V39" s="267" t="str">
        <f t="shared" si="7"/>
        <v/>
      </c>
      <c r="W39" s="194" t="str">
        <f t="shared" si="8"/>
        <v/>
      </c>
      <c r="Y39" s="545">
        <v>61.1</v>
      </c>
      <c r="Z39" s="194">
        <v>2.8</v>
      </c>
      <c r="AA39" s="194">
        <v>65.900000000000006</v>
      </c>
      <c r="AB39" s="194">
        <v>0.39428295254833062</v>
      </c>
      <c r="AC39" s="193">
        <v>0.59830493558168518</v>
      </c>
      <c r="AD39" s="194" t="s">
        <v>457</v>
      </c>
      <c r="AE39" s="194">
        <v>57.7</v>
      </c>
      <c r="AF39" s="194">
        <v>34.799999999999997</v>
      </c>
      <c r="AG39" s="194">
        <v>26.2</v>
      </c>
      <c r="AH39" s="194">
        <v>0.26471704745166941</v>
      </c>
      <c r="AI39" s="194" t="s">
        <v>335</v>
      </c>
    </row>
    <row r="40" spans="1:35" ht="10.95" customHeight="1" x14ac:dyDescent="0.2">
      <c r="A40" s="195" t="s">
        <v>445</v>
      </c>
      <c r="B40" s="196" t="s">
        <v>450</v>
      </c>
      <c r="C40" s="196">
        <v>257</v>
      </c>
      <c r="D40" s="197">
        <v>222</v>
      </c>
      <c r="E40" s="196">
        <v>114</v>
      </c>
      <c r="F40" s="198">
        <v>44.4</v>
      </c>
      <c r="G40" s="198">
        <v>12.4</v>
      </c>
      <c r="H40" s="198">
        <v>51.5</v>
      </c>
      <c r="I40" s="198">
        <v>13.5</v>
      </c>
      <c r="J40" s="199">
        <v>104</v>
      </c>
      <c r="K40" s="198">
        <v>40.6</v>
      </c>
      <c r="L40" s="198">
        <v>12.3</v>
      </c>
      <c r="M40" s="200">
        <v>47</v>
      </c>
      <c r="N40" s="198">
        <v>13.4</v>
      </c>
      <c r="O40" s="192" t="str">
        <f t="shared" si="3"/>
        <v/>
      </c>
      <c r="P40" s="408" t="str">
        <f t="shared" si="4"/>
        <v/>
      </c>
      <c r="Q40" s="407" t="str">
        <f t="shared" si="5"/>
        <v/>
      </c>
      <c r="R40" s="334" t="str">
        <f t="shared" si="0"/>
        <v/>
      </c>
      <c r="S40" s="334" t="str">
        <f t="shared" si="1"/>
        <v/>
      </c>
      <c r="T40" s="334" t="str">
        <f t="shared" si="2"/>
        <v/>
      </c>
      <c r="U40" s="334" t="str">
        <f t="shared" si="6"/>
        <v/>
      </c>
      <c r="V40" s="267" t="str">
        <f t="shared" si="7"/>
        <v/>
      </c>
      <c r="W40" s="194" t="str">
        <f t="shared" si="8"/>
        <v/>
      </c>
      <c r="Y40" s="545">
        <v>54.6</v>
      </c>
      <c r="Z40" s="194">
        <v>1.7</v>
      </c>
      <c r="AA40" s="194">
        <v>56.6</v>
      </c>
      <c r="AB40" s="194">
        <v>0.46301086956521742</v>
      </c>
      <c r="AC40" s="193">
        <v>0.81804040559225688</v>
      </c>
      <c r="AD40" s="194">
        <v>54.7</v>
      </c>
      <c r="AE40" s="194">
        <v>52.9</v>
      </c>
      <c r="AF40" s="194">
        <v>29.1</v>
      </c>
      <c r="AG40" s="194">
        <v>37.9</v>
      </c>
      <c r="AH40" s="194">
        <v>0.10298913043478264</v>
      </c>
      <c r="AI40" s="194" t="s">
        <v>336</v>
      </c>
    </row>
    <row r="41" spans="1:35" ht="10.95" customHeight="1" x14ac:dyDescent="0.2">
      <c r="A41" s="195" t="s">
        <v>445</v>
      </c>
      <c r="B41" s="196" t="s">
        <v>451</v>
      </c>
      <c r="C41" s="196">
        <v>198</v>
      </c>
      <c r="D41" s="197">
        <v>106</v>
      </c>
      <c r="E41" s="196">
        <v>63</v>
      </c>
      <c r="F41" s="198">
        <v>32</v>
      </c>
      <c r="G41" s="198">
        <v>13.9</v>
      </c>
      <c r="H41" s="198">
        <v>59.8</v>
      </c>
      <c r="I41" s="198">
        <v>20</v>
      </c>
      <c r="J41" s="199">
        <v>59</v>
      </c>
      <c r="K41" s="198">
        <v>30</v>
      </c>
      <c r="L41" s="198">
        <v>13.6</v>
      </c>
      <c r="M41" s="200">
        <v>56.1</v>
      </c>
      <c r="N41" s="198">
        <v>20.2</v>
      </c>
      <c r="O41" s="192" t="str">
        <f t="shared" si="3"/>
        <v/>
      </c>
      <c r="P41" s="408" t="str">
        <f t="shared" si="4"/>
        <v/>
      </c>
      <c r="Q41" s="407" t="str">
        <f t="shared" si="5"/>
        <v/>
      </c>
      <c r="R41" s="334" t="str">
        <f t="shared" si="0"/>
        <v/>
      </c>
      <c r="S41" s="334" t="str">
        <f t="shared" si="1"/>
        <v/>
      </c>
      <c r="T41" s="334" t="str">
        <f t="shared" si="2"/>
        <v/>
      </c>
      <c r="U41" s="334" t="str">
        <f t="shared" si="6"/>
        <v/>
      </c>
      <c r="V41" s="267" t="str">
        <f t="shared" si="7"/>
        <v/>
      </c>
      <c r="W41" s="194" t="str">
        <f t="shared" si="8"/>
        <v/>
      </c>
      <c r="Y41" s="545">
        <v>51.6</v>
      </c>
      <c r="Z41" s="194">
        <v>2.9</v>
      </c>
      <c r="AA41" s="194">
        <v>54.5</v>
      </c>
      <c r="AB41" s="194">
        <v>0.39279865771812111</v>
      </c>
      <c r="AC41" s="193">
        <v>0.72073148205159843</v>
      </c>
      <c r="AD41" s="194" t="s">
        <v>457</v>
      </c>
      <c r="AE41" s="194" t="s">
        <v>457</v>
      </c>
      <c r="AF41" s="194">
        <v>37.799999999999997</v>
      </c>
      <c r="AG41" s="194" t="s">
        <v>457</v>
      </c>
      <c r="AH41" s="194">
        <v>0.15220134228187893</v>
      </c>
      <c r="AI41" s="194" t="s">
        <v>427</v>
      </c>
    </row>
    <row r="42" spans="1:35" ht="10.95" customHeight="1" x14ac:dyDescent="0.2">
      <c r="A42" s="195" t="s">
        <v>445</v>
      </c>
      <c r="B42" s="196" t="s">
        <v>452</v>
      </c>
      <c r="C42" s="196">
        <v>1624</v>
      </c>
      <c r="D42" s="197">
        <v>1205</v>
      </c>
      <c r="E42" s="196">
        <v>757</v>
      </c>
      <c r="F42" s="198">
        <v>46.6</v>
      </c>
      <c r="G42" s="198">
        <v>6.4</v>
      </c>
      <c r="H42" s="198">
        <v>62.8</v>
      </c>
      <c r="I42" s="198">
        <v>7.2</v>
      </c>
      <c r="J42" s="199">
        <v>588</v>
      </c>
      <c r="K42" s="198">
        <v>36.200000000000003</v>
      </c>
      <c r="L42" s="198">
        <v>6.2</v>
      </c>
      <c r="M42" s="200">
        <v>48.8</v>
      </c>
      <c r="N42" s="198">
        <v>7.5</v>
      </c>
      <c r="O42" s="192" t="str">
        <f t="shared" si="3"/>
        <v/>
      </c>
      <c r="P42" s="408" t="str">
        <f t="shared" si="4"/>
        <v/>
      </c>
      <c r="Q42" s="407" t="str">
        <f t="shared" si="5"/>
        <v/>
      </c>
      <c r="R42" s="334" t="str">
        <f t="shared" si="0"/>
        <v/>
      </c>
      <c r="S42" s="334" t="str">
        <f t="shared" si="1"/>
        <v/>
      </c>
      <c r="T42" s="334" t="str">
        <f t="shared" si="2"/>
        <v/>
      </c>
      <c r="U42" s="334" t="str">
        <f t="shared" si="6"/>
        <v/>
      </c>
      <c r="V42" s="267" t="str">
        <f t="shared" si="7"/>
        <v/>
      </c>
      <c r="W42" s="194" t="str">
        <f t="shared" si="8"/>
        <v/>
      </c>
      <c r="Y42" s="545">
        <v>48.7</v>
      </c>
      <c r="Z42" s="194">
        <v>2.7</v>
      </c>
      <c r="AA42" s="194">
        <v>48.6</v>
      </c>
      <c r="AB42" s="194">
        <v>0.48919136325148188</v>
      </c>
      <c r="AC42" s="193">
        <v>1.0065665910524317</v>
      </c>
      <c r="AD42" s="194">
        <v>52.1</v>
      </c>
      <c r="AE42" s="194">
        <v>52</v>
      </c>
      <c r="AF42" s="194">
        <v>17.600000000000001</v>
      </c>
      <c r="AG42" s="194" t="s">
        <v>457</v>
      </c>
      <c r="AH42" s="194">
        <v>-3.191363251481838E-3</v>
      </c>
      <c r="AI42" s="194" t="s">
        <v>339</v>
      </c>
    </row>
    <row r="43" spans="1:35" ht="10.95" customHeight="1" x14ac:dyDescent="0.2">
      <c r="A43" s="195" t="s">
        <v>445</v>
      </c>
      <c r="B43" s="196" t="s">
        <v>453</v>
      </c>
      <c r="C43" s="196">
        <v>4688</v>
      </c>
      <c r="D43" s="197">
        <v>4216</v>
      </c>
      <c r="E43" s="196">
        <v>2996</v>
      </c>
      <c r="F43" s="198">
        <v>63.9</v>
      </c>
      <c r="G43" s="198">
        <v>2.2999999999999998</v>
      </c>
      <c r="H43" s="198">
        <v>71.099999999999994</v>
      </c>
      <c r="I43" s="198">
        <v>2.2999999999999998</v>
      </c>
      <c r="J43" s="199">
        <v>2563</v>
      </c>
      <c r="K43" s="198">
        <v>54.7</v>
      </c>
      <c r="L43" s="198">
        <v>2.4</v>
      </c>
      <c r="M43" s="200">
        <v>60.8</v>
      </c>
      <c r="N43" s="198">
        <v>2.5</v>
      </c>
      <c r="O43" s="192" t="str">
        <f t="shared" si="3"/>
        <v/>
      </c>
      <c r="P43" s="408" t="str">
        <f t="shared" si="4"/>
        <v/>
      </c>
      <c r="Q43" s="407" t="str">
        <f t="shared" si="5"/>
        <v/>
      </c>
      <c r="R43" s="334" t="str">
        <f t="shared" si="0"/>
        <v/>
      </c>
      <c r="S43" s="334" t="str">
        <f t="shared" si="1"/>
        <v/>
      </c>
      <c r="T43" s="334" t="str">
        <f t="shared" si="2"/>
        <v/>
      </c>
      <c r="U43" s="334" t="str">
        <f t="shared" si="6"/>
        <v/>
      </c>
      <c r="V43" s="267" t="str">
        <f t="shared" si="7"/>
        <v/>
      </c>
      <c r="W43" s="194" t="str">
        <f t="shared" si="8"/>
        <v/>
      </c>
      <c r="Y43" s="545">
        <v>51.9</v>
      </c>
      <c r="Z43" s="194">
        <v>2.9</v>
      </c>
      <c r="AA43" s="194">
        <v>54.3</v>
      </c>
      <c r="AB43" s="194">
        <v>0.34699999999999981</v>
      </c>
      <c r="AC43" s="193">
        <v>0.63904235727440117</v>
      </c>
      <c r="AD43" s="194" t="s">
        <v>457</v>
      </c>
      <c r="AE43" s="194" t="s">
        <v>457</v>
      </c>
      <c r="AF43" s="194" t="s">
        <v>457</v>
      </c>
      <c r="AG43" s="194" t="s">
        <v>457</v>
      </c>
      <c r="AH43" s="194">
        <v>0.19600000000000023</v>
      </c>
      <c r="AI43" s="194" t="s">
        <v>341</v>
      </c>
    </row>
    <row r="44" spans="1:35" ht="10.95" customHeight="1" x14ac:dyDescent="0.2">
      <c r="A44" s="195" t="s">
        <v>445</v>
      </c>
      <c r="B44" s="196" t="s">
        <v>454</v>
      </c>
      <c r="C44" s="196">
        <v>280</v>
      </c>
      <c r="D44" s="197">
        <v>239</v>
      </c>
      <c r="E44" s="196">
        <v>132</v>
      </c>
      <c r="F44" s="198">
        <v>47</v>
      </c>
      <c r="G44" s="198">
        <v>12</v>
      </c>
      <c r="H44" s="198">
        <v>55</v>
      </c>
      <c r="I44" s="198">
        <v>12.9</v>
      </c>
      <c r="J44" s="199">
        <v>122</v>
      </c>
      <c r="K44" s="198">
        <v>43.5</v>
      </c>
      <c r="L44" s="198">
        <v>11.9</v>
      </c>
      <c r="M44" s="200">
        <v>50.9</v>
      </c>
      <c r="N44" s="198">
        <v>13</v>
      </c>
      <c r="O44" s="192" t="str">
        <f t="shared" si="3"/>
        <v/>
      </c>
      <c r="P44" s="408" t="str">
        <f t="shared" si="4"/>
        <v/>
      </c>
      <c r="Q44" s="407" t="str">
        <f t="shared" si="5"/>
        <v/>
      </c>
      <c r="R44" s="334" t="str">
        <f t="shared" si="0"/>
        <v/>
      </c>
      <c r="S44" s="334" t="str">
        <f t="shared" si="1"/>
        <v/>
      </c>
      <c r="T44" s="334" t="str">
        <f t="shared" si="2"/>
        <v/>
      </c>
      <c r="U44" s="334" t="str">
        <f t="shared" si="6"/>
        <v/>
      </c>
      <c r="V44" s="267" t="str">
        <f t="shared" si="7"/>
        <v/>
      </c>
      <c r="W44" s="194" t="str">
        <f t="shared" si="8"/>
        <v/>
      </c>
      <c r="Y44" s="545">
        <v>49.6</v>
      </c>
      <c r="Z44" s="194">
        <v>2.2999999999999998</v>
      </c>
      <c r="AA44" s="194">
        <v>51.7</v>
      </c>
      <c r="AB44" s="194">
        <v>0.4265051546391751</v>
      </c>
      <c r="AC44" s="193">
        <v>0.82496161438911997</v>
      </c>
      <c r="AD44" s="194">
        <v>45.9</v>
      </c>
      <c r="AE44" s="194">
        <v>45</v>
      </c>
      <c r="AF44" s="194">
        <v>28.7</v>
      </c>
      <c r="AG44" s="194">
        <v>30.2</v>
      </c>
      <c r="AH44" s="194">
        <v>9.0494845360824916E-2</v>
      </c>
      <c r="AI44" s="194" t="s">
        <v>343</v>
      </c>
    </row>
    <row r="45" spans="1:35" ht="10.95" customHeight="1" x14ac:dyDescent="0.2">
      <c r="A45" s="195" t="s">
        <v>445</v>
      </c>
      <c r="B45" s="196" t="s">
        <v>455</v>
      </c>
      <c r="C45" s="196">
        <v>209</v>
      </c>
      <c r="D45" s="197">
        <v>117</v>
      </c>
      <c r="E45" s="196">
        <v>71</v>
      </c>
      <c r="F45" s="198">
        <v>34</v>
      </c>
      <c r="G45" s="198">
        <v>13.7</v>
      </c>
      <c r="H45" s="198">
        <v>60.8</v>
      </c>
      <c r="I45" s="198">
        <v>18.899999999999999</v>
      </c>
      <c r="J45" s="199">
        <v>67</v>
      </c>
      <c r="K45" s="198">
        <v>32.1</v>
      </c>
      <c r="L45" s="198">
        <v>13.5</v>
      </c>
      <c r="M45" s="200">
        <v>57.4</v>
      </c>
      <c r="N45" s="198">
        <v>19.100000000000001</v>
      </c>
      <c r="O45" s="192" t="str">
        <f t="shared" si="3"/>
        <v/>
      </c>
      <c r="P45" s="408" t="str">
        <f t="shared" si="4"/>
        <v/>
      </c>
      <c r="Q45" s="407" t="str">
        <f t="shared" si="5"/>
        <v/>
      </c>
      <c r="R45" s="334" t="str">
        <f t="shared" si="0"/>
        <v/>
      </c>
      <c r="S45" s="334" t="str">
        <f t="shared" si="1"/>
        <v/>
      </c>
      <c r="T45" s="334" t="str">
        <f t="shared" si="2"/>
        <v/>
      </c>
      <c r="U45" s="334" t="str">
        <f t="shared" si="6"/>
        <v/>
      </c>
      <c r="V45" s="267" t="str">
        <f t="shared" si="7"/>
        <v/>
      </c>
      <c r="W45" s="194" t="str">
        <f t="shared" si="8"/>
        <v/>
      </c>
      <c r="Y45" s="545">
        <v>48.4</v>
      </c>
      <c r="Z45" s="194">
        <v>1.2</v>
      </c>
      <c r="AA45" s="194">
        <v>57.7</v>
      </c>
      <c r="AB45" s="194">
        <v>0.38774515450215968</v>
      </c>
      <c r="AC45" s="193">
        <v>0.67200200087029394</v>
      </c>
      <c r="AD45" s="194">
        <v>48.3</v>
      </c>
      <c r="AE45" s="194">
        <v>47.6</v>
      </c>
      <c r="AF45" s="194">
        <v>34.299999999999997</v>
      </c>
      <c r="AG45" s="194">
        <v>39.1</v>
      </c>
      <c r="AH45" s="194">
        <v>0.18925484549784038</v>
      </c>
      <c r="AI45" s="194" t="s">
        <v>345</v>
      </c>
    </row>
    <row r="46" spans="1:35" ht="10.95" customHeight="1" x14ac:dyDescent="0.2">
      <c r="A46" s="195" t="s">
        <v>460</v>
      </c>
      <c r="B46" s="196" t="s">
        <v>444</v>
      </c>
      <c r="C46" s="196">
        <v>2261</v>
      </c>
      <c r="D46" s="197">
        <v>2158</v>
      </c>
      <c r="E46" s="196">
        <v>1262</v>
      </c>
      <c r="F46" s="198">
        <v>55.8</v>
      </c>
      <c r="G46" s="198">
        <v>2.7</v>
      </c>
      <c r="H46" s="198">
        <v>58.5</v>
      </c>
      <c r="I46" s="198">
        <v>2.8</v>
      </c>
      <c r="J46" s="199">
        <v>919</v>
      </c>
      <c r="K46" s="198">
        <v>40.6</v>
      </c>
      <c r="L46" s="198">
        <v>2.7</v>
      </c>
      <c r="M46" s="200">
        <v>42.6</v>
      </c>
      <c r="N46" s="198">
        <v>2.8</v>
      </c>
      <c r="O46" s="192">
        <f t="shared" si="3"/>
        <v>44</v>
      </c>
      <c r="P46" s="408">
        <f t="shared" si="4"/>
        <v>0.37731950207468884</v>
      </c>
      <c r="Q46" s="407">
        <f t="shared" si="5"/>
        <v>0.85754432289702009</v>
      </c>
      <c r="R46" s="334">
        <f t="shared" si="0"/>
        <v>41.6</v>
      </c>
      <c r="S46" s="334">
        <f t="shared" si="1"/>
        <v>41.6</v>
      </c>
      <c r="T46" s="334">
        <f t="shared" si="2"/>
        <v>20.8</v>
      </c>
      <c r="U46" s="334" t="str">
        <f t="shared" si="6"/>
        <v>B</v>
      </c>
      <c r="V46" s="267">
        <f t="shared" si="7"/>
        <v>6.2680497925311163E-2</v>
      </c>
      <c r="W46" s="194" t="str">
        <f t="shared" si="8"/>
        <v>Arkansas</v>
      </c>
      <c r="Y46" s="545">
        <v>57.6</v>
      </c>
      <c r="Z46" s="194">
        <v>2.4</v>
      </c>
      <c r="AA46" s="194">
        <v>61.2</v>
      </c>
      <c r="AB46" s="194">
        <v>0.37766666666666693</v>
      </c>
      <c r="AC46" s="193">
        <v>0.61710239651416166</v>
      </c>
      <c r="AD46" s="194" t="s">
        <v>457</v>
      </c>
      <c r="AE46" s="194" t="s">
        <v>457</v>
      </c>
      <c r="AF46" s="194">
        <v>43.6</v>
      </c>
      <c r="AG46" s="194" t="s">
        <v>457</v>
      </c>
      <c r="AH46" s="194">
        <v>0.23433333333333306</v>
      </c>
      <c r="AI46" s="194" t="s">
        <v>347</v>
      </c>
    </row>
    <row r="47" spans="1:35" ht="10.95" customHeight="1" x14ac:dyDescent="0.2">
      <c r="A47" s="195" t="s">
        <v>445</v>
      </c>
      <c r="B47" s="196" t="s">
        <v>446</v>
      </c>
      <c r="C47" s="196">
        <v>1093</v>
      </c>
      <c r="D47" s="197">
        <v>1034</v>
      </c>
      <c r="E47" s="196">
        <v>602</v>
      </c>
      <c r="F47" s="198">
        <v>55.1</v>
      </c>
      <c r="G47" s="198">
        <v>4</v>
      </c>
      <c r="H47" s="198">
        <v>58.3</v>
      </c>
      <c r="I47" s="198">
        <v>4</v>
      </c>
      <c r="J47" s="199">
        <v>431</v>
      </c>
      <c r="K47" s="198">
        <v>39.4</v>
      </c>
      <c r="L47" s="198">
        <v>3.9</v>
      </c>
      <c r="M47" s="200">
        <v>41.7</v>
      </c>
      <c r="N47" s="198">
        <v>4</v>
      </c>
      <c r="O47" s="192" t="str">
        <f t="shared" si="3"/>
        <v/>
      </c>
      <c r="P47" s="408" t="str">
        <f t="shared" si="4"/>
        <v/>
      </c>
      <c r="Q47" s="407" t="str">
        <f t="shared" si="5"/>
        <v/>
      </c>
      <c r="R47" s="334" t="str">
        <f t="shared" si="0"/>
        <v/>
      </c>
      <c r="S47" s="334" t="str">
        <f t="shared" si="1"/>
        <v/>
      </c>
      <c r="T47" s="334" t="str">
        <f t="shared" si="2"/>
        <v/>
      </c>
      <c r="U47" s="334" t="str">
        <f t="shared" si="6"/>
        <v/>
      </c>
      <c r="V47" s="267" t="str">
        <f t="shared" si="7"/>
        <v/>
      </c>
      <c r="W47" s="194" t="str">
        <f t="shared" si="8"/>
        <v/>
      </c>
      <c r="Y47" s="545">
        <v>54.9</v>
      </c>
      <c r="Z47" s="194">
        <v>3.1</v>
      </c>
      <c r="AA47" s="194">
        <v>55.3</v>
      </c>
      <c r="AB47" s="194">
        <v>0.4888709677419355</v>
      </c>
      <c r="AC47" s="193">
        <v>0.88403429971416914</v>
      </c>
      <c r="AD47" s="194" t="s">
        <v>457</v>
      </c>
      <c r="AE47" s="194" t="s">
        <v>457</v>
      </c>
      <c r="AF47" s="194" t="s">
        <v>457</v>
      </c>
      <c r="AG47" s="194" t="s">
        <v>457</v>
      </c>
      <c r="AH47" s="194">
        <v>6.4129032258064433E-2</v>
      </c>
      <c r="AI47" s="194" t="s">
        <v>350</v>
      </c>
    </row>
    <row r="48" spans="1:35" ht="10.95" customHeight="1" x14ac:dyDescent="0.2">
      <c r="A48" s="195" t="s">
        <v>445</v>
      </c>
      <c r="B48" s="196" t="s">
        <v>447</v>
      </c>
      <c r="C48" s="196">
        <v>1169</v>
      </c>
      <c r="D48" s="197">
        <v>1125</v>
      </c>
      <c r="E48" s="196">
        <v>660</v>
      </c>
      <c r="F48" s="198">
        <v>56.5</v>
      </c>
      <c r="G48" s="198">
        <v>3.8</v>
      </c>
      <c r="H48" s="198">
        <v>58.7</v>
      </c>
      <c r="I48" s="198">
        <v>3.9</v>
      </c>
      <c r="J48" s="199">
        <v>488</v>
      </c>
      <c r="K48" s="198">
        <v>41.8</v>
      </c>
      <c r="L48" s="198">
        <v>3.8</v>
      </c>
      <c r="M48" s="200">
        <v>43.4</v>
      </c>
      <c r="N48" s="198">
        <v>3.9</v>
      </c>
      <c r="O48" s="192" t="str">
        <f t="shared" si="3"/>
        <v/>
      </c>
      <c r="P48" s="408" t="str">
        <f t="shared" si="4"/>
        <v/>
      </c>
      <c r="Q48" s="407" t="str">
        <f t="shared" si="5"/>
        <v/>
      </c>
      <c r="R48" s="334" t="str">
        <f t="shared" si="0"/>
        <v/>
      </c>
      <c r="S48" s="334" t="str">
        <f t="shared" si="1"/>
        <v/>
      </c>
      <c r="T48" s="334" t="str">
        <f t="shared" si="2"/>
        <v/>
      </c>
      <c r="U48" s="334" t="str">
        <f t="shared" si="6"/>
        <v/>
      </c>
      <c r="V48" s="267" t="str">
        <f t="shared" si="7"/>
        <v/>
      </c>
      <c r="W48" s="194" t="str">
        <f t="shared" si="8"/>
        <v/>
      </c>
      <c r="Y48" s="545">
        <v>57.5</v>
      </c>
      <c r="Z48" s="194">
        <v>2.2000000000000002</v>
      </c>
      <c r="AA48" s="194">
        <v>60.8</v>
      </c>
      <c r="AB48" s="194">
        <v>0.51104885496183217</v>
      </c>
      <c r="AC48" s="193">
        <v>0.84054087987143444</v>
      </c>
      <c r="AD48" s="194">
        <v>56.4</v>
      </c>
      <c r="AE48" s="194">
        <v>55.8</v>
      </c>
      <c r="AF48" s="194">
        <v>34.6</v>
      </c>
      <c r="AG48" s="194">
        <v>46</v>
      </c>
      <c r="AH48" s="194">
        <v>9.6951145038167819E-2</v>
      </c>
      <c r="AI48" s="194" t="s">
        <v>429</v>
      </c>
    </row>
    <row r="49" spans="1:35" ht="10.95" customHeight="1" x14ac:dyDescent="0.2">
      <c r="A49" s="195" t="s">
        <v>445</v>
      </c>
      <c r="B49" s="196" t="s">
        <v>448</v>
      </c>
      <c r="C49" s="196">
        <v>1833</v>
      </c>
      <c r="D49" s="197">
        <v>1765</v>
      </c>
      <c r="E49" s="196">
        <v>1031</v>
      </c>
      <c r="F49" s="198">
        <v>56.2</v>
      </c>
      <c r="G49" s="198">
        <v>3</v>
      </c>
      <c r="H49" s="198">
        <v>58.4</v>
      </c>
      <c r="I49" s="198">
        <v>3.1</v>
      </c>
      <c r="J49" s="199">
        <v>756</v>
      </c>
      <c r="K49" s="198">
        <v>41.3</v>
      </c>
      <c r="L49" s="198">
        <v>3</v>
      </c>
      <c r="M49" s="200">
        <v>42.8</v>
      </c>
      <c r="N49" s="198">
        <v>3.1</v>
      </c>
      <c r="O49" s="192" t="str">
        <f t="shared" si="3"/>
        <v/>
      </c>
      <c r="P49" s="408" t="str">
        <f t="shared" si="4"/>
        <v/>
      </c>
      <c r="Q49" s="407" t="str">
        <f t="shared" si="5"/>
        <v/>
      </c>
      <c r="R49" s="334" t="str">
        <f t="shared" si="0"/>
        <v/>
      </c>
      <c r="S49" s="334" t="str">
        <f t="shared" si="1"/>
        <v/>
      </c>
      <c r="T49" s="334" t="str">
        <f t="shared" si="2"/>
        <v/>
      </c>
      <c r="U49" s="334" t="str">
        <f t="shared" si="6"/>
        <v/>
      </c>
      <c r="V49" s="267" t="str">
        <f t="shared" si="7"/>
        <v/>
      </c>
      <c r="W49" s="194" t="str">
        <f t="shared" si="8"/>
        <v/>
      </c>
      <c r="Y49" s="545">
        <v>61.9</v>
      </c>
      <c r="Z49" s="194">
        <v>2.2000000000000002</v>
      </c>
      <c r="AA49" s="194">
        <v>65.5</v>
      </c>
      <c r="AB49" s="194">
        <v>0.51274149659863955</v>
      </c>
      <c r="AC49" s="193">
        <v>0.78281144518876267</v>
      </c>
      <c r="AD49" s="194">
        <v>44.2</v>
      </c>
      <c r="AE49" s="194">
        <v>45.7</v>
      </c>
      <c r="AF49" s="194">
        <v>43.7</v>
      </c>
      <c r="AG49" s="194">
        <v>62.8</v>
      </c>
      <c r="AH49" s="194">
        <v>0.14225850340136048</v>
      </c>
      <c r="AI49" s="194" t="s">
        <v>355</v>
      </c>
    </row>
    <row r="50" spans="1:35" ht="10.95" customHeight="1" x14ac:dyDescent="0.2">
      <c r="A50" s="195" t="s">
        <v>445</v>
      </c>
      <c r="B50" s="196" t="s">
        <v>449</v>
      </c>
      <c r="C50" s="196">
        <v>1678</v>
      </c>
      <c r="D50" s="197">
        <v>1676</v>
      </c>
      <c r="E50" s="196">
        <v>995</v>
      </c>
      <c r="F50" s="198">
        <v>59.3</v>
      </c>
      <c r="G50" s="198">
        <v>3.2</v>
      </c>
      <c r="H50" s="198">
        <v>59.3</v>
      </c>
      <c r="I50" s="198">
        <v>3.2</v>
      </c>
      <c r="J50" s="199">
        <v>737</v>
      </c>
      <c r="K50" s="198">
        <v>43.9</v>
      </c>
      <c r="L50" s="198">
        <v>3.2</v>
      </c>
      <c r="M50" s="200">
        <v>44</v>
      </c>
      <c r="N50" s="198">
        <v>3.2</v>
      </c>
      <c r="O50" s="192" t="str">
        <f t="shared" si="3"/>
        <v/>
      </c>
      <c r="P50" s="408" t="str">
        <f t="shared" si="4"/>
        <v/>
      </c>
      <c r="Q50" s="407" t="str">
        <f t="shared" si="5"/>
        <v/>
      </c>
      <c r="R50" s="334" t="str">
        <f t="shared" si="0"/>
        <v/>
      </c>
      <c r="S50" s="334" t="str">
        <f t="shared" si="1"/>
        <v/>
      </c>
      <c r="T50" s="334" t="str">
        <f t="shared" si="2"/>
        <v/>
      </c>
      <c r="U50" s="334" t="str">
        <f t="shared" si="6"/>
        <v/>
      </c>
      <c r="V50" s="267" t="str">
        <f t="shared" si="7"/>
        <v/>
      </c>
      <c r="W50" s="194" t="str">
        <f t="shared" si="8"/>
        <v/>
      </c>
      <c r="Y50" s="545">
        <v>44.1</v>
      </c>
      <c r="Z50" s="194">
        <v>2.9</v>
      </c>
      <c r="AA50" s="194">
        <v>45.2</v>
      </c>
      <c r="AB50" s="194">
        <v>0.29665306122448948</v>
      </c>
      <c r="AC50" s="193">
        <v>0.65631208235506511</v>
      </c>
      <c r="AD50" s="194" t="s">
        <v>457</v>
      </c>
      <c r="AE50" s="194" t="s">
        <v>457</v>
      </c>
      <c r="AF50" s="194" t="s">
        <v>457</v>
      </c>
      <c r="AG50" s="194" t="s">
        <v>457</v>
      </c>
      <c r="AH50" s="194">
        <v>0.15534693877551053</v>
      </c>
      <c r="AI50" s="194" t="s">
        <v>357</v>
      </c>
    </row>
    <row r="51" spans="1:35" ht="10.95" customHeight="1" x14ac:dyDescent="0.2">
      <c r="A51" s="195" t="s">
        <v>445</v>
      </c>
      <c r="B51" s="196" t="s">
        <v>450</v>
      </c>
      <c r="C51" s="196">
        <v>327</v>
      </c>
      <c r="D51" s="197">
        <v>317</v>
      </c>
      <c r="E51" s="196">
        <v>178</v>
      </c>
      <c r="F51" s="198">
        <v>54.5</v>
      </c>
      <c r="G51" s="198">
        <v>8.8000000000000007</v>
      </c>
      <c r="H51" s="198">
        <v>56.1</v>
      </c>
      <c r="I51" s="198">
        <v>8.9</v>
      </c>
      <c r="J51" s="199">
        <v>132</v>
      </c>
      <c r="K51" s="198">
        <v>40.299999999999997</v>
      </c>
      <c r="L51" s="198">
        <v>8.6</v>
      </c>
      <c r="M51" s="200">
        <v>41.6</v>
      </c>
      <c r="N51" s="198">
        <v>8.8000000000000007</v>
      </c>
      <c r="O51" s="192" t="str">
        <f t="shared" si="3"/>
        <v/>
      </c>
      <c r="P51" s="408" t="str">
        <f t="shared" si="4"/>
        <v/>
      </c>
      <c r="Q51" s="407" t="str">
        <f t="shared" si="5"/>
        <v/>
      </c>
      <c r="R51" s="334" t="str">
        <f t="shared" si="0"/>
        <v/>
      </c>
      <c r="S51" s="334" t="str">
        <f t="shared" si="1"/>
        <v/>
      </c>
      <c r="T51" s="334" t="str">
        <f t="shared" si="2"/>
        <v/>
      </c>
      <c r="U51" s="334" t="str">
        <f t="shared" si="6"/>
        <v/>
      </c>
      <c r="V51" s="267" t="str">
        <f t="shared" si="7"/>
        <v/>
      </c>
      <c r="W51" s="194" t="str">
        <f t="shared" si="8"/>
        <v/>
      </c>
      <c r="Y51" s="545">
        <v>64.599999999999994</v>
      </c>
      <c r="Z51" s="194">
        <v>2.4</v>
      </c>
      <c r="AA51" s="194">
        <v>66.900000000000006</v>
      </c>
      <c r="AB51" s="194">
        <v>0.48499999999999893</v>
      </c>
      <c r="AC51" s="193">
        <v>0.72496263079222556</v>
      </c>
      <c r="AD51" s="194">
        <v>46</v>
      </c>
      <c r="AE51" s="194">
        <v>46.1</v>
      </c>
      <c r="AF51" s="194">
        <v>59.4</v>
      </c>
      <c r="AG51" s="194">
        <v>66</v>
      </c>
      <c r="AH51" s="194">
        <v>0.18400000000000111</v>
      </c>
      <c r="AI51" s="194" t="s">
        <v>359</v>
      </c>
    </row>
    <row r="52" spans="1:35" ht="10.95" customHeight="1" x14ac:dyDescent="0.2">
      <c r="A52" s="195" t="s">
        <v>445</v>
      </c>
      <c r="B52" s="196" t="s">
        <v>451</v>
      </c>
      <c r="C52" s="196">
        <v>37</v>
      </c>
      <c r="D52" s="197">
        <v>19</v>
      </c>
      <c r="E52" s="196">
        <v>9</v>
      </c>
      <c r="F52" s="198" t="s">
        <v>457</v>
      </c>
      <c r="G52" s="198" t="s">
        <v>457</v>
      </c>
      <c r="H52" s="198" t="s">
        <v>457</v>
      </c>
      <c r="I52" s="198" t="s">
        <v>457</v>
      </c>
      <c r="J52" s="199">
        <v>6</v>
      </c>
      <c r="K52" s="198" t="s">
        <v>457</v>
      </c>
      <c r="L52" s="198" t="s">
        <v>457</v>
      </c>
      <c r="M52" s="200" t="s">
        <v>457</v>
      </c>
      <c r="N52" s="198" t="s">
        <v>457</v>
      </c>
      <c r="O52" s="192" t="str">
        <f t="shared" si="3"/>
        <v/>
      </c>
      <c r="P52" s="408" t="str">
        <f t="shared" si="4"/>
        <v/>
      </c>
      <c r="Q52" s="407" t="str">
        <f t="shared" si="5"/>
        <v/>
      </c>
      <c r="R52" s="334" t="str">
        <f t="shared" si="0"/>
        <v/>
      </c>
      <c r="S52" s="334" t="str">
        <f t="shared" si="1"/>
        <v/>
      </c>
      <c r="T52" s="334" t="str">
        <f t="shared" si="2"/>
        <v/>
      </c>
      <c r="U52" s="334" t="str">
        <f t="shared" si="6"/>
        <v/>
      </c>
      <c r="V52" s="267" t="str">
        <f t="shared" si="7"/>
        <v/>
      </c>
      <c r="W52" s="194" t="str">
        <f t="shared" si="8"/>
        <v/>
      </c>
      <c r="Y52" s="545">
        <v>52.1</v>
      </c>
      <c r="Z52" s="194">
        <v>3</v>
      </c>
      <c r="AA52" s="194">
        <v>54.9</v>
      </c>
      <c r="AB52" s="194">
        <v>0.33018518518518519</v>
      </c>
      <c r="AC52" s="193">
        <v>0.60143020980908046</v>
      </c>
      <c r="AD52" s="194" t="s">
        <v>457</v>
      </c>
      <c r="AE52" s="194" t="s">
        <v>457</v>
      </c>
      <c r="AF52" s="194" t="s">
        <v>457</v>
      </c>
      <c r="AG52" s="194" t="s">
        <v>457</v>
      </c>
      <c r="AH52" s="194">
        <v>0.21881481481481485</v>
      </c>
      <c r="AI52" s="194" t="s">
        <v>361</v>
      </c>
    </row>
    <row r="53" spans="1:35" ht="10.95" customHeight="1" x14ac:dyDescent="0.2">
      <c r="A53" s="195" t="s">
        <v>445</v>
      </c>
      <c r="B53" s="196" t="s">
        <v>452</v>
      </c>
      <c r="C53" s="196">
        <v>172</v>
      </c>
      <c r="D53" s="197">
        <v>102</v>
      </c>
      <c r="E53" s="196">
        <v>43</v>
      </c>
      <c r="F53" s="198">
        <v>25.2</v>
      </c>
      <c r="G53" s="198">
        <v>13.7</v>
      </c>
      <c r="H53" s="198">
        <v>42.3</v>
      </c>
      <c r="I53" s="198">
        <v>20.2</v>
      </c>
      <c r="J53" s="199">
        <v>21</v>
      </c>
      <c r="K53" s="198">
        <v>12.3</v>
      </c>
      <c r="L53" s="198">
        <v>10.4</v>
      </c>
      <c r="M53" s="200">
        <v>20.8</v>
      </c>
      <c r="N53" s="198">
        <v>16.600000000000001</v>
      </c>
      <c r="O53" s="192" t="str">
        <f t="shared" si="3"/>
        <v/>
      </c>
      <c r="P53" s="408" t="str">
        <f t="shared" si="4"/>
        <v/>
      </c>
      <c r="Q53" s="407" t="str">
        <f t="shared" si="5"/>
        <v/>
      </c>
      <c r="R53" s="334" t="str">
        <f t="shared" si="0"/>
        <v/>
      </c>
      <c r="S53" s="334" t="str">
        <f t="shared" si="1"/>
        <v/>
      </c>
      <c r="T53" s="334" t="str">
        <f t="shared" si="2"/>
        <v/>
      </c>
      <c r="U53" s="334" t="str">
        <f t="shared" si="6"/>
        <v/>
      </c>
      <c r="V53" s="267" t="str">
        <f t="shared" si="7"/>
        <v/>
      </c>
      <c r="W53" s="194" t="str">
        <f t="shared" si="8"/>
        <v/>
      </c>
      <c r="Y53" s="545">
        <v>53.4</v>
      </c>
      <c r="Z53" s="194">
        <v>0.3</v>
      </c>
      <c r="AA53" s="194">
        <v>57.5</v>
      </c>
      <c r="AB53" s="194">
        <v>0.44795718348002694</v>
      </c>
      <c r="AC53" s="193">
        <v>0.77905597126961212</v>
      </c>
      <c r="AD53" s="194">
        <v>51.1</v>
      </c>
      <c r="AE53" s="194">
        <v>50.6</v>
      </c>
      <c r="AF53" s="194">
        <v>40.4</v>
      </c>
      <c r="AG53" s="194">
        <v>40.6</v>
      </c>
      <c r="AH53" s="194">
        <v>0.12704281651997312</v>
      </c>
    </row>
    <row r="54" spans="1:35" ht="10.95" customHeight="1" x14ac:dyDescent="0.2">
      <c r="A54" s="195" t="s">
        <v>445</v>
      </c>
      <c r="B54" s="196" t="s">
        <v>453</v>
      </c>
      <c r="C54" s="196">
        <v>1878</v>
      </c>
      <c r="D54" s="197">
        <v>1805</v>
      </c>
      <c r="E54" s="196">
        <v>1061</v>
      </c>
      <c r="F54" s="198">
        <v>56.5</v>
      </c>
      <c r="G54" s="198">
        <v>3</v>
      </c>
      <c r="H54" s="198">
        <v>58.7</v>
      </c>
      <c r="I54" s="198">
        <v>3</v>
      </c>
      <c r="J54" s="199">
        <v>771</v>
      </c>
      <c r="K54" s="198">
        <v>41.1</v>
      </c>
      <c r="L54" s="198">
        <v>3</v>
      </c>
      <c r="M54" s="200">
        <v>42.7</v>
      </c>
      <c r="N54" s="198">
        <v>3.1</v>
      </c>
      <c r="O54" s="192" t="str">
        <f t="shared" si="3"/>
        <v/>
      </c>
      <c r="P54" s="408" t="str">
        <f t="shared" si="4"/>
        <v/>
      </c>
      <c r="Q54" s="407" t="str">
        <f t="shared" si="5"/>
        <v/>
      </c>
      <c r="R54" s="334" t="str">
        <f t="shared" si="0"/>
        <v/>
      </c>
      <c r="S54" s="334" t="str">
        <f t="shared" si="1"/>
        <v/>
      </c>
      <c r="T54" s="334" t="str">
        <f t="shared" si="2"/>
        <v/>
      </c>
      <c r="U54" s="334" t="str">
        <f t="shared" si="6"/>
        <v/>
      </c>
      <c r="V54" s="267" t="str">
        <f t="shared" si="7"/>
        <v/>
      </c>
      <c r="W54" s="194" t="str">
        <f t="shared" si="8"/>
        <v/>
      </c>
    </row>
    <row r="55" spans="1:35" ht="10.95" customHeight="1" x14ac:dyDescent="0.2">
      <c r="A55" s="195" t="s">
        <v>445</v>
      </c>
      <c r="B55" s="196" t="s">
        <v>454</v>
      </c>
      <c r="C55" s="196">
        <v>336</v>
      </c>
      <c r="D55" s="197">
        <v>325</v>
      </c>
      <c r="E55" s="196">
        <v>184</v>
      </c>
      <c r="F55" s="198">
        <v>54.7</v>
      </c>
      <c r="G55" s="198">
        <v>8.6</v>
      </c>
      <c r="H55" s="198">
        <v>56.6</v>
      </c>
      <c r="I55" s="198">
        <v>8.8000000000000007</v>
      </c>
      <c r="J55" s="199">
        <v>135</v>
      </c>
      <c r="K55" s="198">
        <v>40.200000000000003</v>
      </c>
      <c r="L55" s="198">
        <v>8.5</v>
      </c>
      <c r="M55" s="200">
        <v>41.6</v>
      </c>
      <c r="N55" s="198">
        <v>8.6999999999999993</v>
      </c>
      <c r="O55" s="192" t="str">
        <f t="shared" si="3"/>
        <v/>
      </c>
      <c r="P55" s="408" t="str">
        <f t="shared" si="4"/>
        <v/>
      </c>
      <c r="Q55" s="407" t="str">
        <f t="shared" si="5"/>
        <v/>
      </c>
      <c r="R55" s="334" t="str">
        <f t="shared" si="0"/>
        <v/>
      </c>
      <c r="S55" s="334" t="str">
        <f t="shared" si="1"/>
        <v/>
      </c>
      <c r="T55" s="334" t="str">
        <f t="shared" si="2"/>
        <v/>
      </c>
      <c r="U55" s="334" t="str">
        <f t="shared" si="6"/>
        <v/>
      </c>
      <c r="V55" s="267" t="str">
        <f t="shared" si="7"/>
        <v/>
      </c>
      <c r="W55" s="194" t="str">
        <f t="shared" si="8"/>
        <v/>
      </c>
    </row>
    <row r="56" spans="1:35" ht="10.95" customHeight="1" x14ac:dyDescent="0.2">
      <c r="A56" s="195" t="s">
        <v>445</v>
      </c>
      <c r="B56" s="196" t="s">
        <v>455</v>
      </c>
      <c r="C56" s="196">
        <v>53</v>
      </c>
      <c r="D56" s="197">
        <v>31</v>
      </c>
      <c r="E56" s="196">
        <v>18</v>
      </c>
      <c r="F56" s="198" t="s">
        <v>457</v>
      </c>
      <c r="G56" s="198" t="s">
        <v>457</v>
      </c>
      <c r="H56" s="198" t="s">
        <v>457</v>
      </c>
      <c r="I56" s="198" t="s">
        <v>457</v>
      </c>
      <c r="J56" s="199">
        <v>7</v>
      </c>
      <c r="K56" s="198" t="s">
        <v>457</v>
      </c>
      <c r="L56" s="198" t="s">
        <v>457</v>
      </c>
      <c r="M56" s="200" t="s">
        <v>457</v>
      </c>
      <c r="N56" s="198" t="s">
        <v>457</v>
      </c>
      <c r="O56" s="192" t="str">
        <f t="shared" si="3"/>
        <v/>
      </c>
      <c r="P56" s="408" t="str">
        <f t="shared" si="4"/>
        <v/>
      </c>
      <c r="Q56" s="407" t="str">
        <f t="shared" si="5"/>
        <v/>
      </c>
      <c r="R56" s="334" t="str">
        <f t="shared" si="0"/>
        <v/>
      </c>
      <c r="S56" s="334" t="str">
        <f t="shared" si="1"/>
        <v/>
      </c>
      <c r="T56" s="334" t="str">
        <f t="shared" si="2"/>
        <v/>
      </c>
      <c r="U56" s="334" t="str">
        <f t="shared" si="6"/>
        <v/>
      </c>
      <c r="V56" s="267" t="str">
        <f t="shared" si="7"/>
        <v/>
      </c>
      <c r="W56" s="194" t="str">
        <f t="shared" si="8"/>
        <v/>
      </c>
    </row>
    <row r="57" spans="1:35" ht="10.95" customHeight="1" x14ac:dyDescent="0.2">
      <c r="A57" s="195" t="s">
        <v>461</v>
      </c>
      <c r="B57" s="196" t="s">
        <v>444</v>
      </c>
      <c r="C57" s="196">
        <v>30243</v>
      </c>
      <c r="D57" s="197">
        <v>25525</v>
      </c>
      <c r="E57" s="196">
        <v>15690</v>
      </c>
      <c r="F57" s="198">
        <v>51.9</v>
      </c>
      <c r="G57" s="198">
        <v>1</v>
      </c>
      <c r="H57" s="198">
        <v>61.5</v>
      </c>
      <c r="I57" s="198">
        <v>1</v>
      </c>
      <c r="J57" s="199">
        <v>13240</v>
      </c>
      <c r="K57" s="198">
        <v>43.8</v>
      </c>
      <c r="L57" s="198">
        <v>0.9</v>
      </c>
      <c r="M57" s="200">
        <v>51.9</v>
      </c>
      <c r="N57" s="198">
        <v>1</v>
      </c>
      <c r="O57" s="192">
        <f t="shared" si="3"/>
        <v>61.4</v>
      </c>
      <c r="P57" s="408">
        <f t="shared" si="4"/>
        <v>0.44002417850480707</v>
      </c>
      <c r="Q57" s="407">
        <f t="shared" si="5"/>
        <v>0.71665175652248703</v>
      </c>
      <c r="R57" s="334">
        <f t="shared" si="0"/>
        <v>50.6</v>
      </c>
      <c r="S57" s="334">
        <f t="shared" si="1"/>
        <v>49.9</v>
      </c>
      <c r="T57" s="334">
        <f t="shared" si="2"/>
        <v>43.3</v>
      </c>
      <c r="U57" s="334">
        <f t="shared" si="6"/>
        <v>40.700000000000003</v>
      </c>
      <c r="V57" s="267">
        <f t="shared" si="7"/>
        <v>0.17397582149519292</v>
      </c>
      <c r="W57" s="194" t="str">
        <f t="shared" si="8"/>
        <v>California</v>
      </c>
    </row>
    <row r="58" spans="1:35" ht="10.95" customHeight="1" x14ac:dyDescent="0.2">
      <c r="A58" s="195" t="s">
        <v>445</v>
      </c>
      <c r="B58" s="196" t="s">
        <v>446</v>
      </c>
      <c r="C58" s="196">
        <v>14767</v>
      </c>
      <c r="D58" s="197">
        <v>12449</v>
      </c>
      <c r="E58" s="196">
        <v>7372</v>
      </c>
      <c r="F58" s="198">
        <v>49.9</v>
      </c>
      <c r="G58" s="198">
        <v>1.4</v>
      </c>
      <c r="H58" s="198">
        <v>59.2</v>
      </c>
      <c r="I58" s="198">
        <v>1.5</v>
      </c>
      <c r="J58" s="199">
        <v>6205</v>
      </c>
      <c r="K58" s="198">
        <v>42</v>
      </c>
      <c r="L58" s="198">
        <v>1.3</v>
      </c>
      <c r="M58" s="200">
        <v>49.8</v>
      </c>
      <c r="N58" s="198">
        <v>1.5</v>
      </c>
      <c r="O58" s="192" t="str">
        <f t="shared" si="3"/>
        <v/>
      </c>
      <c r="P58" s="408" t="str">
        <f t="shared" si="4"/>
        <v/>
      </c>
      <c r="Q58" s="407" t="str">
        <f t="shared" si="5"/>
        <v/>
      </c>
      <c r="R58" s="334" t="str">
        <f t="shared" si="0"/>
        <v/>
      </c>
      <c r="S58" s="334" t="str">
        <f t="shared" si="1"/>
        <v/>
      </c>
      <c r="T58" s="334" t="str">
        <f t="shared" si="2"/>
        <v/>
      </c>
      <c r="U58" s="334" t="str">
        <f t="shared" si="6"/>
        <v/>
      </c>
      <c r="V58" s="267" t="str">
        <f t="shared" si="7"/>
        <v/>
      </c>
      <c r="W58" s="194" t="str">
        <f t="shared" si="8"/>
        <v/>
      </c>
    </row>
    <row r="59" spans="1:35" ht="10.95" customHeight="1" x14ac:dyDescent="0.2">
      <c r="A59" s="195" t="s">
        <v>445</v>
      </c>
      <c r="B59" s="196" t="s">
        <v>447</v>
      </c>
      <c r="C59" s="196">
        <v>15476</v>
      </c>
      <c r="D59" s="197">
        <v>13076</v>
      </c>
      <c r="E59" s="196">
        <v>8318</v>
      </c>
      <c r="F59" s="198">
        <v>53.8</v>
      </c>
      <c r="G59" s="198">
        <v>1.3</v>
      </c>
      <c r="H59" s="198">
        <v>63.6</v>
      </c>
      <c r="I59" s="198">
        <v>1.4</v>
      </c>
      <c r="J59" s="199">
        <v>7035</v>
      </c>
      <c r="K59" s="198">
        <v>45.5</v>
      </c>
      <c r="L59" s="198">
        <v>1.3</v>
      </c>
      <c r="M59" s="200">
        <v>53.8</v>
      </c>
      <c r="N59" s="198">
        <v>1.4</v>
      </c>
      <c r="O59" s="192" t="str">
        <f t="shared" si="3"/>
        <v/>
      </c>
      <c r="P59" s="408" t="str">
        <f t="shared" si="4"/>
        <v/>
      </c>
      <c r="Q59" s="407" t="str">
        <f t="shared" si="5"/>
        <v/>
      </c>
      <c r="R59" s="334" t="str">
        <f t="shared" si="0"/>
        <v/>
      </c>
      <c r="S59" s="334" t="str">
        <f t="shared" si="1"/>
        <v/>
      </c>
      <c r="T59" s="334" t="str">
        <f t="shared" si="2"/>
        <v/>
      </c>
      <c r="U59" s="334" t="str">
        <f t="shared" si="6"/>
        <v/>
      </c>
      <c r="V59" s="267" t="str">
        <f t="shared" si="7"/>
        <v/>
      </c>
      <c r="W59" s="194" t="str">
        <f t="shared" si="8"/>
        <v/>
      </c>
    </row>
    <row r="60" spans="1:35" ht="10.95" customHeight="1" x14ac:dyDescent="0.2">
      <c r="A60" s="195" t="s">
        <v>445</v>
      </c>
      <c r="B60" s="196" t="s">
        <v>448</v>
      </c>
      <c r="C60" s="196">
        <v>21467</v>
      </c>
      <c r="D60" s="197">
        <v>18311</v>
      </c>
      <c r="E60" s="196">
        <v>11711</v>
      </c>
      <c r="F60" s="198">
        <v>54.6</v>
      </c>
      <c r="G60" s="198">
        <v>1.1000000000000001</v>
      </c>
      <c r="H60" s="198">
        <v>64</v>
      </c>
      <c r="I60" s="198">
        <v>1.2</v>
      </c>
      <c r="J60" s="199">
        <v>10005</v>
      </c>
      <c r="K60" s="198">
        <v>46.6</v>
      </c>
      <c r="L60" s="198">
        <v>1.1000000000000001</v>
      </c>
      <c r="M60" s="200">
        <v>54.6</v>
      </c>
      <c r="N60" s="198">
        <v>1.2</v>
      </c>
      <c r="O60" s="192" t="str">
        <f t="shared" si="3"/>
        <v/>
      </c>
      <c r="P60" s="408" t="str">
        <f t="shared" si="4"/>
        <v/>
      </c>
      <c r="Q60" s="407" t="str">
        <f t="shared" si="5"/>
        <v/>
      </c>
      <c r="R60" s="334" t="str">
        <f t="shared" si="0"/>
        <v/>
      </c>
      <c r="S60" s="334" t="str">
        <f t="shared" si="1"/>
        <v/>
      </c>
      <c r="T60" s="334" t="str">
        <f t="shared" si="2"/>
        <v/>
      </c>
      <c r="U60" s="334" t="str">
        <f t="shared" si="6"/>
        <v/>
      </c>
      <c r="V60" s="267" t="str">
        <f t="shared" si="7"/>
        <v/>
      </c>
      <c r="W60" s="194" t="str">
        <f t="shared" si="8"/>
        <v/>
      </c>
    </row>
    <row r="61" spans="1:35" s="201" customFormat="1" ht="10.95" customHeight="1" x14ac:dyDescent="0.2">
      <c r="A61" s="202" t="s">
        <v>445</v>
      </c>
      <c r="B61" s="199" t="s">
        <v>449</v>
      </c>
      <c r="C61" s="199">
        <v>11986</v>
      </c>
      <c r="D61" s="197">
        <v>11587</v>
      </c>
      <c r="E61" s="199">
        <v>8005</v>
      </c>
      <c r="F61" s="203">
        <v>66.8</v>
      </c>
      <c r="G61" s="203">
        <v>1.4</v>
      </c>
      <c r="H61" s="203">
        <v>69.099999999999994</v>
      </c>
      <c r="I61" s="203">
        <v>1.4</v>
      </c>
      <c r="J61" s="199">
        <v>7116</v>
      </c>
      <c r="K61" s="203">
        <v>59.4</v>
      </c>
      <c r="L61" s="203">
        <v>1.5</v>
      </c>
      <c r="M61" s="203">
        <v>61.4</v>
      </c>
      <c r="N61" s="203">
        <v>1.5</v>
      </c>
      <c r="O61" s="192" t="str">
        <f t="shared" si="3"/>
        <v/>
      </c>
      <c r="P61" s="408" t="str">
        <f t="shared" si="4"/>
        <v/>
      </c>
      <c r="Q61" s="407" t="str">
        <f t="shared" si="5"/>
        <v/>
      </c>
      <c r="R61" s="334" t="str">
        <f t="shared" si="0"/>
        <v/>
      </c>
      <c r="S61" s="334" t="str">
        <f t="shared" si="1"/>
        <v/>
      </c>
      <c r="T61" s="334" t="str">
        <f t="shared" si="2"/>
        <v/>
      </c>
      <c r="U61" s="334" t="str">
        <f t="shared" si="6"/>
        <v/>
      </c>
      <c r="V61" s="267" t="str">
        <f t="shared" si="7"/>
        <v/>
      </c>
      <c r="W61" s="194" t="str">
        <f t="shared" si="8"/>
        <v/>
      </c>
      <c r="Y61" s="545"/>
      <c r="Z61" s="194"/>
      <c r="AA61" s="194"/>
      <c r="AB61" s="194"/>
      <c r="AC61" s="193"/>
      <c r="AD61" s="194"/>
      <c r="AE61" s="194"/>
      <c r="AF61" s="194"/>
      <c r="AG61" s="194"/>
      <c r="AH61" s="194"/>
      <c r="AI61" s="194"/>
    </row>
    <row r="62" spans="1:35" ht="10.95" customHeight="1" x14ac:dyDescent="0.2">
      <c r="A62" s="195" t="s">
        <v>445</v>
      </c>
      <c r="B62" s="196" t="s">
        <v>450</v>
      </c>
      <c r="C62" s="196">
        <v>1912</v>
      </c>
      <c r="D62" s="197">
        <v>1845</v>
      </c>
      <c r="E62" s="196">
        <v>1061</v>
      </c>
      <c r="F62" s="198">
        <v>55.5</v>
      </c>
      <c r="G62" s="198">
        <v>4.5999999999999996</v>
      </c>
      <c r="H62" s="198">
        <v>57.5</v>
      </c>
      <c r="I62" s="198">
        <v>4.5999999999999996</v>
      </c>
      <c r="J62" s="199">
        <v>933</v>
      </c>
      <c r="K62" s="198">
        <v>48.8</v>
      </c>
      <c r="L62" s="198">
        <v>4.5999999999999996</v>
      </c>
      <c r="M62" s="200">
        <v>50.6</v>
      </c>
      <c r="N62" s="198">
        <v>4.7</v>
      </c>
      <c r="O62" s="192" t="str">
        <f t="shared" si="3"/>
        <v/>
      </c>
      <c r="P62" s="408" t="str">
        <f t="shared" si="4"/>
        <v/>
      </c>
      <c r="Q62" s="407" t="str">
        <f t="shared" si="5"/>
        <v/>
      </c>
      <c r="R62" s="334" t="str">
        <f t="shared" si="0"/>
        <v/>
      </c>
      <c r="S62" s="334" t="str">
        <f t="shared" si="1"/>
        <v/>
      </c>
      <c r="T62" s="334" t="str">
        <f t="shared" si="2"/>
        <v/>
      </c>
      <c r="U62" s="334" t="str">
        <f t="shared" si="6"/>
        <v/>
      </c>
      <c r="V62" s="267" t="str">
        <f t="shared" si="7"/>
        <v/>
      </c>
      <c r="W62" s="194" t="str">
        <f t="shared" si="8"/>
        <v/>
      </c>
    </row>
    <row r="63" spans="1:35" ht="10.95" customHeight="1" x14ac:dyDescent="0.2">
      <c r="A63" s="195" t="s">
        <v>445</v>
      </c>
      <c r="B63" s="196" t="s">
        <v>451</v>
      </c>
      <c r="C63" s="196">
        <v>5222</v>
      </c>
      <c r="D63" s="197">
        <v>3983</v>
      </c>
      <c r="E63" s="196">
        <v>2061</v>
      </c>
      <c r="F63" s="198">
        <v>39.5</v>
      </c>
      <c r="G63" s="198">
        <v>2.8</v>
      </c>
      <c r="H63" s="198">
        <v>51.7</v>
      </c>
      <c r="I63" s="198">
        <v>3.3</v>
      </c>
      <c r="J63" s="199">
        <v>1620</v>
      </c>
      <c r="K63" s="198">
        <v>31</v>
      </c>
      <c r="L63" s="198">
        <v>2.7</v>
      </c>
      <c r="M63" s="200">
        <v>40.700000000000003</v>
      </c>
      <c r="N63" s="198">
        <v>3.3</v>
      </c>
      <c r="O63" s="192" t="str">
        <f t="shared" si="3"/>
        <v/>
      </c>
      <c r="P63" s="408" t="str">
        <f t="shared" si="4"/>
        <v/>
      </c>
      <c r="Q63" s="407" t="str">
        <f t="shared" si="5"/>
        <v/>
      </c>
      <c r="R63" s="334" t="str">
        <f t="shared" si="0"/>
        <v/>
      </c>
      <c r="S63" s="334" t="str">
        <f t="shared" si="1"/>
        <v/>
      </c>
      <c r="T63" s="334" t="str">
        <f t="shared" si="2"/>
        <v/>
      </c>
      <c r="U63" s="334" t="str">
        <f t="shared" si="6"/>
        <v/>
      </c>
      <c r="V63" s="267" t="str">
        <f t="shared" si="7"/>
        <v/>
      </c>
      <c r="W63" s="194" t="str">
        <f t="shared" si="8"/>
        <v/>
      </c>
    </row>
    <row r="64" spans="1:35" s="201" customFormat="1" ht="10.95" customHeight="1" x14ac:dyDescent="0.2">
      <c r="A64" s="202" t="s">
        <v>445</v>
      </c>
      <c r="B64" s="199" t="s">
        <v>452</v>
      </c>
      <c r="C64" s="199">
        <v>10595</v>
      </c>
      <c r="D64" s="197">
        <v>7613</v>
      </c>
      <c r="E64" s="199">
        <v>4211</v>
      </c>
      <c r="F64" s="203">
        <v>39.700000000000003</v>
      </c>
      <c r="G64" s="203">
        <v>2.5</v>
      </c>
      <c r="H64" s="203">
        <v>55.3</v>
      </c>
      <c r="I64" s="203">
        <v>3</v>
      </c>
      <c r="J64" s="199">
        <v>3300</v>
      </c>
      <c r="K64" s="203">
        <v>31.1</v>
      </c>
      <c r="L64" s="203">
        <v>2.2999999999999998</v>
      </c>
      <c r="M64" s="203">
        <v>43.3</v>
      </c>
      <c r="N64" s="203">
        <v>3</v>
      </c>
      <c r="O64" s="192" t="str">
        <f t="shared" si="3"/>
        <v/>
      </c>
      <c r="P64" s="408" t="str">
        <f t="shared" si="4"/>
        <v/>
      </c>
      <c r="Q64" s="407" t="str">
        <f t="shared" si="5"/>
        <v/>
      </c>
      <c r="R64" s="334" t="str">
        <f t="shared" si="0"/>
        <v/>
      </c>
      <c r="S64" s="334" t="str">
        <f t="shared" si="1"/>
        <v/>
      </c>
      <c r="T64" s="334" t="str">
        <f t="shared" si="2"/>
        <v/>
      </c>
      <c r="U64" s="334" t="str">
        <f t="shared" si="6"/>
        <v/>
      </c>
      <c r="V64" s="267" t="str">
        <f t="shared" si="7"/>
        <v/>
      </c>
      <c r="W64" s="194" t="str">
        <f t="shared" si="8"/>
        <v/>
      </c>
      <c r="Y64" s="545"/>
      <c r="Z64" s="194"/>
      <c r="AA64" s="194"/>
      <c r="AB64" s="194"/>
      <c r="AC64" s="193"/>
      <c r="AD64" s="194"/>
      <c r="AE64" s="194"/>
      <c r="AF64" s="194"/>
      <c r="AG64" s="194"/>
      <c r="AH64" s="194"/>
      <c r="AI64" s="194"/>
    </row>
    <row r="65" spans="1:35" ht="10.95" customHeight="1" x14ac:dyDescent="0.2">
      <c r="A65" s="195" t="s">
        <v>445</v>
      </c>
      <c r="B65" s="196" t="s">
        <v>453</v>
      </c>
      <c r="C65" s="196">
        <v>22303</v>
      </c>
      <c r="D65" s="197">
        <v>19010</v>
      </c>
      <c r="E65" s="196">
        <v>12125</v>
      </c>
      <c r="F65" s="198">
        <v>54.4</v>
      </c>
      <c r="G65" s="198">
        <v>1.1000000000000001</v>
      </c>
      <c r="H65" s="198">
        <v>63.8</v>
      </c>
      <c r="I65" s="198">
        <v>1.2</v>
      </c>
      <c r="J65" s="199">
        <v>10332</v>
      </c>
      <c r="K65" s="198">
        <v>46.3</v>
      </c>
      <c r="L65" s="198">
        <v>1.1000000000000001</v>
      </c>
      <c r="M65" s="200">
        <v>54.3</v>
      </c>
      <c r="N65" s="198">
        <v>1.2</v>
      </c>
      <c r="O65" s="192" t="str">
        <f t="shared" si="3"/>
        <v/>
      </c>
      <c r="P65" s="408" t="str">
        <f t="shared" si="4"/>
        <v/>
      </c>
      <c r="Q65" s="407" t="str">
        <f t="shared" si="5"/>
        <v/>
      </c>
      <c r="R65" s="334" t="str">
        <f t="shared" si="0"/>
        <v/>
      </c>
      <c r="S65" s="334" t="str">
        <f t="shared" si="1"/>
        <v/>
      </c>
      <c r="T65" s="334" t="str">
        <f t="shared" si="2"/>
        <v/>
      </c>
      <c r="U65" s="334" t="str">
        <f t="shared" si="6"/>
        <v/>
      </c>
      <c r="V65" s="267" t="str">
        <f t="shared" si="7"/>
        <v/>
      </c>
      <c r="W65" s="194" t="str">
        <f t="shared" si="8"/>
        <v/>
      </c>
    </row>
    <row r="66" spans="1:35" s="201" customFormat="1" ht="10.95" customHeight="1" x14ac:dyDescent="0.2">
      <c r="A66" s="202" t="s">
        <v>445</v>
      </c>
      <c r="B66" s="199" t="s">
        <v>454</v>
      </c>
      <c r="C66" s="199">
        <v>2094</v>
      </c>
      <c r="D66" s="197">
        <v>1999</v>
      </c>
      <c r="E66" s="199">
        <v>1154</v>
      </c>
      <c r="F66" s="203">
        <v>55.1</v>
      </c>
      <c r="G66" s="203">
        <v>4.4000000000000004</v>
      </c>
      <c r="H66" s="203">
        <v>57.7</v>
      </c>
      <c r="I66" s="203">
        <v>4.4000000000000004</v>
      </c>
      <c r="J66" s="199">
        <v>998</v>
      </c>
      <c r="K66" s="203">
        <v>47.6</v>
      </c>
      <c r="L66" s="203">
        <v>4.4000000000000004</v>
      </c>
      <c r="M66" s="203">
        <v>49.9</v>
      </c>
      <c r="N66" s="203">
        <v>4.5</v>
      </c>
      <c r="O66" s="192" t="str">
        <f t="shared" ref="O66:O129" si="9">IF(A66&lt;&gt;"",M70,"")</f>
        <v/>
      </c>
      <c r="P66" s="408" t="str">
        <f t="shared" si="4"/>
        <v/>
      </c>
      <c r="Q66" s="407" t="str">
        <f t="shared" si="5"/>
        <v/>
      </c>
      <c r="R66" s="334" t="str">
        <f t="shared" ref="R66:R129" si="10">IF(A66&lt;&gt;"",M71,"")</f>
        <v/>
      </c>
      <c r="S66" s="334" t="str">
        <f t="shared" ref="S66:S129" si="11">IF(A66&lt;&gt;"",M75,"")</f>
        <v/>
      </c>
      <c r="T66" s="334" t="str">
        <f t="shared" ref="T66:T129" si="12">IF(A66&lt;&gt;"",M73,"")</f>
        <v/>
      </c>
      <c r="U66" s="334" t="str">
        <f t="shared" si="6"/>
        <v/>
      </c>
      <c r="V66" s="267" t="str">
        <f t="shared" si="7"/>
        <v/>
      </c>
      <c r="W66" s="194" t="str">
        <f t="shared" si="8"/>
        <v/>
      </c>
      <c r="Y66" s="545"/>
      <c r="Z66" s="194"/>
      <c r="AA66" s="194"/>
      <c r="AB66" s="194"/>
      <c r="AC66" s="193"/>
      <c r="AD66" s="194"/>
      <c r="AE66" s="194"/>
      <c r="AF66" s="194"/>
      <c r="AG66" s="194"/>
      <c r="AH66" s="194"/>
      <c r="AI66" s="194"/>
    </row>
    <row r="67" spans="1:35" ht="10.95" customHeight="1" x14ac:dyDescent="0.2">
      <c r="A67" s="195" t="s">
        <v>445</v>
      </c>
      <c r="B67" s="196" t="s">
        <v>455</v>
      </c>
      <c r="C67" s="196">
        <v>5571</v>
      </c>
      <c r="D67" s="197">
        <v>4320</v>
      </c>
      <c r="E67" s="196">
        <v>2278</v>
      </c>
      <c r="F67" s="198">
        <v>40.9</v>
      </c>
      <c r="G67" s="198">
        <v>2.8</v>
      </c>
      <c r="H67" s="198">
        <v>52.7</v>
      </c>
      <c r="I67" s="198">
        <v>3.2</v>
      </c>
      <c r="J67" s="199">
        <v>1795</v>
      </c>
      <c r="K67" s="198">
        <v>32.200000000000003</v>
      </c>
      <c r="L67" s="198">
        <v>2.6</v>
      </c>
      <c r="M67" s="200">
        <v>41.5</v>
      </c>
      <c r="N67" s="198">
        <v>3.1</v>
      </c>
      <c r="O67" s="192" t="str">
        <f t="shared" si="9"/>
        <v/>
      </c>
      <c r="P67" s="408" t="str">
        <f t="shared" ref="P67:P130" si="13">IF(A67&lt;&gt;"",0.01*(M67*D67-M71*D71)/(D67-D71),"")</f>
        <v/>
      </c>
      <c r="Q67" s="407" t="str">
        <f t="shared" ref="Q67:Q130" si="14">IF(A67&lt;&gt;"",100*P67/O67,"")</f>
        <v/>
      </c>
      <c r="R67" s="334" t="str">
        <f t="shared" si="10"/>
        <v/>
      </c>
      <c r="S67" s="334" t="str">
        <f t="shared" si="11"/>
        <v/>
      </c>
      <c r="T67" s="334" t="str">
        <f t="shared" si="12"/>
        <v/>
      </c>
      <c r="U67" s="334" t="str">
        <f t="shared" ref="U67:U130" si="15">IF($A67&lt;&gt;"",M73,"")</f>
        <v/>
      </c>
      <c r="V67" s="267" t="str">
        <f t="shared" ref="V67:V130" si="16">IF(A67&lt;&gt;"",(O67*0.01-P67),"")</f>
        <v/>
      </c>
      <c r="W67" s="194" t="str">
        <f t="shared" ref="W67:W130" si="17">PROPER(A67)</f>
        <v/>
      </c>
    </row>
    <row r="68" spans="1:35" ht="10.95" customHeight="1" x14ac:dyDescent="0.2">
      <c r="A68" s="195" t="s">
        <v>462</v>
      </c>
      <c r="B68" s="196" t="s">
        <v>444</v>
      </c>
      <c r="C68" s="196">
        <v>4353</v>
      </c>
      <c r="D68" s="197">
        <v>4029</v>
      </c>
      <c r="E68" s="196">
        <v>2645</v>
      </c>
      <c r="F68" s="198">
        <v>60.8</v>
      </c>
      <c r="G68" s="198">
        <v>2.5</v>
      </c>
      <c r="H68" s="198">
        <v>65.599999999999994</v>
      </c>
      <c r="I68" s="198">
        <v>2.5</v>
      </c>
      <c r="J68" s="199">
        <v>2342</v>
      </c>
      <c r="K68" s="198">
        <v>53.8</v>
      </c>
      <c r="L68" s="198">
        <v>2.5</v>
      </c>
      <c r="M68" s="200">
        <v>58.1</v>
      </c>
      <c r="N68" s="198">
        <v>2.6</v>
      </c>
      <c r="O68" s="192">
        <f t="shared" si="9"/>
        <v>62.6</v>
      </c>
      <c r="P68" s="408">
        <f t="shared" si="13"/>
        <v>0.42935683297180027</v>
      </c>
      <c r="Q68" s="407">
        <f t="shared" si="14"/>
        <v>0.68587353509872251</v>
      </c>
      <c r="R68" s="334">
        <f t="shared" si="10"/>
        <v>30.3</v>
      </c>
      <c r="S68" s="334">
        <f t="shared" si="11"/>
        <v>31</v>
      </c>
      <c r="T68" s="334">
        <f t="shared" si="12"/>
        <v>43.9</v>
      </c>
      <c r="U68" s="334">
        <f t="shared" si="15"/>
        <v>71.5</v>
      </c>
      <c r="V68" s="267">
        <f t="shared" si="16"/>
        <v>0.19664316702819973</v>
      </c>
      <c r="W68" s="194" t="str">
        <f t="shared" si="17"/>
        <v>Colorado</v>
      </c>
    </row>
    <row r="69" spans="1:35" ht="10.95" customHeight="1" x14ac:dyDescent="0.2">
      <c r="A69" s="195" t="s">
        <v>445</v>
      </c>
      <c r="B69" s="196" t="s">
        <v>446</v>
      </c>
      <c r="C69" s="196">
        <v>2171</v>
      </c>
      <c r="D69" s="197">
        <v>2004</v>
      </c>
      <c r="E69" s="196">
        <v>1315</v>
      </c>
      <c r="F69" s="198">
        <v>60.6</v>
      </c>
      <c r="G69" s="198">
        <v>3.5</v>
      </c>
      <c r="H69" s="198">
        <v>65.599999999999994</v>
      </c>
      <c r="I69" s="198">
        <v>3.5</v>
      </c>
      <c r="J69" s="199">
        <v>1144</v>
      </c>
      <c r="K69" s="198">
        <v>52.7</v>
      </c>
      <c r="L69" s="198">
        <v>3.6</v>
      </c>
      <c r="M69" s="200">
        <v>57.1</v>
      </c>
      <c r="N69" s="198">
        <v>3.7</v>
      </c>
      <c r="O69" s="192" t="str">
        <f t="shared" si="9"/>
        <v/>
      </c>
      <c r="P69" s="408" t="str">
        <f t="shared" si="13"/>
        <v/>
      </c>
      <c r="Q69" s="407" t="str">
        <f t="shared" si="14"/>
        <v/>
      </c>
      <c r="R69" s="334" t="str">
        <f t="shared" si="10"/>
        <v/>
      </c>
      <c r="S69" s="334" t="str">
        <f t="shared" si="11"/>
        <v/>
      </c>
      <c r="T69" s="334" t="str">
        <f t="shared" si="12"/>
        <v/>
      </c>
      <c r="U69" s="334" t="str">
        <f t="shared" si="15"/>
        <v/>
      </c>
      <c r="V69" s="267" t="str">
        <f t="shared" si="16"/>
        <v/>
      </c>
      <c r="W69" s="194" t="str">
        <f t="shared" si="17"/>
        <v/>
      </c>
    </row>
    <row r="70" spans="1:35" ht="10.95" customHeight="1" x14ac:dyDescent="0.2">
      <c r="A70" s="195" t="s">
        <v>445</v>
      </c>
      <c r="B70" s="196" t="s">
        <v>447</v>
      </c>
      <c r="C70" s="196">
        <v>2182</v>
      </c>
      <c r="D70" s="197">
        <v>2025</v>
      </c>
      <c r="E70" s="196">
        <v>1330</v>
      </c>
      <c r="F70" s="198">
        <v>61</v>
      </c>
      <c r="G70" s="198">
        <v>3.5</v>
      </c>
      <c r="H70" s="198">
        <v>65.7</v>
      </c>
      <c r="I70" s="198">
        <v>3.5</v>
      </c>
      <c r="J70" s="199">
        <v>1198</v>
      </c>
      <c r="K70" s="198">
        <v>54.9</v>
      </c>
      <c r="L70" s="198">
        <v>3.5</v>
      </c>
      <c r="M70" s="200">
        <v>59.2</v>
      </c>
      <c r="N70" s="198">
        <v>3.6</v>
      </c>
      <c r="O70" s="192" t="str">
        <f t="shared" si="9"/>
        <v/>
      </c>
      <c r="P70" s="408" t="str">
        <f t="shared" si="13"/>
        <v/>
      </c>
      <c r="Q70" s="407" t="str">
        <f t="shared" si="14"/>
        <v/>
      </c>
      <c r="R70" s="334" t="str">
        <f t="shared" si="10"/>
        <v/>
      </c>
      <c r="S70" s="334" t="str">
        <f t="shared" si="11"/>
        <v/>
      </c>
      <c r="T70" s="334" t="str">
        <f t="shared" si="12"/>
        <v/>
      </c>
      <c r="U70" s="334" t="str">
        <f t="shared" si="15"/>
        <v/>
      </c>
      <c r="V70" s="267" t="str">
        <f t="shared" si="16"/>
        <v/>
      </c>
      <c r="W70" s="194" t="str">
        <f t="shared" si="17"/>
        <v/>
      </c>
    </row>
    <row r="71" spans="1:35" ht="10.95" customHeight="1" x14ac:dyDescent="0.2">
      <c r="A71" s="195" t="s">
        <v>445</v>
      </c>
      <c r="B71" s="196" t="s">
        <v>448</v>
      </c>
      <c r="C71" s="196">
        <v>3911</v>
      </c>
      <c r="D71" s="197">
        <v>3666</v>
      </c>
      <c r="E71" s="196">
        <v>2439</v>
      </c>
      <c r="F71" s="198">
        <v>62.4</v>
      </c>
      <c r="G71" s="198">
        <v>2.6</v>
      </c>
      <c r="H71" s="198">
        <v>66.5</v>
      </c>
      <c r="I71" s="198">
        <v>2.6</v>
      </c>
      <c r="J71" s="199">
        <v>2185</v>
      </c>
      <c r="K71" s="198">
        <v>55.9</v>
      </c>
      <c r="L71" s="198">
        <v>2.6</v>
      </c>
      <c r="M71" s="200">
        <v>59.6</v>
      </c>
      <c r="N71" s="198">
        <v>2.7</v>
      </c>
      <c r="O71" s="192" t="str">
        <f t="shared" si="9"/>
        <v/>
      </c>
      <c r="P71" s="408" t="str">
        <f t="shared" si="13"/>
        <v/>
      </c>
      <c r="Q71" s="407" t="str">
        <f t="shared" si="14"/>
        <v/>
      </c>
      <c r="R71" s="334" t="str">
        <f t="shared" si="10"/>
        <v/>
      </c>
      <c r="S71" s="334" t="str">
        <f t="shared" si="11"/>
        <v/>
      </c>
      <c r="T71" s="334" t="str">
        <f t="shared" si="12"/>
        <v/>
      </c>
      <c r="U71" s="334" t="str">
        <f t="shared" si="15"/>
        <v/>
      </c>
      <c r="V71" s="267" t="str">
        <f t="shared" si="16"/>
        <v/>
      </c>
      <c r="W71" s="194" t="str">
        <f t="shared" si="17"/>
        <v/>
      </c>
    </row>
    <row r="72" spans="1:35" ht="10.95" customHeight="1" x14ac:dyDescent="0.2">
      <c r="A72" s="195" t="s">
        <v>445</v>
      </c>
      <c r="B72" s="196" t="s">
        <v>449</v>
      </c>
      <c r="C72" s="196">
        <v>3136</v>
      </c>
      <c r="D72" s="197">
        <v>3107</v>
      </c>
      <c r="E72" s="196">
        <v>2141</v>
      </c>
      <c r="F72" s="198">
        <v>68.3</v>
      </c>
      <c r="G72" s="198">
        <v>2.8</v>
      </c>
      <c r="H72" s="198">
        <v>68.900000000000006</v>
      </c>
      <c r="I72" s="198">
        <v>2.8</v>
      </c>
      <c r="J72" s="199">
        <v>1945</v>
      </c>
      <c r="K72" s="198">
        <v>62</v>
      </c>
      <c r="L72" s="198">
        <v>2.9</v>
      </c>
      <c r="M72" s="200">
        <v>62.6</v>
      </c>
      <c r="N72" s="198">
        <v>2.9</v>
      </c>
      <c r="O72" s="192" t="str">
        <f t="shared" si="9"/>
        <v/>
      </c>
      <c r="P72" s="408" t="str">
        <f t="shared" si="13"/>
        <v/>
      </c>
      <c r="Q72" s="407" t="str">
        <f t="shared" si="14"/>
        <v/>
      </c>
      <c r="R72" s="334" t="str">
        <f t="shared" si="10"/>
        <v/>
      </c>
      <c r="S72" s="334" t="str">
        <f t="shared" si="11"/>
        <v/>
      </c>
      <c r="T72" s="334" t="str">
        <f t="shared" si="12"/>
        <v/>
      </c>
      <c r="U72" s="334" t="str">
        <f t="shared" si="15"/>
        <v/>
      </c>
      <c r="V72" s="267" t="str">
        <f t="shared" si="16"/>
        <v/>
      </c>
      <c r="W72" s="194" t="str">
        <f t="shared" si="17"/>
        <v/>
      </c>
    </row>
    <row r="73" spans="1:35" ht="10.95" customHeight="1" x14ac:dyDescent="0.2">
      <c r="A73" s="195" t="s">
        <v>445</v>
      </c>
      <c r="B73" s="196" t="s">
        <v>450</v>
      </c>
      <c r="C73" s="196">
        <v>185</v>
      </c>
      <c r="D73" s="197">
        <v>170</v>
      </c>
      <c r="E73" s="196">
        <v>73</v>
      </c>
      <c r="F73" s="198">
        <v>39.6</v>
      </c>
      <c r="G73" s="198">
        <v>14.5</v>
      </c>
      <c r="H73" s="198">
        <v>43.1</v>
      </c>
      <c r="I73" s="198">
        <v>15.3</v>
      </c>
      <c r="J73" s="199">
        <v>51</v>
      </c>
      <c r="K73" s="198">
        <v>27.8</v>
      </c>
      <c r="L73" s="198">
        <v>13.3</v>
      </c>
      <c r="M73" s="200">
        <v>30.3</v>
      </c>
      <c r="N73" s="198">
        <v>14.2</v>
      </c>
      <c r="O73" s="192" t="str">
        <f t="shared" si="9"/>
        <v/>
      </c>
      <c r="P73" s="408" t="str">
        <f t="shared" si="13"/>
        <v/>
      </c>
      <c r="Q73" s="407" t="str">
        <f t="shared" si="14"/>
        <v/>
      </c>
      <c r="R73" s="334" t="str">
        <f t="shared" si="10"/>
        <v/>
      </c>
      <c r="S73" s="334" t="str">
        <f t="shared" si="11"/>
        <v/>
      </c>
      <c r="T73" s="334" t="str">
        <f t="shared" si="12"/>
        <v/>
      </c>
      <c r="U73" s="334" t="str">
        <f t="shared" si="15"/>
        <v/>
      </c>
      <c r="V73" s="267" t="str">
        <f t="shared" si="16"/>
        <v/>
      </c>
      <c r="W73" s="194" t="str">
        <f t="shared" si="17"/>
        <v/>
      </c>
    </row>
    <row r="74" spans="1:35" ht="10.95" customHeight="1" x14ac:dyDescent="0.2">
      <c r="A74" s="195" t="s">
        <v>445</v>
      </c>
      <c r="B74" s="196" t="s">
        <v>451</v>
      </c>
      <c r="C74" s="196">
        <v>156</v>
      </c>
      <c r="D74" s="197">
        <v>93</v>
      </c>
      <c r="E74" s="196">
        <v>75</v>
      </c>
      <c r="F74" s="198">
        <v>47.7</v>
      </c>
      <c r="G74" s="198">
        <v>16.8</v>
      </c>
      <c r="H74" s="198">
        <v>80.599999999999994</v>
      </c>
      <c r="I74" s="198">
        <v>17.3</v>
      </c>
      <c r="J74" s="199">
        <v>66</v>
      </c>
      <c r="K74" s="198">
        <v>42.3</v>
      </c>
      <c r="L74" s="198">
        <v>16.600000000000001</v>
      </c>
      <c r="M74" s="200">
        <v>71.5</v>
      </c>
      <c r="N74" s="198">
        <v>19.7</v>
      </c>
      <c r="O74" s="192" t="str">
        <f t="shared" si="9"/>
        <v/>
      </c>
      <c r="P74" s="408" t="str">
        <f t="shared" si="13"/>
        <v/>
      </c>
      <c r="Q74" s="407" t="str">
        <f t="shared" si="14"/>
        <v/>
      </c>
      <c r="R74" s="334" t="str">
        <f t="shared" si="10"/>
        <v/>
      </c>
      <c r="S74" s="334" t="str">
        <f t="shared" si="11"/>
        <v/>
      </c>
      <c r="T74" s="334" t="str">
        <f t="shared" si="12"/>
        <v/>
      </c>
      <c r="U74" s="334" t="str">
        <f t="shared" si="15"/>
        <v/>
      </c>
      <c r="V74" s="267" t="str">
        <f t="shared" si="16"/>
        <v/>
      </c>
      <c r="W74" s="194" t="str">
        <f t="shared" si="17"/>
        <v/>
      </c>
    </row>
    <row r="75" spans="1:35" ht="10.95" customHeight="1" x14ac:dyDescent="0.2">
      <c r="A75" s="195" t="s">
        <v>445</v>
      </c>
      <c r="B75" s="196" t="s">
        <v>452</v>
      </c>
      <c r="C75" s="196">
        <v>806</v>
      </c>
      <c r="D75" s="197">
        <v>590</v>
      </c>
      <c r="E75" s="196">
        <v>323</v>
      </c>
      <c r="F75" s="198">
        <v>40.1</v>
      </c>
      <c r="G75" s="198">
        <v>9</v>
      </c>
      <c r="H75" s="198">
        <v>54.8</v>
      </c>
      <c r="I75" s="198">
        <v>10.7</v>
      </c>
      <c r="J75" s="199">
        <v>259</v>
      </c>
      <c r="K75" s="198">
        <v>32.1</v>
      </c>
      <c r="L75" s="198">
        <v>8.6</v>
      </c>
      <c r="M75" s="200">
        <v>43.9</v>
      </c>
      <c r="N75" s="198">
        <v>10.7</v>
      </c>
      <c r="O75" s="192" t="str">
        <f t="shared" si="9"/>
        <v/>
      </c>
      <c r="P75" s="408" t="str">
        <f t="shared" si="13"/>
        <v/>
      </c>
      <c r="Q75" s="407" t="str">
        <f t="shared" si="14"/>
        <v/>
      </c>
      <c r="R75" s="334" t="str">
        <f t="shared" si="10"/>
        <v/>
      </c>
      <c r="S75" s="334" t="str">
        <f t="shared" si="11"/>
        <v/>
      </c>
      <c r="T75" s="334" t="str">
        <f t="shared" si="12"/>
        <v/>
      </c>
      <c r="U75" s="334" t="str">
        <f t="shared" si="15"/>
        <v/>
      </c>
      <c r="V75" s="267" t="str">
        <f t="shared" si="16"/>
        <v/>
      </c>
      <c r="W75" s="194" t="str">
        <f t="shared" si="17"/>
        <v/>
      </c>
    </row>
    <row r="76" spans="1:35" ht="10.95" customHeight="1" x14ac:dyDescent="0.2">
      <c r="A76" s="195" t="s">
        <v>445</v>
      </c>
      <c r="B76" s="196" t="s">
        <v>453</v>
      </c>
      <c r="C76" s="196">
        <v>3998</v>
      </c>
      <c r="D76" s="197">
        <v>3753</v>
      </c>
      <c r="E76" s="196">
        <v>2486</v>
      </c>
      <c r="F76" s="198">
        <v>62.2</v>
      </c>
      <c r="G76" s="198">
        <v>2.6</v>
      </c>
      <c r="H76" s="198">
        <v>66.2</v>
      </c>
      <c r="I76" s="198">
        <v>2.6</v>
      </c>
      <c r="J76" s="199">
        <v>2213</v>
      </c>
      <c r="K76" s="198">
        <v>55.4</v>
      </c>
      <c r="L76" s="198">
        <v>2.6</v>
      </c>
      <c r="M76" s="200">
        <v>59</v>
      </c>
      <c r="N76" s="198">
        <v>2.7</v>
      </c>
      <c r="O76" s="192" t="str">
        <f t="shared" si="9"/>
        <v/>
      </c>
      <c r="P76" s="408" t="str">
        <f t="shared" si="13"/>
        <v/>
      </c>
      <c r="Q76" s="407" t="str">
        <f t="shared" si="14"/>
        <v/>
      </c>
      <c r="R76" s="334" t="str">
        <f t="shared" si="10"/>
        <v/>
      </c>
      <c r="S76" s="334" t="str">
        <f t="shared" si="11"/>
        <v/>
      </c>
      <c r="T76" s="334" t="str">
        <f t="shared" si="12"/>
        <v/>
      </c>
      <c r="U76" s="334" t="str">
        <f t="shared" si="15"/>
        <v/>
      </c>
      <c r="V76" s="267" t="str">
        <f t="shared" si="16"/>
        <v/>
      </c>
      <c r="W76" s="194" t="str">
        <f t="shared" si="17"/>
        <v/>
      </c>
    </row>
    <row r="77" spans="1:35" ht="10.95" customHeight="1" x14ac:dyDescent="0.2">
      <c r="A77" s="195" t="s">
        <v>445</v>
      </c>
      <c r="B77" s="196" t="s">
        <v>454</v>
      </c>
      <c r="C77" s="196">
        <v>219</v>
      </c>
      <c r="D77" s="197">
        <v>204</v>
      </c>
      <c r="E77" s="196">
        <v>88</v>
      </c>
      <c r="F77" s="198">
        <v>40.299999999999997</v>
      </c>
      <c r="G77" s="198">
        <v>13.3</v>
      </c>
      <c r="H77" s="198">
        <v>43.3</v>
      </c>
      <c r="I77" s="198">
        <v>14</v>
      </c>
      <c r="J77" s="199">
        <v>63</v>
      </c>
      <c r="K77" s="198">
        <v>28.8</v>
      </c>
      <c r="L77" s="198">
        <v>12.3</v>
      </c>
      <c r="M77" s="200">
        <v>31</v>
      </c>
      <c r="N77" s="198">
        <v>13</v>
      </c>
      <c r="O77" s="192" t="str">
        <f t="shared" si="9"/>
        <v/>
      </c>
      <c r="P77" s="408" t="str">
        <f t="shared" si="13"/>
        <v/>
      </c>
      <c r="Q77" s="407" t="str">
        <f t="shared" si="14"/>
        <v/>
      </c>
      <c r="R77" s="334" t="str">
        <f t="shared" si="10"/>
        <v/>
      </c>
      <c r="S77" s="334" t="str">
        <f t="shared" si="11"/>
        <v/>
      </c>
      <c r="T77" s="334" t="str">
        <f t="shared" si="12"/>
        <v/>
      </c>
      <c r="U77" s="334" t="str">
        <f t="shared" si="15"/>
        <v/>
      </c>
      <c r="V77" s="267" t="str">
        <f t="shared" si="16"/>
        <v/>
      </c>
      <c r="W77" s="194" t="str">
        <f t="shared" si="17"/>
        <v/>
      </c>
    </row>
    <row r="78" spans="1:35" ht="10.95" customHeight="1" x14ac:dyDescent="0.2">
      <c r="A78" s="195" t="s">
        <v>445</v>
      </c>
      <c r="B78" s="196" t="s">
        <v>455</v>
      </c>
      <c r="C78" s="196">
        <v>185</v>
      </c>
      <c r="D78" s="197">
        <v>121</v>
      </c>
      <c r="E78" s="196">
        <v>89</v>
      </c>
      <c r="F78" s="198">
        <v>48.3</v>
      </c>
      <c r="G78" s="198">
        <v>15.5</v>
      </c>
      <c r="H78" s="198">
        <v>73.8</v>
      </c>
      <c r="I78" s="198">
        <v>16.8</v>
      </c>
      <c r="J78" s="199">
        <v>73</v>
      </c>
      <c r="K78" s="198">
        <v>39.200000000000003</v>
      </c>
      <c r="L78" s="198">
        <v>15.1</v>
      </c>
      <c r="M78" s="200">
        <v>60</v>
      </c>
      <c r="N78" s="198">
        <v>18.7</v>
      </c>
      <c r="O78" s="192" t="str">
        <f t="shared" si="9"/>
        <v/>
      </c>
      <c r="P78" s="408" t="str">
        <f t="shared" si="13"/>
        <v/>
      </c>
      <c r="Q78" s="407" t="str">
        <f t="shared" si="14"/>
        <v/>
      </c>
      <c r="R78" s="334" t="str">
        <f t="shared" si="10"/>
        <v/>
      </c>
      <c r="S78" s="334" t="str">
        <f t="shared" si="11"/>
        <v/>
      </c>
      <c r="T78" s="334" t="str">
        <f t="shared" si="12"/>
        <v/>
      </c>
      <c r="U78" s="334" t="str">
        <f t="shared" si="15"/>
        <v/>
      </c>
      <c r="V78" s="267" t="str">
        <f t="shared" si="16"/>
        <v/>
      </c>
      <c r="W78" s="194" t="str">
        <f t="shared" si="17"/>
        <v/>
      </c>
    </row>
    <row r="79" spans="1:35" ht="10.95" customHeight="1" x14ac:dyDescent="0.2">
      <c r="A79" s="195" t="s">
        <v>463</v>
      </c>
      <c r="B79" s="196" t="s">
        <v>444</v>
      </c>
      <c r="C79" s="196">
        <v>2834</v>
      </c>
      <c r="D79" s="197">
        <v>2539</v>
      </c>
      <c r="E79" s="196">
        <v>1726</v>
      </c>
      <c r="F79" s="198">
        <v>60.9</v>
      </c>
      <c r="G79" s="198">
        <v>2.6</v>
      </c>
      <c r="H79" s="198">
        <v>68</v>
      </c>
      <c r="I79" s="198">
        <v>2.7</v>
      </c>
      <c r="J79" s="199">
        <v>1370</v>
      </c>
      <c r="K79" s="198">
        <v>48.3</v>
      </c>
      <c r="L79" s="198">
        <v>2.7</v>
      </c>
      <c r="M79" s="200">
        <v>54</v>
      </c>
      <c r="N79" s="198">
        <v>2.9</v>
      </c>
      <c r="O79" s="192">
        <f t="shared" si="9"/>
        <v>57.7</v>
      </c>
      <c r="P79" s="408">
        <f t="shared" si="13"/>
        <v>0.43269431643625189</v>
      </c>
      <c r="Q79" s="407">
        <f t="shared" si="14"/>
        <v>0.74990349469021123</v>
      </c>
      <c r="R79" s="334">
        <f t="shared" si="10"/>
        <v>48.2</v>
      </c>
      <c r="S79" s="334">
        <f t="shared" si="11"/>
        <v>48.3</v>
      </c>
      <c r="T79" s="334">
        <f t="shared" si="12"/>
        <v>41.1</v>
      </c>
      <c r="U79" s="334">
        <f t="shared" si="15"/>
        <v>37.700000000000003</v>
      </c>
      <c r="V79" s="267">
        <f t="shared" si="16"/>
        <v>0.14430568356374818</v>
      </c>
      <c r="W79" s="194" t="str">
        <f t="shared" si="17"/>
        <v>Connecticut</v>
      </c>
    </row>
    <row r="80" spans="1:35" ht="10.95" customHeight="1" x14ac:dyDescent="0.2">
      <c r="A80" s="195" t="s">
        <v>445</v>
      </c>
      <c r="B80" s="196" t="s">
        <v>446</v>
      </c>
      <c r="C80" s="196">
        <v>1365</v>
      </c>
      <c r="D80" s="197">
        <v>1222</v>
      </c>
      <c r="E80" s="196">
        <v>804</v>
      </c>
      <c r="F80" s="198">
        <v>58.9</v>
      </c>
      <c r="G80" s="198">
        <v>3.8</v>
      </c>
      <c r="H80" s="198">
        <v>65.8</v>
      </c>
      <c r="I80" s="198">
        <v>3.9</v>
      </c>
      <c r="J80" s="199">
        <v>662</v>
      </c>
      <c r="K80" s="198">
        <v>48.5</v>
      </c>
      <c r="L80" s="198">
        <v>3.9</v>
      </c>
      <c r="M80" s="200">
        <v>54.2</v>
      </c>
      <c r="N80" s="198">
        <v>4.0999999999999996</v>
      </c>
      <c r="O80" s="192" t="str">
        <f t="shared" si="9"/>
        <v/>
      </c>
      <c r="P80" s="408" t="str">
        <f t="shared" si="13"/>
        <v/>
      </c>
      <c r="Q80" s="407" t="str">
        <f t="shared" si="14"/>
        <v/>
      </c>
      <c r="R80" s="334" t="str">
        <f t="shared" si="10"/>
        <v/>
      </c>
      <c r="S80" s="334" t="str">
        <f t="shared" si="11"/>
        <v/>
      </c>
      <c r="T80" s="334" t="str">
        <f t="shared" si="12"/>
        <v/>
      </c>
      <c r="U80" s="334" t="str">
        <f t="shared" si="15"/>
        <v/>
      </c>
      <c r="V80" s="267" t="str">
        <f t="shared" si="16"/>
        <v/>
      </c>
      <c r="W80" s="194" t="str">
        <f t="shared" si="17"/>
        <v/>
      </c>
    </row>
    <row r="81" spans="1:23" ht="10.95" customHeight="1" x14ac:dyDescent="0.2">
      <c r="A81" s="195" t="s">
        <v>445</v>
      </c>
      <c r="B81" s="196" t="s">
        <v>447</v>
      </c>
      <c r="C81" s="196">
        <v>1469</v>
      </c>
      <c r="D81" s="197">
        <v>1316</v>
      </c>
      <c r="E81" s="196">
        <v>921</v>
      </c>
      <c r="F81" s="198">
        <v>62.7</v>
      </c>
      <c r="G81" s="198">
        <v>3.6</v>
      </c>
      <c r="H81" s="198">
        <v>70</v>
      </c>
      <c r="I81" s="198">
        <v>3.6</v>
      </c>
      <c r="J81" s="199">
        <v>708</v>
      </c>
      <c r="K81" s="198">
        <v>48.2</v>
      </c>
      <c r="L81" s="198">
        <v>3.8</v>
      </c>
      <c r="M81" s="200">
        <v>53.8</v>
      </c>
      <c r="N81" s="198">
        <v>4</v>
      </c>
      <c r="O81" s="192" t="str">
        <f t="shared" si="9"/>
        <v/>
      </c>
      <c r="P81" s="408" t="str">
        <f t="shared" si="13"/>
        <v/>
      </c>
      <c r="Q81" s="407" t="str">
        <f t="shared" si="14"/>
        <v/>
      </c>
      <c r="R81" s="334" t="str">
        <f t="shared" si="10"/>
        <v/>
      </c>
      <c r="S81" s="334" t="str">
        <f t="shared" si="11"/>
        <v/>
      </c>
      <c r="T81" s="334" t="str">
        <f t="shared" si="12"/>
        <v/>
      </c>
      <c r="U81" s="334" t="str">
        <f t="shared" si="15"/>
        <v/>
      </c>
      <c r="V81" s="267" t="str">
        <f t="shared" si="16"/>
        <v/>
      </c>
      <c r="W81" s="194" t="str">
        <f t="shared" si="17"/>
        <v/>
      </c>
    </row>
    <row r="82" spans="1:23" ht="10.95" customHeight="1" x14ac:dyDescent="0.2">
      <c r="A82" s="195" t="s">
        <v>445</v>
      </c>
      <c r="B82" s="196" t="s">
        <v>448</v>
      </c>
      <c r="C82" s="196">
        <v>2326</v>
      </c>
      <c r="D82" s="197">
        <v>2141</v>
      </c>
      <c r="E82" s="196">
        <v>1483</v>
      </c>
      <c r="F82" s="198">
        <v>63.8</v>
      </c>
      <c r="G82" s="198">
        <v>2.9</v>
      </c>
      <c r="H82" s="198">
        <v>69.3</v>
      </c>
      <c r="I82" s="198">
        <v>2.9</v>
      </c>
      <c r="J82" s="199">
        <v>1193</v>
      </c>
      <c r="K82" s="198">
        <v>51.3</v>
      </c>
      <c r="L82" s="198">
        <v>3</v>
      </c>
      <c r="M82" s="200">
        <v>55.7</v>
      </c>
      <c r="N82" s="198">
        <v>3.1</v>
      </c>
      <c r="O82" s="192" t="str">
        <f t="shared" si="9"/>
        <v/>
      </c>
      <c r="P82" s="408" t="str">
        <f t="shared" si="13"/>
        <v/>
      </c>
      <c r="Q82" s="407" t="str">
        <f t="shared" si="14"/>
        <v/>
      </c>
      <c r="R82" s="334" t="str">
        <f t="shared" si="10"/>
        <v/>
      </c>
      <c r="S82" s="334" t="str">
        <f t="shared" si="11"/>
        <v/>
      </c>
      <c r="T82" s="334" t="str">
        <f t="shared" si="12"/>
        <v/>
      </c>
      <c r="U82" s="334" t="str">
        <f t="shared" si="15"/>
        <v/>
      </c>
      <c r="V82" s="267" t="str">
        <f t="shared" si="16"/>
        <v/>
      </c>
      <c r="W82" s="194" t="str">
        <f t="shared" si="17"/>
        <v/>
      </c>
    </row>
    <row r="83" spans="1:23" ht="10.95" customHeight="1" x14ac:dyDescent="0.2">
      <c r="A83" s="195" t="s">
        <v>445</v>
      </c>
      <c r="B83" s="196" t="s">
        <v>449</v>
      </c>
      <c r="C83" s="196">
        <v>1934</v>
      </c>
      <c r="D83" s="197">
        <v>1888</v>
      </c>
      <c r="E83" s="196">
        <v>1347</v>
      </c>
      <c r="F83" s="198">
        <v>69.7</v>
      </c>
      <c r="G83" s="198">
        <v>3</v>
      </c>
      <c r="H83" s="198">
        <v>71.3</v>
      </c>
      <c r="I83" s="198">
        <v>3</v>
      </c>
      <c r="J83" s="199">
        <v>1090</v>
      </c>
      <c r="K83" s="198">
        <v>56.4</v>
      </c>
      <c r="L83" s="198">
        <v>3.3</v>
      </c>
      <c r="M83" s="200">
        <v>57.7</v>
      </c>
      <c r="N83" s="198">
        <v>3.3</v>
      </c>
      <c r="O83" s="192" t="str">
        <f t="shared" si="9"/>
        <v/>
      </c>
      <c r="P83" s="408" t="str">
        <f t="shared" si="13"/>
        <v/>
      </c>
      <c r="Q83" s="407" t="str">
        <f t="shared" si="14"/>
        <v/>
      </c>
      <c r="R83" s="334" t="str">
        <f t="shared" si="10"/>
        <v/>
      </c>
      <c r="S83" s="334" t="str">
        <f t="shared" si="11"/>
        <v/>
      </c>
      <c r="T83" s="334" t="str">
        <f t="shared" si="12"/>
        <v/>
      </c>
      <c r="U83" s="334" t="str">
        <f t="shared" si="15"/>
        <v/>
      </c>
      <c r="V83" s="267" t="str">
        <f t="shared" si="16"/>
        <v/>
      </c>
      <c r="W83" s="194" t="str">
        <f t="shared" si="17"/>
        <v/>
      </c>
    </row>
    <row r="84" spans="1:23" ht="10.95" customHeight="1" x14ac:dyDescent="0.2">
      <c r="A84" s="195" t="s">
        <v>445</v>
      </c>
      <c r="B84" s="196" t="s">
        <v>450</v>
      </c>
      <c r="C84" s="196">
        <v>319</v>
      </c>
      <c r="D84" s="197">
        <v>258</v>
      </c>
      <c r="E84" s="196">
        <v>158</v>
      </c>
      <c r="F84" s="198">
        <v>49.6</v>
      </c>
      <c r="G84" s="198">
        <v>9.8000000000000007</v>
      </c>
      <c r="H84" s="198">
        <v>61.3</v>
      </c>
      <c r="I84" s="198">
        <v>10.6</v>
      </c>
      <c r="J84" s="199">
        <v>124</v>
      </c>
      <c r="K84" s="198">
        <v>39</v>
      </c>
      <c r="L84" s="198">
        <v>9.5</v>
      </c>
      <c r="M84" s="200">
        <v>48.2</v>
      </c>
      <c r="N84" s="198">
        <v>10.9</v>
      </c>
      <c r="O84" s="192" t="str">
        <f t="shared" si="9"/>
        <v/>
      </c>
      <c r="P84" s="408" t="str">
        <f t="shared" si="13"/>
        <v/>
      </c>
      <c r="Q84" s="407" t="str">
        <f t="shared" si="14"/>
        <v/>
      </c>
      <c r="R84" s="334" t="str">
        <f t="shared" si="10"/>
        <v/>
      </c>
      <c r="S84" s="334" t="str">
        <f t="shared" si="11"/>
        <v/>
      </c>
      <c r="T84" s="334" t="str">
        <f t="shared" si="12"/>
        <v/>
      </c>
      <c r="U84" s="334" t="str">
        <f t="shared" si="15"/>
        <v/>
      </c>
      <c r="V84" s="267" t="str">
        <f t="shared" si="16"/>
        <v/>
      </c>
      <c r="W84" s="194" t="str">
        <f t="shared" si="17"/>
        <v/>
      </c>
    </row>
    <row r="85" spans="1:23" ht="10.95" customHeight="1" x14ac:dyDescent="0.2">
      <c r="A85" s="195" t="s">
        <v>445</v>
      </c>
      <c r="B85" s="196" t="s">
        <v>451</v>
      </c>
      <c r="C85" s="196">
        <v>142</v>
      </c>
      <c r="D85" s="197">
        <v>100</v>
      </c>
      <c r="E85" s="196">
        <v>51</v>
      </c>
      <c r="F85" s="198">
        <v>36.1</v>
      </c>
      <c r="G85" s="198">
        <v>14.7</v>
      </c>
      <c r="H85" s="198">
        <v>51.4</v>
      </c>
      <c r="I85" s="198">
        <v>18.2</v>
      </c>
      <c r="J85" s="199">
        <v>38</v>
      </c>
      <c r="K85" s="198">
        <v>26.5</v>
      </c>
      <c r="L85" s="198">
        <v>13.5</v>
      </c>
      <c r="M85" s="200">
        <v>37.700000000000003</v>
      </c>
      <c r="N85" s="198">
        <v>17.7</v>
      </c>
      <c r="O85" s="192" t="str">
        <f t="shared" si="9"/>
        <v/>
      </c>
      <c r="P85" s="408" t="str">
        <f t="shared" si="13"/>
        <v/>
      </c>
      <c r="Q85" s="407" t="str">
        <f t="shared" si="14"/>
        <v/>
      </c>
      <c r="R85" s="334" t="str">
        <f t="shared" si="10"/>
        <v/>
      </c>
      <c r="S85" s="334" t="str">
        <f t="shared" si="11"/>
        <v/>
      </c>
      <c r="T85" s="334" t="str">
        <f t="shared" si="12"/>
        <v/>
      </c>
      <c r="U85" s="334" t="str">
        <f t="shared" si="15"/>
        <v/>
      </c>
      <c r="V85" s="267" t="str">
        <f t="shared" si="16"/>
        <v/>
      </c>
      <c r="W85" s="194" t="str">
        <f t="shared" si="17"/>
        <v/>
      </c>
    </row>
    <row r="86" spans="1:23" ht="10.95" customHeight="1" x14ac:dyDescent="0.2">
      <c r="A86" s="195" t="s">
        <v>445</v>
      </c>
      <c r="B86" s="196" t="s">
        <v>452</v>
      </c>
      <c r="C86" s="196">
        <v>464</v>
      </c>
      <c r="D86" s="197">
        <v>293</v>
      </c>
      <c r="E86" s="196">
        <v>164</v>
      </c>
      <c r="F86" s="198">
        <v>35.299999999999997</v>
      </c>
      <c r="G86" s="198">
        <v>10.1</v>
      </c>
      <c r="H86" s="198">
        <v>55.9</v>
      </c>
      <c r="I86" s="198">
        <v>13.2</v>
      </c>
      <c r="J86" s="199">
        <v>120</v>
      </c>
      <c r="K86" s="198">
        <v>25.9</v>
      </c>
      <c r="L86" s="198">
        <v>9.1999999999999993</v>
      </c>
      <c r="M86" s="200">
        <v>41.1</v>
      </c>
      <c r="N86" s="198">
        <v>13</v>
      </c>
      <c r="O86" s="192" t="str">
        <f t="shared" si="9"/>
        <v/>
      </c>
      <c r="P86" s="408" t="str">
        <f t="shared" si="13"/>
        <v/>
      </c>
      <c r="Q86" s="407" t="str">
        <f t="shared" si="14"/>
        <v/>
      </c>
      <c r="R86" s="334" t="str">
        <f t="shared" si="10"/>
        <v/>
      </c>
      <c r="S86" s="334" t="str">
        <f t="shared" si="11"/>
        <v/>
      </c>
      <c r="T86" s="334" t="str">
        <f t="shared" si="12"/>
        <v/>
      </c>
      <c r="U86" s="334" t="str">
        <f t="shared" si="15"/>
        <v/>
      </c>
      <c r="V86" s="267" t="str">
        <f t="shared" si="16"/>
        <v/>
      </c>
      <c r="W86" s="194" t="str">
        <f t="shared" si="17"/>
        <v/>
      </c>
    </row>
    <row r="87" spans="1:23" ht="10.95" customHeight="1" x14ac:dyDescent="0.2">
      <c r="A87" s="195" t="s">
        <v>445</v>
      </c>
      <c r="B87" s="196" t="s">
        <v>453</v>
      </c>
      <c r="C87" s="196">
        <v>2356</v>
      </c>
      <c r="D87" s="197">
        <v>2171</v>
      </c>
      <c r="E87" s="196">
        <v>1506</v>
      </c>
      <c r="F87" s="198">
        <v>63.9</v>
      </c>
      <c r="G87" s="198">
        <v>2.9</v>
      </c>
      <c r="H87" s="198">
        <v>69.400000000000006</v>
      </c>
      <c r="I87" s="198">
        <v>2.9</v>
      </c>
      <c r="J87" s="199">
        <v>1201</v>
      </c>
      <c r="K87" s="198">
        <v>51</v>
      </c>
      <c r="L87" s="198">
        <v>3</v>
      </c>
      <c r="M87" s="200">
        <v>55.3</v>
      </c>
      <c r="N87" s="198">
        <v>3.1</v>
      </c>
      <c r="O87" s="192" t="str">
        <f t="shared" si="9"/>
        <v/>
      </c>
      <c r="P87" s="408" t="str">
        <f t="shared" si="13"/>
        <v/>
      </c>
      <c r="Q87" s="407" t="str">
        <f t="shared" si="14"/>
        <v/>
      </c>
      <c r="R87" s="334" t="str">
        <f t="shared" si="10"/>
        <v/>
      </c>
      <c r="S87" s="334" t="str">
        <f t="shared" si="11"/>
        <v/>
      </c>
      <c r="T87" s="334" t="str">
        <f t="shared" si="12"/>
        <v/>
      </c>
      <c r="U87" s="334" t="str">
        <f t="shared" si="15"/>
        <v/>
      </c>
      <c r="V87" s="267" t="str">
        <f t="shared" si="16"/>
        <v/>
      </c>
      <c r="W87" s="194" t="str">
        <f t="shared" si="17"/>
        <v/>
      </c>
    </row>
    <row r="88" spans="1:23" ht="10.95" customHeight="1" x14ac:dyDescent="0.2">
      <c r="A88" s="195" t="s">
        <v>445</v>
      </c>
      <c r="B88" s="196" t="s">
        <v>454</v>
      </c>
      <c r="C88" s="196">
        <v>335</v>
      </c>
      <c r="D88" s="197">
        <v>274</v>
      </c>
      <c r="E88" s="196">
        <v>174</v>
      </c>
      <c r="F88" s="198">
        <v>51.9</v>
      </c>
      <c r="G88" s="198">
        <v>9.5</v>
      </c>
      <c r="H88" s="198">
        <v>63.5</v>
      </c>
      <c r="I88" s="198">
        <v>10.199999999999999</v>
      </c>
      <c r="J88" s="199">
        <v>132</v>
      </c>
      <c r="K88" s="198">
        <v>39.5</v>
      </c>
      <c r="L88" s="198">
        <v>9.3000000000000007</v>
      </c>
      <c r="M88" s="200">
        <v>48.3</v>
      </c>
      <c r="N88" s="198">
        <v>10.5</v>
      </c>
      <c r="O88" s="192" t="str">
        <f t="shared" si="9"/>
        <v/>
      </c>
      <c r="P88" s="408" t="str">
        <f t="shared" si="13"/>
        <v/>
      </c>
      <c r="Q88" s="407" t="str">
        <f t="shared" si="14"/>
        <v/>
      </c>
      <c r="R88" s="334" t="str">
        <f t="shared" si="10"/>
        <v/>
      </c>
      <c r="S88" s="334" t="str">
        <f t="shared" si="11"/>
        <v/>
      </c>
      <c r="T88" s="334" t="str">
        <f t="shared" si="12"/>
        <v/>
      </c>
      <c r="U88" s="334" t="str">
        <f t="shared" si="15"/>
        <v/>
      </c>
      <c r="V88" s="267" t="str">
        <f t="shared" si="16"/>
        <v/>
      </c>
      <c r="W88" s="194" t="str">
        <f t="shared" si="17"/>
        <v/>
      </c>
    </row>
    <row r="89" spans="1:23" ht="10.95" customHeight="1" x14ac:dyDescent="0.2">
      <c r="A89" s="195" t="s">
        <v>445</v>
      </c>
      <c r="B89" s="196" t="s">
        <v>455</v>
      </c>
      <c r="C89" s="196">
        <v>154</v>
      </c>
      <c r="D89" s="197">
        <v>112</v>
      </c>
      <c r="E89" s="196">
        <v>59</v>
      </c>
      <c r="F89" s="198">
        <v>38.4</v>
      </c>
      <c r="G89" s="198">
        <v>14.3</v>
      </c>
      <c r="H89" s="198">
        <v>52.9</v>
      </c>
      <c r="I89" s="198">
        <v>17.2</v>
      </c>
      <c r="J89" s="199">
        <v>38</v>
      </c>
      <c r="K89" s="198">
        <v>24.5</v>
      </c>
      <c r="L89" s="198">
        <v>12.7</v>
      </c>
      <c r="M89" s="200">
        <v>33.700000000000003</v>
      </c>
      <c r="N89" s="198">
        <v>16.3</v>
      </c>
      <c r="O89" s="192" t="str">
        <f t="shared" si="9"/>
        <v/>
      </c>
      <c r="P89" s="408" t="str">
        <f t="shared" si="13"/>
        <v/>
      </c>
      <c r="Q89" s="407" t="str">
        <f t="shared" si="14"/>
        <v/>
      </c>
      <c r="R89" s="334" t="str">
        <f t="shared" si="10"/>
        <v/>
      </c>
      <c r="S89" s="334" t="str">
        <f t="shared" si="11"/>
        <v/>
      </c>
      <c r="T89" s="334" t="str">
        <f t="shared" si="12"/>
        <v/>
      </c>
      <c r="U89" s="334" t="str">
        <f t="shared" si="15"/>
        <v/>
      </c>
      <c r="V89" s="267" t="str">
        <f t="shared" si="16"/>
        <v/>
      </c>
      <c r="W89" s="194" t="str">
        <f t="shared" si="17"/>
        <v/>
      </c>
    </row>
    <row r="90" spans="1:23" ht="10.95" customHeight="1" x14ac:dyDescent="0.2">
      <c r="A90" s="195" t="s">
        <v>464</v>
      </c>
      <c r="B90" s="196" t="s">
        <v>444</v>
      </c>
      <c r="C90" s="196">
        <v>756</v>
      </c>
      <c r="D90" s="197">
        <v>713</v>
      </c>
      <c r="E90" s="196">
        <v>472</v>
      </c>
      <c r="F90" s="198">
        <v>62.4</v>
      </c>
      <c r="G90" s="198">
        <v>2.6</v>
      </c>
      <c r="H90" s="198">
        <v>66.3</v>
      </c>
      <c r="I90" s="198">
        <v>2.6</v>
      </c>
      <c r="J90" s="199">
        <v>369</v>
      </c>
      <c r="K90" s="198">
        <v>48.8</v>
      </c>
      <c r="L90" s="198">
        <v>2.7</v>
      </c>
      <c r="M90" s="200">
        <v>51.8</v>
      </c>
      <c r="N90" s="198">
        <v>2.8</v>
      </c>
      <c r="O90" s="192">
        <f t="shared" si="9"/>
        <v>52.7</v>
      </c>
      <c r="P90" s="408">
        <f t="shared" si="13"/>
        <v>0.50080816326530608</v>
      </c>
      <c r="Q90" s="407">
        <f t="shared" si="14"/>
        <v>0.95030012004801911</v>
      </c>
      <c r="R90" s="334">
        <f t="shared" si="10"/>
        <v>56.2</v>
      </c>
      <c r="S90" s="334">
        <f t="shared" si="11"/>
        <v>55.2</v>
      </c>
      <c r="T90" s="334" t="str">
        <f t="shared" si="12"/>
        <v>B</v>
      </c>
      <c r="U90" s="334" t="str">
        <f t="shared" si="15"/>
        <v>B</v>
      </c>
      <c r="V90" s="267">
        <f t="shared" si="16"/>
        <v>2.6191836734693941E-2</v>
      </c>
      <c r="W90" s="194" t="str">
        <f t="shared" si="17"/>
        <v>Delaware</v>
      </c>
    </row>
    <row r="91" spans="1:23" ht="10.95" customHeight="1" x14ac:dyDescent="0.2">
      <c r="A91" s="195" t="s">
        <v>445</v>
      </c>
      <c r="B91" s="196" t="s">
        <v>446</v>
      </c>
      <c r="C91" s="196">
        <v>359</v>
      </c>
      <c r="D91" s="197">
        <v>334</v>
      </c>
      <c r="E91" s="196">
        <v>215</v>
      </c>
      <c r="F91" s="198">
        <v>59.8</v>
      </c>
      <c r="G91" s="198">
        <v>3.8</v>
      </c>
      <c r="H91" s="198">
        <v>64.3</v>
      </c>
      <c r="I91" s="198">
        <v>3.9</v>
      </c>
      <c r="J91" s="199">
        <v>167</v>
      </c>
      <c r="K91" s="198">
        <v>46.4</v>
      </c>
      <c r="L91" s="198">
        <v>3.9</v>
      </c>
      <c r="M91" s="200">
        <v>49.9</v>
      </c>
      <c r="N91" s="198">
        <v>4</v>
      </c>
      <c r="O91" s="192" t="str">
        <f t="shared" si="9"/>
        <v/>
      </c>
      <c r="P91" s="408" t="str">
        <f t="shared" si="13"/>
        <v/>
      </c>
      <c r="Q91" s="407" t="str">
        <f t="shared" si="14"/>
        <v/>
      </c>
      <c r="R91" s="334" t="str">
        <f t="shared" si="10"/>
        <v/>
      </c>
      <c r="S91" s="334" t="str">
        <f t="shared" si="11"/>
        <v/>
      </c>
      <c r="T91" s="334" t="str">
        <f t="shared" si="12"/>
        <v/>
      </c>
      <c r="U91" s="334" t="str">
        <f t="shared" si="15"/>
        <v/>
      </c>
      <c r="V91" s="267" t="str">
        <f t="shared" si="16"/>
        <v/>
      </c>
      <c r="W91" s="194" t="str">
        <f t="shared" si="17"/>
        <v/>
      </c>
    </row>
    <row r="92" spans="1:23" ht="10.95" customHeight="1" x14ac:dyDescent="0.2">
      <c r="A92" s="195" t="s">
        <v>445</v>
      </c>
      <c r="B92" s="196" t="s">
        <v>447</v>
      </c>
      <c r="C92" s="196">
        <v>397</v>
      </c>
      <c r="D92" s="197">
        <v>379</v>
      </c>
      <c r="E92" s="196">
        <v>258</v>
      </c>
      <c r="F92" s="198">
        <v>64.8</v>
      </c>
      <c r="G92" s="198">
        <v>3.5</v>
      </c>
      <c r="H92" s="198">
        <v>68</v>
      </c>
      <c r="I92" s="198">
        <v>3.5</v>
      </c>
      <c r="J92" s="199">
        <v>202</v>
      </c>
      <c r="K92" s="198">
        <v>50.9</v>
      </c>
      <c r="L92" s="198">
        <v>3.7</v>
      </c>
      <c r="M92" s="200">
        <v>53.4</v>
      </c>
      <c r="N92" s="198">
        <v>3.8</v>
      </c>
      <c r="O92" s="192" t="str">
        <f t="shared" si="9"/>
        <v/>
      </c>
      <c r="P92" s="408" t="str">
        <f t="shared" si="13"/>
        <v/>
      </c>
      <c r="Q92" s="407" t="str">
        <f t="shared" si="14"/>
        <v/>
      </c>
      <c r="R92" s="334" t="str">
        <f t="shared" si="10"/>
        <v/>
      </c>
      <c r="S92" s="334" t="str">
        <f t="shared" si="11"/>
        <v/>
      </c>
      <c r="T92" s="334" t="str">
        <f t="shared" si="12"/>
        <v/>
      </c>
      <c r="U92" s="334" t="str">
        <f t="shared" si="15"/>
        <v/>
      </c>
      <c r="V92" s="267" t="str">
        <f t="shared" si="16"/>
        <v/>
      </c>
      <c r="W92" s="194" t="str">
        <f t="shared" si="17"/>
        <v/>
      </c>
    </row>
    <row r="93" spans="1:23" ht="10.95" customHeight="1" x14ac:dyDescent="0.2">
      <c r="A93" s="195" t="s">
        <v>445</v>
      </c>
      <c r="B93" s="196" t="s">
        <v>448</v>
      </c>
      <c r="C93" s="196">
        <v>540</v>
      </c>
      <c r="D93" s="197">
        <v>513</v>
      </c>
      <c r="E93" s="196">
        <v>340</v>
      </c>
      <c r="F93" s="198">
        <v>62.9</v>
      </c>
      <c r="G93" s="198">
        <v>3.1</v>
      </c>
      <c r="H93" s="198">
        <v>66.2</v>
      </c>
      <c r="I93" s="198">
        <v>3.1</v>
      </c>
      <c r="J93" s="199">
        <v>264</v>
      </c>
      <c r="K93" s="198">
        <v>48.8</v>
      </c>
      <c r="L93" s="198">
        <v>3.2</v>
      </c>
      <c r="M93" s="200">
        <v>51.4</v>
      </c>
      <c r="N93" s="198">
        <v>3.3</v>
      </c>
      <c r="O93" s="192" t="str">
        <f t="shared" si="9"/>
        <v/>
      </c>
      <c r="P93" s="408" t="str">
        <f t="shared" si="13"/>
        <v/>
      </c>
      <c r="Q93" s="407" t="str">
        <f t="shared" si="14"/>
        <v/>
      </c>
      <c r="R93" s="334" t="str">
        <f t="shared" si="10"/>
        <v/>
      </c>
      <c r="S93" s="334" t="str">
        <f t="shared" si="11"/>
        <v/>
      </c>
      <c r="T93" s="334" t="str">
        <f t="shared" si="12"/>
        <v/>
      </c>
      <c r="U93" s="334" t="str">
        <f t="shared" si="15"/>
        <v/>
      </c>
      <c r="V93" s="267" t="str">
        <f t="shared" si="16"/>
        <v/>
      </c>
      <c r="W93" s="194" t="str">
        <f t="shared" si="17"/>
        <v/>
      </c>
    </row>
    <row r="94" spans="1:23" ht="10.95" customHeight="1" x14ac:dyDescent="0.2">
      <c r="A94" s="195" t="s">
        <v>445</v>
      </c>
      <c r="B94" s="196" t="s">
        <v>449</v>
      </c>
      <c r="C94" s="196">
        <v>477</v>
      </c>
      <c r="D94" s="197">
        <v>468</v>
      </c>
      <c r="E94" s="196">
        <v>316</v>
      </c>
      <c r="F94" s="198">
        <v>66.3</v>
      </c>
      <c r="G94" s="198">
        <v>3.2</v>
      </c>
      <c r="H94" s="198">
        <v>67.599999999999994</v>
      </c>
      <c r="I94" s="198">
        <v>3.2</v>
      </c>
      <c r="J94" s="199">
        <v>247</v>
      </c>
      <c r="K94" s="198">
        <v>51.7</v>
      </c>
      <c r="L94" s="198">
        <v>3.4</v>
      </c>
      <c r="M94" s="200">
        <v>52.7</v>
      </c>
      <c r="N94" s="198">
        <v>3.4</v>
      </c>
      <c r="O94" s="192" t="str">
        <f t="shared" si="9"/>
        <v/>
      </c>
      <c r="P94" s="408" t="str">
        <f t="shared" si="13"/>
        <v/>
      </c>
      <c r="Q94" s="407" t="str">
        <f t="shared" si="14"/>
        <v/>
      </c>
      <c r="R94" s="334" t="str">
        <f t="shared" si="10"/>
        <v/>
      </c>
      <c r="S94" s="334" t="str">
        <f t="shared" si="11"/>
        <v/>
      </c>
      <c r="T94" s="334" t="str">
        <f t="shared" si="12"/>
        <v/>
      </c>
      <c r="U94" s="334" t="str">
        <f t="shared" si="15"/>
        <v/>
      </c>
      <c r="V94" s="267" t="str">
        <f t="shared" si="16"/>
        <v/>
      </c>
      <c r="W94" s="194" t="str">
        <f t="shared" si="17"/>
        <v/>
      </c>
    </row>
    <row r="95" spans="1:23" ht="10.95" customHeight="1" x14ac:dyDescent="0.2">
      <c r="A95" s="195" t="s">
        <v>445</v>
      </c>
      <c r="B95" s="196" t="s">
        <v>450</v>
      </c>
      <c r="C95" s="196">
        <v>163</v>
      </c>
      <c r="D95" s="197">
        <v>159</v>
      </c>
      <c r="E95" s="196">
        <v>109</v>
      </c>
      <c r="F95" s="198">
        <v>66.5</v>
      </c>
      <c r="G95" s="198">
        <v>6.6</v>
      </c>
      <c r="H95" s="198">
        <v>68.2</v>
      </c>
      <c r="I95" s="198">
        <v>6.6</v>
      </c>
      <c r="J95" s="199">
        <v>90</v>
      </c>
      <c r="K95" s="198">
        <v>54.8</v>
      </c>
      <c r="L95" s="198">
        <v>7</v>
      </c>
      <c r="M95" s="200">
        <v>56.2</v>
      </c>
      <c r="N95" s="198">
        <v>7</v>
      </c>
      <c r="O95" s="192" t="str">
        <f t="shared" si="9"/>
        <v/>
      </c>
      <c r="P95" s="408" t="str">
        <f t="shared" si="13"/>
        <v/>
      </c>
      <c r="Q95" s="407" t="str">
        <f t="shared" si="14"/>
        <v/>
      </c>
      <c r="R95" s="334" t="str">
        <f t="shared" si="10"/>
        <v/>
      </c>
      <c r="S95" s="334" t="str">
        <f t="shared" si="11"/>
        <v/>
      </c>
      <c r="T95" s="334" t="str">
        <f t="shared" si="12"/>
        <v/>
      </c>
      <c r="U95" s="334" t="str">
        <f t="shared" si="15"/>
        <v/>
      </c>
      <c r="V95" s="267" t="str">
        <f t="shared" si="16"/>
        <v/>
      </c>
      <c r="W95" s="194" t="str">
        <f t="shared" si="17"/>
        <v/>
      </c>
    </row>
    <row r="96" spans="1:23" ht="10.95" customHeight="1" x14ac:dyDescent="0.2">
      <c r="A96" s="195" t="s">
        <v>445</v>
      </c>
      <c r="B96" s="196" t="s">
        <v>451</v>
      </c>
      <c r="C96" s="196">
        <v>41</v>
      </c>
      <c r="D96" s="197">
        <v>28</v>
      </c>
      <c r="E96" s="196">
        <v>15</v>
      </c>
      <c r="F96" s="198" t="s">
        <v>457</v>
      </c>
      <c r="G96" s="198" t="s">
        <v>457</v>
      </c>
      <c r="H96" s="198" t="s">
        <v>457</v>
      </c>
      <c r="I96" s="198" t="s">
        <v>457</v>
      </c>
      <c r="J96" s="199">
        <v>11</v>
      </c>
      <c r="K96" s="198" t="s">
        <v>457</v>
      </c>
      <c r="L96" s="198" t="s">
        <v>457</v>
      </c>
      <c r="M96" s="200" t="s">
        <v>457</v>
      </c>
      <c r="N96" s="198" t="s">
        <v>457</v>
      </c>
      <c r="O96" s="192" t="str">
        <f t="shared" si="9"/>
        <v/>
      </c>
      <c r="P96" s="408" t="str">
        <f t="shared" si="13"/>
        <v/>
      </c>
      <c r="Q96" s="407" t="str">
        <f t="shared" si="14"/>
        <v/>
      </c>
      <c r="R96" s="334" t="str">
        <f t="shared" si="10"/>
        <v/>
      </c>
      <c r="S96" s="334" t="str">
        <f t="shared" si="11"/>
        <v/>
      </c>
      <c r="T96" s="334" t="str">
        <f t="shared" si="12"/>
        <v/>
      </c>
      <c r="U96" s="334" t="str">
        <f t="shared" si="15"/>
        <v/>
      </c>
      <c r="V96" s="267" t="str">
        <f t="shared" si="16"/>
        <v/>
      </c>
      <c r="W96" s="194" t="str">
        <f t="shared" si="17"/>
        <v/>
      </c>
    </row>
    <row r="97" spans="1:23" ht="10.95" customHeight="1" x14ac:dyDescent="0.2">
      <c r="A97" s="195" t="s">
        <v>445</v>
      </c>
      <c r="B97" s="196" t="s">
        <v>452</v>
      </c>
      <c r="C97" s="196">
        <v>73</v>
      </c>
      <c r="D97" s="197">
        <v>52</v>
      </c>
      <c r="E97" s="196">
        <v>27</v>
      </c>
      <c r="F97" s="198" t="s">
        <v>457</v>
      </c>
      <c r="G97" s="198" t="s">
        <v>457</v>
      </c>
      <c r="H97" s="198" t="s">
        <v>457</v>
      </c>
      <c r="I97" s="198" t="s">
        <v>457</v>
      </c>
      <c r="J97" s="199">
        <v>20</v>
      </c>
      <c r="K97" s="198" t="s">
        <v>457</v>
      </c>
      <c r="L97" s="198" t="s">
        <v>457</v>
      </c>
      <c r="M97" s="200" t="s">
        <v>457</v>
      </c>
      <c r="N97" s="198" t="s">
        <v>457</v>
      </c>
      <c r="O97" s="192" t="str">
        <f t="shared" si="9"/>
        <v/>
      </c>
      <c r="P97" s="408" t="str">
        <f t="shared" si="13"/>
        <v/>
      </c>
      <c r="Q97" s="407" t="str">
        <f t="shared" si="14"/>
        <v/>
      </c>
      <c r="R97" s="334" t="str">
        <f t="shared" si="10"/>
        <v/>
      </c>
      <c r="S97" s="334" t="str">
        <f t="shared" si="11"/>
        <v/>
      </c>
      <c r="T97" s="334" t="str">
        <f t="shared" si="12"/>
        <v/>
      </c>
      <c r="U97" s="334" t="str">
        <f t="shared" si="15"/>
        <v/>
      </c>
      <c r="V97" s="267" t="str">
        <f t="shared" si="16"/>
        <v/>
      </c>
      <c r="W97" s="194" t="str">
        <f t="shared" si="17"/>
        <v/>
      </c>
    </row>
    <row r="98" spans="1:23" ht="10.95" customHeight="1" x14ac:dyDescent="0.2">
      <c r="A98" s="195" t="s">
        <v>445</v>
      </c>
      <c r="B98" s="196" t="s">
        <v>453</v>
      </c>
      <c r="C98" s="196">
        <v>548</v>
      </c>
      <c r="D98" s="197">
        <v>521</v>
      </c>
      <c r="E98" s="196">
        <v>346</v>
      </c>
      <c r="F98" s="198">
        <v>63.2</v>
      </c>
      <c r="G98" s="198">
        <v>3</v>
      </c>
      <c r="H98" s="198">
        <v>66.5</v>
      </c>
      <c r="I98" s="198">
        <v>3.1</v>
      </c>
      <c r="J98" s="199">
        <v>266</v>
      </c>
      <c r="K98" s="198">
        <v>48.6</v>
      </c>
      <c r="L98" s="198">
        <v>3.2</v>
      </c>
      <c r="M98" s="200">
        <v>51.1</v>
      </c>
      <c r="N98" s="198">
        <v>3.2</v>
      </c>
      <c r="O98" s="192" t="str">
        <f t="shared" si="9"/>
        <v/>
      </c>
      <c r="P98" s="408" t="str">
        <f t="shared" si="13"/>
        <v/>
      </c>
      <c r="Q98" s="407" t="str">
        <f t="shared" si="14"/>
        <v/>
      </c>
      <c r="R98" s="334" t="str">
        <f t="shared" si="10"/>
        <v/>
      </c>
      <c r="S98" s="334" t="str">
        <f t="shared" si="11"/>
        <v/>
      </c>
      <c r="T98" s="334" t="str">
        <f t="shared" si="12"/>
        <v/>
      </c>
      <c r="U98" s="334" t="str">
        <f t="shared" si="15"/>
        <v/>
      </c>
      <c r="V98" s="267" t="str">
        <f t="shared" si="16"/>
        <v/>
      </c>
      <c r="W98" s="194" t="str">
        <f t="shared" si="17"/>
        <v/>
      </c>
    </row>
    <row r="99" spans="1:23" ht="10.95" customHeight="1" x14ac:dyDescent="0.2">
      <c r="A99" s="195" t="s">
        <v>445</v>
      </c>
      <c r="B99" s="196" t="s">
        <v>454</v>
      </c>
      <c r="C99" s="196">
        <v>173</v>
      </c>
      <c r="D99" s="197">
        <v>168</v>
      </c>
      <c r="E99" s="196">
        <v>116</v>
      </c>
      <c r="F99" s="198">
        <v>67.3</v>
      </c>
      <c r="G99" s="198">
        <v>6.4</v>
      </c>
      <c r="H99" s="198">
        <v>68.900000000000006</v>
      </c>
      <c r="I99" s="198">
        <v>6.4</v>
      </c>
      <c r="J99" s="199">
        <v>93</v>
      </c>
      <c r="K99" s="198">
        <v>53.8</v>
      </c>
      <c r="L99" s="198">
        <v>6.8</v>
      </c>
      <c r="M99" s="200">
        <v>55.2</v>
      </c>
      <c r="N99" s="198">
        <v>6.8</v>
      </c>
      <c r="O99" s="192" t="str">
        <f t="shared" si="9"/>
        <v/>
      </c>
      <c r="P99" s="408" t="str">
        <f t="shared" si="13"/>
        <v/>
      </c>
      <c r="Q99" s="407" t="str">
        <f t="shared" si="14"/>
        <v/>
      </c>
      <c r="R99" s="334" t="str">
        <f t="shared" si="10"/>
        <v/>
      </c>
      <c r="S99" s="334" t="str">
        <f t="shared" si="11"/>
        <v/>
      </c>
      <c r="T99" s="334" t="str">
        <f t="shared" si="12"/>
        <v/>
      </c>
      <c r="U99" s="334" t="str">
        <f t="shared" si="15"/>
        <v/>
      </c>
      <c r="V99" s="267" t="str">
        <f t="shared" si="16"/>
        <v/>
      </c>
      <c r="W99" s="194" t="str">
        <f t="shared" si="17"/>
        <v/>
      </c>
    </row>
    <row r="100" spans="1:23" ht="10.95" customHeight="1" x14ac:dyDescent="0.2">
      <c r="A100" s="195" t="s">
        <v>445</v>
      </c>
      <c r="B100" s="196" t="s">
        <v>455</v>
      </c>
      <c r="C100" s="196">
        <v>43</v>
      </c>
      <c r="D100" s="197">
        <v>31</v>
      </c>
      <c r="E100" s="196">
        <v>15</v>
      </c>
      <c r="F100" s="198" t="s">
        <v>457</v>
      </c>
      <c r="G100" s="198" t="s">
        <v>457</v>
      </c>
      <c r="H100" s="198" t="s">
        <v>457</v>
      </c>
      <c r="I100" s="198" t="s">
        <v>457</v>
      </c>
      <c r="J100" s="199">
        <v>11</v>
      </c>
      <c r="K100" s="198" t="s">
        <v>457</v>
      </c>
      <c r="L100" s="198" t="s">
        <v>457</v>
      </c>
      <c r="M100" s="200" t="s">
        <v>457</v>
      </c>
      <c r="N100" s="198" t="s">
        <v>457</v>
      </c>
      <c r="O100" s="192" t="str">
        <f t="shared" si="9"/>
        <v/>
      </c>
      <c r="P100" s="408" t="str">
        <f t="shared" si="13"/>
        <v/>
      </c>
      <c r="Q100" s="407" t="str">
        <f t="shared" si="14"/>
        <v/>
      </c>
      <c r="R100" s="334" t="str">
        <f t="shared" si="10"/>
        <v/>
      </c>
      <c r="S100" s="334" t="str">
        <f t="shared" si="11"/>
        <v/>
      </c>
      <c r="T100" s="334" t="str">
        <f t="shared" si="12"/>
        <v/>
      </c>
      <c r="U100" s="334" t="str">
        <f t="shared" si="15"/>
        <v/>
      </c>
      <c r="V100" s="267" t="str">
        <f t="shared" si="16"/>
        <v/>
      </c>
      <c r="W100" s="194" t="str">
        <f t="shared" si="17"/>
        <v/>
      </c>
    </row>
    <row r="101" spans="1:23" ht="10.95" customHeight="1" x14ac:dyDescent="0.2">
      <c r="A101" s="195" t="s">
        <v>465</v>
      </c>
      <c r="B101" s="196" t="s">
        <v>444</v>
      </c>
      <c r="C101" s="196">
        <v>567</v>
      </c>
      <c r="D101" s="197">
        <v>512</v>
      </c>
      <c r="E101" s="196">
        <v>397</v>
      </c>
      <c r="F101" s="198">
        <v>70</v>
      </c>
      <c r="G101" s="198">
        <v>2.5</v>
      </c>
      <c r="H101" s="198">
        <v>77.599999999999994</v>
      </c>
      <c r="I101" s="198">
        <v>2.4</v>
      </c>
      <c r="J101" s="199">
        <v>313</v>
      </c>
      <c r="K101" s="198">
        <v>55.2</v>
      </c>
      <c r="L101" s="198">
        <v>2.7</v>
      </c>
      <c r="M101" s="200">
        <v>61.1</v>
      </c>
      <c r="N101" s="198">
        <v>2.8</v>
      </c>
      <c r="O101" s="192">
        <f t="shared" si="9"/>
        <v>69.5</v>
      </c>
      <c r="P101" s="408">
        <f t="shared" si="13"/>
        <v>0.54618339100346025</v>
      </c>
      <c r="Q101" s="407">
        <f t="shared" si="14"/>
        <v>0.78587538273879176</v>
      </c>
      <c r="R101" s="334">
        <f t="shared" si="10"/>
        <v>53.7</v>
      </c>
      <c r="S101" s="334">
        <f t="shared" si="11"/>
        <v>54.5</v>
      </c>
      <c r="T101" s="334" t="str">
        <f t="shared" si="12"/>
        <v>B</v>
      </c>
      <c r="U101" s="334" t="str">
        <f t="shared" si="15"/>
        <v>B</v>
      </c>
      <c r="V101" s="267">
        <f t="shared" si="16"/>
        <v>0.14881660899653981</v>
      </c>
      <c r="W101" s="194" t="str">
        <f t="shared" si="17"/>
        <v>District Of Columbia</v>
      </c>
    </row>
    <row r="102" spans="1:23" ht="10.95" customHeight="1" x14ac:dyDescent="0.2">
      <c r="A102" s="195" t="s">
        <v>445</v>
      </c>
      <c r="B102" s="196" t="s">
        <v>446</v>
      </c>
      <c r="C102" s="196">
        <v>264</v>
      </c>
      <c r="D102" s="197">
        <v>235</v>
      </c>
      <c r="E102" s="196">
        <v>179</v>
      </c>
      <c r="F102" s="198">
        <v>68.099999999999994</v>
      </c>
      <c r="G102" s="198">
        <v>3.7</v>
      </c>
      <c r="H102" s="198">
        <v>76.3</v>
      </c>
      <c r="I102" s="198">
        <v>3.6</v>
      </c>
      <c r="J102" s="199">
        <v>141</v>
      </c>
      <c r="K102" s="198">
        <v>53.3</v>
      </c>
      <c r="L102" s="198">
        <v>4</v>
      </c>
      <c r="M102" s="200">
        <v>59.8</v>
      </c>
      <c r="N102" s="198">
        <v>4.2</v>
      </c>
      <c r="O102" s="192" t="str">
        <f t="shared" si="9"/>
        <v/>
      </c>
      <c r="P102" s="408" t="str">
        <f t="shared" si="13"/>
        <v/>
      </c>
      <c r="Q102" s="407" t="str">
        <f t="shared" si="14"/>
        <v/>
      </c>
      <c r="R102" s="334" t="str">
        <f t="shared" si="10"/>
        <v/>
      </c>
      <c r="S102" s="334" t="str">
        <f t="shared" si="11"/>
        <v/>
      </c>
      <c r="T102" s="334" t="str">
        <f t="shared" si="12"/>
        <v/>
      </c>
      <c r="U102" s="334" t="str">
        <f t="shared" si="15"/>
        <v/>
      </c>
      <c r="V102" s="267" t="str">
        <f t="shared" si="16"/>
        <v/>
      </c>
      <c r="W102" s="194" t="str">
        <f t="shared" si="17"/>
        <v/>
      </c>
    </row>
    <row r="103" spans="1:23" ht="10.95" customHeight="1" x14ac:dyDescent="0.2">
      <c r="A103" s="195" t="s">
        <v>445</v>
      </c>
      <c r="B103" s="196" t="s">
        <v>447</v>
      </c>
      <c r="C103" s="196">
        <v>304</v>
      </c>
      <c r="D103" s="197">
        <v>277</v>
      </c>
      <c r="E103" s="196">
        <v>218</v>
      </c>
      <c r="F103" s="198">
        <v>71.7</v>
      </c>
      <c r="G103" s="198">
        <v>3.4</v>
      </c>
      <c r="H103" s="198">
        <v>78.599999999999994</v>
      </c>
      <c r="I103" s="198">
        <v>3.2</v>
      </c>
      <c r="J103" s="199">
        <v>172</v>
      </c>
      <c r="K103" s="198">
        <v>56.7</v>
      </c>
      <c r="L103" s="198">
        <v>3.7</v>
      </c>
      <c r="M103" s="200">
        <v>62.3</v>
      </c>
      <c r="N103" s="198">
        <v>3.8</v>
      </c>
      <c r="O103" s="192" t="str">
        <f t="shared" si="9"/>
        <v/>
      </c>
      <c r="P103" s="408" t="str">
        <f t="shared" si="13"/>
        <v/>
      </c>
      <c r="Q103" s="407" t="str">
        <f t="shared" si="14"/>
        <v/>
      </c>
      <c r="R103" s="334" t="str">
        <f t="shared" si="10"/>
        <v/>
      </c>
      <c r="S103" s="334" t="str">
        <f t="shared" si="11"/>
        <v/>
      </c>
      <c r="T103" s="334" t="str">
        <f t="shared" si="12"/>
        <v/>
      </c>
      <c r="U103" s="334" t="str">
        <f t="shared" si="15"/>
        <v/>
      </c>
      <c r="V103" s="267" t="str">
        <f t="shared" si="16"/>
        <v/>
      </c>
      <c r="W103" s="194" t="str">
        <f t="shared" si="17"/>
        <v/>
      </c>
    </row>
    <row r="104" spans="1:23" ht="10.95" customHeight="1" x14ac:dyDescent="0.2">
      <c r="A104" s="195" t="s">
        <v>445</v>
      </c>
      <c r="B104" s="196" t="s">
        <v>448</v>
      </c>
      <c r="C104" s="196">
        <v>270</v>
      </c>
      <c r="D104" s="197">
        <v>247</v>
      </c>
      <c r="E104" s="196">
        <v>207</v>
      </c>
      <c r="F104" s="198">
        <v>76.5</v>
      </c>
      <c r="G104" s="198">
        <v>3.4</v>
      </c>
      <c r="H104" s="198">
        <v>83.5</v>
      </c>
      <c r="I104" s="198">
        <v>3.1</v>
      </c>
      <c r="J104" s="199">
        <v>168</v>
      </c>
      <c r="K104" s="198">
        <v>62.1</v>
      </c>
      <c r="L104" s="198">
        <v>3.9</v>
      </c>
      <c r="M104" s="200">
        <v>67.8</v>
      </c>
      <c r="N104" s="198">
        <v>3.9</v>
      </c>
      <c r="O104" s="192" t="str">
        <f t="shared" si="9"/>
        <v/>
      </c>
      <c r="P104" s="408" t="str">
        <f t="shared" si="13"/>
        <v/>
      </c>
      <c r="Q104" s="407" t="str">
        <f t="shared" si="14"/>
        <v/>
      </c>
      <c r="R104" s="334" t="str">
        <f t="shared" si="10"/>
        <v/>
      </c>
      <c r="S104" s="334" t="str">
        <f t="shared" si="11"/>
        <v/>
      </c>
      <c r="T104" s="334" t="str">
        <f t="shared" si="12"/>
        <v/>
      </c>
      <c r="U104" s="334" t="str">
        <f t="shared" si="15"/>
        <v/>
      </c>
      <c r="V104" s="267" t="str">
        <f t="shared" si="16"/>
        <v/>
      </c>
      <c r="W104" s="194" t="str">
        <f t="shared" si="17"/>
        <v/>
      </c>
    </row>
    <row r="105" spans="1:23" ht="10.95" customHeight="1" x14ac:dyDescent="0.2">
      <c r="A105" s="195" t="s">
        <v>445</v>
      </c>
      <c r="B105" s="196" t="s">
        <v>449</v>
      </c>
      <c r="C105" s="196">
        <v>235</v>
      </c>
      <c r="D105" s="197">
        <v>223</v>
      </c>
      <c r="E105" s="196">
        <v>191</v>
      </c>
      <c r="F105" s="198">
        <v>81.3</v>
      </c>
      <c r="G105" s="198">
        <v>3.3</v>
      </c>
      <c r="H105" s="198">
        <v>85.8</v>
      </c>
      <c r="I105" s="198">
        <v>3.1</v>
      </c>
      <c r="J105" s="199">
        <v>155</v>
      </c>
      <c r="K105" s="198">
        <v>65.900000000000006</v>
      </c>
      <c r="L105" s="198">
        <v>4</v>
      </c>
      <c r="M105" s="200">
        <v>69.5</v>
      </c>
      <c r="N105" s="198">
        <v>4</v>
      </c>
      <c r="O105" s="192" t="str">
        <f t="shared" si="9"/>
        <v/>
      </c>
      <c r="P105" s="408" t="str">
        <f t="shared" si="13"/>
        <v/>
      </c>
      <c r="Q105" s="407" t="str">
        <f t="shared" si="14"/>
        <v/>
      </c>
      <c r="R105" s="334" t="str">
        <f t="shared" si="10"/>
        <v/>
      </c>
      <c r="S105" s="334" t="str">
        <f t="shared" si="11"/>
        <v/>
      </c>
      <c r="T105" s="334" t="str">
        <f t="shared" si="12"/>
        <v/>
      </c>
      <c r="U105" s="334" t="str">
        <f t="shared" si="15"/>
        <v/>
      </c>
      <c r="V105" s="267" t="str">
        <f t="shared" si="16"/>
        <v/>
      </c>
      <c r="W105" s="194" t="str">
        <f t="shared" si="17"/>
        <v/>
      </c>
    </row>
    <row r="106" spans="1:23" ht="10.95" customHeight="1" x14ac:dyDescent="0.2">
      <c r="A106" s="195" t="s">
        <v>445</v>
      </c>
      <c r="B106" s="196" t="s">
        <v>450</v>
      </c>
      <c r="C106" s="196">
        <v>251</v>
      </c>
      <c r="D106" s="197">
        <v>228</v>
      </c>
      <c r="E106" s="196">
        <v>163</v>
      </c>
      <c r="F106" s="198">
        <v>65.2</v>
      </c>
      <c r="G106" s="198">
        <v>4.8</v>
      </c>
      <c r="H106" s="198">
        <v>71.7</v>
      </c>
      <c r="I106" s="198">
        <v>4.7</v>
      </c>
      <c r="J106" s="199">
        <v>123</v>
      </c>
      <c r="K106" s="198">
        <v>48.9</v>
      </c>
      <c r="L106" s="198">
        <v>5</v>
      </c>
      <c r="M106" s="200">
        <v>53.7</v>
      </c>
      <c r="N106" s="198">
        <v>5.2</v>
      </c>
      <c r="O106" s="192" t="str">
        <f t="shared" si="9"/>
        <v/>
      </c>
      <c r="P106" s="408" t="str">
        <f t="shared" si="13"/>
        <v/>
      </c>
      <c r="Q106" s="407" t="str">
        <f t="shared" si="14"/>
        <v/>
      </c>
      <c r="R106" s="334" t="str">
        <f t="shared" si="10"/>
        <v/>
      </c>
      <c r="S106" s="334" t="str">
        <f t="shared" si="11"/>
        <v/>
      </c>
      <c r="T106" s="334" t="str">
        <f t="shared" si="12"/>
        <v/>
      </c>
      <c r="U106" s="334" t="str">
        <f t="shared" si="15"/>
        <v/>
      </c>
      <c r="V106" s="267" t="str">
        <f t="shared" si="16"/>
        <v/>
      </c>
      <c r="W106" s="194" t="str">
        <f t="shared" si="17"/>
        <v/>
      </c>
    </row>
    <row r="107" spans="1:23" ht="10.95" customHeight="1" x14ac:dyDescent="0.2">
      <c r="A107" s="195" t="s">
        <v>445</v>
      </c>
      <c r="B107" s="196" t="s">
        <v>451</v>
      </c>
      <c r="C107" s="196">
        <v>30</v>
      </c>
      <c r="D107" s="197">
        <v>22</v>
      </c>
      <c r="E107" s="196">
        <v>16</v>
      </c>
      <c r="F107" s="198" t="s">
        <v>457</v>
      </c>
      <c r="G107" s="198" t="s">
        <v>457</v>
      </c>
      <c r="H107" s="198" t="s">
        <v>457</v>
      </c>
      <c r="I107" s="198" t="s">
        <v>457</v>
      </c>
      <c r="J107" s="199">
        <v>13</v>
      </c>
      <c r="K107" s="198" t="s">
        <v>457</v>
      </c>
      <c r="L107" s="198" t="s">
        <v>457</v>
      </c>
      <c r="M107" s="200" t="s">
        <v>457</v>
      </c>
      <c r="N107" s="198" t="s">
        <v>457</v>
      </c>
      <c r="O107" s="192" t="str">
        <f t="shared" si="9"/>
        <v/>
      </c>
      <c r="P107" s="408" t="str">
        <f t="shared" si="13"/>
        <v/>
      </c>
      <c r="Q107" s="407" t="str">
        <f t="shared" si="14"/>
        <v/>
      </c>
      <c r="R107" s="334" t="str">
        <f t="shared" si="10"/>
        <v/>
      </c>
      <c r="S107" s="334" t="str">
        <f t="shared" si="11"/>
        <v/>
      </c>
      <c r="T107" s="334" t="str">
        <f t="shared" si="12"/>
        <v/>
      </c>
      <c r="U107" s="334" t="str">
        <f t="shared" si="15"/>
        <v/>
      </c>
      <c r="V107" s="267" t="str">
        <f t="shared" si="16"/>
        <v/>
      </c>
      <c r="W107" s="194" t="str">
        <f t="shared" si="17"/>
        <v/>
      </c>
    </row>
    <row r="108" spans="1:23" ht="10.95" customHeight="1" x14ac:dyDescent="0.2">
      <c r="A108" s="195" t="s">
        <v>445</v>
      </c>
      <c r="B108" s="196" t="s">
        <v>452</v>
      </c>
      <c r="C108" s="196">
        <v>53</v>
      </c>
      <c r="D108" s="197">
        <v>35</v>
      </c>
      <c r="E108" s="196">
        <v>24</v>
      </c>
      <c r="F108" s="198" t="s">
        <v>457</v>
      </c>
      <c r="G108" s="198" t="s">
        <v>457</v>
      </c>
      <c r="H108" s="198" t="s">
        <v>457</v>
      </c>
      <c r="I108" s="198" t="s">
        <v>457</v>
      </c>
      <c r="J108" s="199">
        <v>20</v>
      </c>
      <c r="K108" s="198" t="s">
        <v>457</v>
      </c>
      <c r="L108" s="198" t="s">
        <v>457</v>
      </c>
      <c r="M108" s="200" t="s">
        <v>457</v>
      </c>
      <c r="N108" s="198" t="s">
        <v>457</v>
      </c>
      <c r="O108" s="192" t="str">
        <f t="shared" si="9"/>
        <v/>
      </c>
      <c r="P108" s="408" t="str">
        <f t="shared" si="13"/>
        <v/>
      </c>
      <c r="Q108" s="407" t="str">
        <f t="shared" si="14"/>
        <v/>
      </c>
      <c r="R108" s="334" t="str">
        <f t="shared" si="10"/>
        <v/>
      </c>
      <c r="S108" s="334" t="str">
        <f t="shared" si="11"/>
        <v/>
      </c>
      <c r="T108" s="334" t="str">
        <f t="shared" si="12"/>
        <v/>
      </c>
      <c r="U108" s="334" t="str">
        <f t="shared" si="15"/>
        <v/>
      </c>
      <c r="V108" s="267" t="str">
        <f t="shared" si="16"/>
        <v/>
      </c>
      <c r="W108" s="194" t="str">
        <f t="shared" si="17"/>
        <v/>
      </c>
    </row>
    <row r="109" spans="1:23" ht="10.95" customHeight="1" x14ac:dyDescent="0.2">
      <c r="A109" s="195" t="s">
        <v>445</v>
      </c>
      <c r="B109" s="196" t="s">
        <v>453</v>
      </c>
      <c r="C109" s="196">
        <v>281</v>
      </c>
      <c r="D109" s="197">
        <v>257</v>
      </c>
      <c r="E109" s="196">
        <v>214</v>
      </c>
      <c r="F109" s="198">
        <v>76.3</v>
      </c>
      <c r="G109" s="198">
        <v>3.3</v>
      </c>
      <c r="H109" s="198">
        <v>83.4</v>
      </c>
      <c r="I109" s="198">
        <v>3</v>
      </c>
      <c r="J109" s="199">
        <v>174</v>
      </c>
      <c r="K109" s="198">
        <v>62</v>
      </c>
      <c r="L109" s="198">
        <v>3.8</v>
      </c>
      <c r="M109" s="200">
        <v>67.8</v>
      </c>
      <c r="N109" s="198">
        <v>3.8</v>
      </c>
      <c r="O109" s="192" t="str">
        <f t="shared" si="9"/>
        <v/>
      </c>
      <c r="P109" s="408" t="str">
        <f t="shared" si="13"/>
        <v/>
      </c>
      <c r="Q109" s="407" t="str">
        <f t="shared" si="14"/>
        <v/>
      </c>
      <c r="R109" s="334" t="str">
        <f t="shared" si="10"/>
        <v/>
      </c>
      <c r="S109" s="334" t="str">
        <f t="shared" si="11"/>
        <v/>
      </c>
      <c r="T109" s="334" t="str">
        <f t="shared" si="12"/>
        <v/>
      </c>
      <c r="U109" s="334" t="str">
        <f t="shared" si="15"/>
        <v/>
      </c>
      <c r="V109" s="267" t="str">
        <f t="shared" si="16"/>
        <v/>
      </c>
      <c r="W109" s="194" t="str">
        <f t="shared" si="17"/>
        <v/>
      </c>
    </row>
    <row r="110" spans="1:23" ht="10.95" customHeight="1" x14ac:dyDescent="0.2">
      <c r="A110" s="195" t="s">
        <v>445</v>
      </c>
      <c r="B110" s="196" t="s">
        <v>454</v>
      </c>
      <c r="C110" s="196">
        <v>258</v>
      </c>
      <c r="D110" s="197">
        <v>234</v>
      </c>
      <c r="E110" s="196">
        <v>169</v>
      </c>
      <c r="F110" s="198">
        <v>65.5</v>
      </c>
      <c r="G110" s="198">
        <v>4.7</v>
      </c>
      <c r="H110" s="198">
        <v>72.099999999999994</v>
      </c>
      <c r="I110" s="198">
        <v>4.5999999999999996</v>
      </c>
      <c r="J110" s="199">
        <v>128</v>
      </c>
      <c r="K110" s="198">
        <v>49.5</v>
      </c>
      <c r="L110" s="198">
        <v>4.9000000000000004</v>
      </c>
      <c r="M110" s="200">
        <v>54.5</v>
      </c>
      <c r="N110" s="198">
        <v>5.0999999999999996</v>
      </c>
      <c r="O110" s="192" t="str">
        <f t="shared" si="9"/>
        <v/>
      </c>
      <c r="P110" s="408" t="str">
        <f t="shared" si="13"/>
        <v/>
      </c>
      <c r="Q110" s="407" t="str">
        <f t="shared" si="14"/>
        <v/>
      </c>
      <c r="R110" s="334" t="str">
        <f t="shared" si="10"/>
        <v/>
      </c>
      <c r="S110" s="334" t="str">
        <f t="shared" si="11"/>
        <v/>
      </c>
      <c r="T110" s="334" t="str">
        <f t="shared" si="12"/>
        <v/>
      </c>
      <c r="U110" s="334" t="str">
        <f t="shared" si="15"/>
        <v/>
      </c>
      <c r="V110" s="267" t="str">
        <f t="shared" si="16"/>
        <v/>
      </c>
      <c r="W110" s="194" t="str">
        <f t="shared" si="17"/>
        <v/>
      </c>
    </row>
    <row r="111" spans="1:23" ht="10.95" customHeight="1" x14ac:dyDescent="0.2">
      <c r="A111" s="195" t="s">
        <v>445</v>
      </c>
      <c r="B111" s="196" t="s">
        <v>455</v>
      </c>
      <c r="C111" s="196">
        <v>33</v>
      </c>
      <c r="D111" s="197">
        <v>25</v>
      </c>
      <c r="E111" s="196">
        <v>17</v>
      </c>
      <c r="F111" s="198" t="s">
        <v>457</v>
      </c>
      <c r="G111" s="198" t="s">
        <v>457</v>
      </c>
      <c r="H111" s="198" t="s">
        <v>457</v>
      </c>
      <c r="I111" s="198" t="s">
        <v>457</v>
      </c>
      <c r="J111" s="199">
        <v>14</v>
      </c>
      <c r="K111" s="198" t="s">
        <v>457</v>
      </c>
      <c r="L111" s="198" t="s">
        <v>457</v>
      </c>
      <c r="M111" s="200" t="s">
        <v>457</v>
      </c>
      <c r="N111" s="198" t="s">
        <v>457</v>
      </c>
      <c r="O111" s="192" t="str">
        <f t="shared" si="9"/>
        <v/>
      </c>
      <c r="P111" s="408" t="str">
        <f t="shared" si="13"/>
        <v/>
      </c>
      <c r="Q111" s="407" t="str">
        <f t="shared" si="14"/>
        <v/>
      </c>
      <c r="R111" s="334" t="str">
        <f t="shared" si="10"/>
        <v/>
      </c>
      <c r="S111" s="334" t="str">
        <f t="shared" si="11"/>
        <v/>
      </c>
      <c r="T111" s="334" t="str">
        <f t="shared" si="12"/>
        <v/>
      </c>
      <c r="U111" s="334" t="str">
        <f t="shared" si="15"/>
        <v/>
      </c>
      <c r="V111" s="267" t="str">
        <f t="shared" si="16"/>
        <v/>
      </c>
      <c r="W111" s="194" t="str">
        <f t="shared" si="17"/>
        <v/>
      </c>
    </row>
    <row r="112" spans="1:23" ht="10.95" customHeight="1" x14ac:dyDescent="0.2">
      <c r="A112" s="195" t="s">
        <v>466</v>
      </c>
      <c r="B112" s="196" t="s">
        <v>444</v>
      </c>
      <c r="C112" s="196">
        <v>16845</v>
      </c>
      <c r="D112" s="197">
        <v>15047</v>
      </c>
      <c r="E112" s="196">
        <v>9435</v>
      </c>
      <c r="F112" s="198">
        <v>56</v>
      </c>
      <c r="G112" s="198">
        <v>1.2</v>
      </c>
      <c r="H112" s="198">
        <v>62.7</v>
      </c>
      <c r="I112" s="198">
        <v>1.3</v>
      </c>
      <c r="J112" s="199">
        <v>7918</v>
      </c>
      <c r="K112" s="198">
        <v>47</v>
      </c>
      <c r="L112" s="198">
        <v>1.3</v>
      </c>
      <c r="M112" s="200">
        <v>52.6</v>
      </c>
      <c r="N112" s="198">
        <v>1.3</v>
      </c>
      <c r="O112" s="192">
        <f t="shared" si="9"/>
        <v>57</v>
      </c>
      <c r="P112" s="408">
        <f t="shared" si="13"/>
        <v>0.45415258092738425</v>
      </c>
      <c r="Q112" s="407">
        <f t="shared" si="14"/>
        <v>0.79675891390769171</v>
      </c>
      <c r="R112" s="334">
        <f t="shared" si="10"/>
        <v>47.2</v>
      </c>
      <c r="S112" s="334">
        <f t="shared" si="11"/>
        <v>47.4</v>
      </c>
      <c r="T112" s="334">
        <f t="shared" si="12"/>
        <v>44.3</v>
      </c>
      <c r="U112" s="334">
        <f t="shared" si="15"/>
        <v>40.5</v>
      </c>
      <c r="V112" s="267">
        <f t="shared" si="16"/>
        <v>0.11584741907261581</v>
      </c>
      <c r="W112" s="194" t="str">
        <f t="shared" si="17"/>
        <v>Florida</v>
      </c>
    </row>
    <row r="113" spans="1:23" ht="10.95" customHeight="1" x14ac:dyDescent="0.2">
      <c r="A113" s="195" t="s">
        <v>445</v>
      </c>
      <c r="B113" s="196" t="s">
        <v>446</v>
      </c>
      <c r="C113" s="196">
        <v>8035</v>
      </c>
      <c r="D113" s="197">
        <v>7145</v>
      </c>
      <c r="E113" s="196">
        <v>4383</v>
      </c>
      <c r="F113" s="198">
        <v>54.6</v>
      </c>
      <c r="G113" s="198">
        <v>1.8</v>
      </c>
      <c r="H113" s="198">
        <v>61.4</v>
      </c>
      <c r="I113" s="198">
        <v>1.9</v>
      </c>
      <c r="J113" s="199">
        <v>3648</v>
      </c>
      <c r="K113" s="198">
        <v>45.4</v>
      </c>
      <c r="L113" s="198">
        <v>1.8</v>
      </c>
      <c r="M113" s="200">
        <v>51.1</v>
      </c>
      <c r="N113" s="198">
        <v>1.9</v>
      </c>
      <c r="O113" s="192" t="str">
        <f t="shared" si="9"/>
        <v/>
      </c>
      <c r="P113" s="408" t="str">
        <f t="shared" si="13"/>
        <v/>
      </c>
      <c r="Q113" s="407" t="str">
        <f t="shared" si="14"/>
        <v/>
      </c>
      <c r="R113" s="334" t="str">
        <f t="shared" si="10"/>
        <v/>
      </c>
      <c r="S113" s="334" t="str">
        <f t="shared" si="11"/>
        <v/>
      </c>
      <c r="T113" s="334" t="str">
        <f t="shared" si="12"/>
        <v/>
      </c>
      <c r="U113" s="334" t="str">
        <f t="shared" si="15"/>
        <v/>
      </c>
      <c r="V113" s="267" t="str">
        <f t="shared" si="16"/>
        <v/>
      </c>
      <c r="W113" s="194" t="str">
        <f t="shared" si="17"/>
        <v/>
      </c>
    </row>
    <row r="114" spans="1:23" ht="10.95" customHeight="1" x14ac:dyDescent="0.2">
      <c r="A114" s="195" t="s">
        <v>445</v>
      </c>
      <c r="B114" s="196" t="s">
        <v>447</v>
      </c>
      <c r="C114" s="196">
        <v>8810</v>
      </c>
      <c r="D114" s="197">
        <v>7902</v>
      </c>
      <c r="E114" s="196">
        <v>5052</v>
      </c>
      <c r="F114" s="198">
        <v>57.3</v>
      </c>
      <c r="G114" s="198">
        <v>1.7</v>
      </c>
      <c r="H114" s="198">
        <v>63.9</v>
      </c>
      <c r="I114" s="198">
        <v>1.8</v>
      </c>
      <c r="J114" s="199">
        <v>4270</v>
      </c>
      <c r="K114" s="198">
        <v>48.5</v>
      </c>
      <c r="L114" s="198">
        <v>1.7</v>
      </c>
      <c r="M114" s="200">
        <v>54</v>
      </c>
      <c r="N114" s="198">
        <v>1.8</v>
      </c>
      <c r="O114" s="192" t="str">
        <f t="shared" si="9"/>
        <v/>
      </c>
      <c r="P114" s="408" t="str">
        <f t="shared" si="13"/>
        <v/>
      </c>
      <c r="Q114" s="407" t="str">
        <f t="shared" si="14"/>
        <v/>
      </c>
      <c r="R114" s="334" t="str">
        <f t="shared" si="10"/>
        <v/>
      </c>
      <c r="S114" s="334" t="str">
        <f t="shared" si="11"/>
        <v/>
      </c>
      <c r="T114" s="334" t="str">
        <f t="shared" si="12"/>
        <v/>
      </c>
      <c r="U114" s="334" t="str">
        <f t="shared" si="15"/>
        <v/>
      </c>
      <c r="V114" s="267" t="str">
        <f t="shared" si="16"/>
        <v/>
      </c>
      <c r="W114" s="194" t="str">
        <f t="shared" si="17"/>
        <v/>
      </c>
    </row>
    <row r="115" spans="1:23" ht="10.95" customHeight="1" x14ac:dyDescent="0.2">
      <c r="A115" s="195" t="s">
        <v>445</v>
      </c>
      <c r="B115" s="196" t="s">
        <v>448</v>
      </c>
      <c r="C115" s="196">
        <v>13425</v>
      </c>
      <c r="D115" s="197">
        <v>12154</v>
      </c>
      <c r="E115" s="196">
        <v>7798</v>
      </c>
      <c r="F115" s="198">
        <v>58.1</v>
      </c>
      <c r="G115" s="198">
        <v>1.4</v>
      </c>
      <c r="H115" s="198">
        <v>64.2</v>
      </c>
      <c r="I115" s="198">
        <v>1.4</v>
      </c>
      <c r="J115" s="199">
        <v>6579</v>
      </c>
      <c r="K115" s="198">
        <v>49</v>
      </c>
      <c r="L115" s="198">
        <v>1.4</v>
      </c>
      <c r="M115" s="200">
        <v>54.1</v>
      </c>
      <c r="N115" s="198">
        <v>1.5</v>
      </c>
      <c r="O115" s="192" t="str">
        <f t="shared" si="9"/>
        <v/>
      </c>
      <c r="P115" s="408" t="str">
        <f t="shared" si="13"/>
        <v/>
      </c>
      <c r="Q115" s="407" t="str">
        <f t="shared" si="14"/>
        <v/>
      </c>
      <c r="R115" s="334" t="str">
        <f t="shared" si="10"/>
        <v/>
      </c>
      <c r="S115" s="334" t="str">
        <f t="shared" si="11"/>
        <v/>
      </c>
      <c r="T115" s="334" t="str">
        <f t="shared" si="12"/>
        <v/>
      </c>
      <c r="U115" s="334" t="str">
        <f t="shared" si="15"/>
        <v/>
      </c>
      <c r="V115" s="267" t="str">
        <f t="shared" si="16"/>
        <v/>
      </c>
      <c r="W115" s="194" t="str">
        <f t="shared" si="17"/>
        <v/>
      </c>
    </row>
    <row r="116" spans="1:23" ht="10.95" customHeight="1" x14ac:dyDescent="0.2">
      <c r="A116" s="195" t="s">
        <v>445</v>
      </c>
      <c r="B116" s="196" t="s">
        <v>449</v>
      </c>
      <c r="C116" s="196">
        <v>9592</v>
      </c>
      <c r="D116" s="197">
        <v>9332</v>
      </c>
      <c r="E116" s="196">
        <v>6211</v>
      </c>
      <c r="F116" s="198">
        <v>64.8</v>
      </c>
      <c r="G116" s="198">
        <v>1.6</v>
      </c>
      <c r="H116" s="198">
        <v>66.599999999999994</v>
      </c>
      <c r="I116" s="198">
        <v>1.6</v>
      </c>
      <c r="J116" s="199">
        <v>5315</v>
      </c>
      <c r="K116" s="198">
        <v>55.4</v>
      </c>
      <c r="L116" s="198">
        <v>1.7</v>
      </c>
      <c r="M116" s="200">
        <v>57</v>
      </c>
      <c r="N116" s="198">
        <v>1.7</v>
      </c>
      <c r="O116" s="192" t="str">
        <f t="shared" si="9"/>
        <v/>
      </c>
      <c r="P116" s="408" t="str">
        <f t="shared" si="13"/>
        <v/>
      </c>
      <c r="Q116" s="407" t="str">
        <f t="shared" si="14"/>
        <v/>
      </c>
      <c r="R116" s="334" t="str">
        <f t="shared" si="10"/>
        <v/>
      </c>
      <c r="S116" s="334" t="str">
        <f t="shared" si="11"/>
        <v/>
      </c>
      <c r="T116" s="334" t="str">
        <f t="shared" si="12"/>
        <v/>
      </c>
      <c r="U116" s="334" t="str">
        <f t="shared" si="15"/>
        <v/>
      </c>
      <c r="V116" s="267" t="str">
        <f t="shared" si="16"/>
        <v/>
      </c>
      <c r="W116" s="194" t="str">
        <f t="shared" si="17"/>
        <v/>
      </c>
    </row>
    <row r="117" spans="1:23" ht="10.95" customHeight="1" x14ac:dyDescent="0.2">
      <c r="A117" s="195" t="s">
        <v>445</v>
      </c>
      <c r="B117" s="196" t="s">
        <v>450</v>
      </c>
      <c r="C117" s="196">
        <v>2644</v>
      </c>
      <c r="D117" s="197">
        <v>2317</v>
      </c>
      <c r="E117" s="196">
        <v>1340</v>
      </c>
      <c r="F117" s="198">
        <v>50.7</v>
      </c>
      <c r="G117" s="198">
        <v>3.8</v>
      </c>
      <c r="H117" s="198">
        <v>57.9</v>
      </c>
      <c r="I117" s="198">
        <v>4</v>
      </c>
      <c r="J117" s="199">
        <v>1094</v>
      </c>
      <c r="K117" s="198">
        <v>41.4</v>
      </c>
      <c r="L117" s="198">
        <v>3.8</v>
      </c>
      <c r="M117" s="200">
        <v>47.2</v>
      </c>
      <c r="N117" s="198">
        <v>4.0999999999999996</v>
      </c>
      <c r="O117" s="192" t="str">
        <f t="shared" si="9"/>
        <v/>
      </c>
      <c r="P117" s="408" t="str">
        <f t="shared" si="13"/>
        <v/>
      </c>
      <c r="Q117" s="407" t="str">
        <f t="shared" si="14"/>
        <v/>
      </c>
      <c r="R117" s="334" t="str">
        <f t="shared" si="10"/>
        <v/>
      </c>
      <c r="S117" s="334" t="str">
        <f t="shared" si="11"/>
        <v/>
      </c>
      <c r="T117" s="334" t="str">
        <f t="shared" si="12"/>
        <v/>
      </c>
      <c r="U117" s="334" t="str">
        <f t="shared" si="15"/>
        <v/>
      </c>
      <c r="V117" s="267" t="str">
        <f t="shared" si="16"/>
        <v/>
      </c>
      <c r="W117" s="194" t="str">
        <f t="shared" si="17"/>
        <v/>
      </c>
    </row>
    <row r="118" spans="1:23" ht="10.95" customHeight="1" x14ac:dyDescent="0.2">
      <c r="A118" s="195" t="s">
        <v>445</v>
      </c>
      <c r="B118" s="196" t="s">
        <v>451</v>
      </c>
      <c r="C118" s="196">
        <v>454</v>
      </c>
      <c r="D118" s="197">
        <v>330</v>
      </c>
      <c r="E118" s="196">
        <v>159</v>
      </c>
      <c r="F118" s="198">
        <v>35</v>
      </c>
      <c r="G118" s="198">
        <v>9.1999999999999993</v>
      </c>
      <c r="H118" s="198">
        <v>48.2</v>
      </c>
      <c r="I118" s="198">
        <v>11.3</v>
      </c>
      <c r="J118" s="199">
        <v>134</v>
      </c>
      <c r="K118" s="198">
        <v>29.4</v>
      </c>
      <c r="L118" s="198">
        <v>8.8000000000000007</v>
      </c>
      <c r="M118" s="200">
        <v>40.5</v>
      </c>
      <c r="N118" s="198">
        <v>11.1</v>
      </c>
      <c r="O118" s="192" t="str">
        <f t="shared" si="9"/>
        <v/>
      </c>
      <c r="P118" s="408" t="str">
        <f t="shared" si="13"/>
        <v/>
      </c>
      <c r="Q118" s="407" t="str">
        <f t="shared" si="14"/>
        <v/>
      </c>
      <c r="R118" s="334" t="str">
        <f t="shared" si="10"/>
        <v/>
      </c>
      <c r="S118" s="334" t="str">
        <f t="shared" si="11"/>
        <v/>
      </c>
      <c r="T118" s="334" t="str">
        <f t="shared" si="12"/>
        <v/>
      </c>
      <c r="U118" s="334" t="str">
        <f t="shared" si="15"/>
        <v/>
      </c>
      <c r="V118" s="267" t="str">
        <f t="shared" si="16"/>
        <v/>
      </c>
      <c r="W118" s="194" t="str">
        <f t="shared" si="17"/>
        <v/>
      </c>
    </row>
    <row r="119" spans="1:23" ht="10.95" customHeight="1" x14ac:dyDescent="0.2">
      <c r="A119" s="195" t="s">
        <v>445</v>
      </c>
      <c r="B119" s="196" t="s">
        <v>452</v>
      </c>
      <c r="C119" s="196">
        <v>4288</v>
      </c>
      <c r="D119" s="197">
        <v>3146</v>
      </c>
      <c r="E119" s="196">
        <v>1723</v>
      </c>
      <c r="F119" s="198">
        <v>40.200000000000003</v>
      </c>
      <c r="G119" s="198">
        <v>3.8</v>
      </c>
      <c r="H119" s="198">
        <v>54.8</v>
      </c>
      <c r="I119" s="198">
        <v>4.5</v>
      </c>
      <c r="J119" s="199">
        <v>1393</v>
      </c>
      <c r="K119" s="198">
        <v>32.5</v>
      </c>
      <c r="L119" s="198">
        <v>3.7</v>
      </c>
      <c r="M119" s="200">
        <v>44.3</v>
      </c>
      <c r="N119" s="198">
        <v>4.5</v>
      </c>
      <c r="O119" s="192" t="str">
        <f t="shared" si="9"/>
        <v/>
      </c>
      <c r="P119" s="408" t="str">
        <f t="shared" si="13"/>
        <v/>
      </c>
      <c r="Q119" s="407" t="str">
        <f t="shared" si="14"/>
        <v/>
      </c>
      <c r="R119" s="334" t="str">
        <f t="shared" si="10"/>
        <v/>
      </c>
      <c r="S119" s="334" t="str">
        <f t="shared" si="11"/>
        <v/>
      </c>
      <c r="T119" s="334" t="str">
        <f t="shared" si="12"/>
        <v/>
      </c>
      <c r="U119" s="334" t="str">
        <f t="shared" si="15"/>
        <v/>
      </c>
      <c r="V119" s="267" t="str">
        <f t="shared" si="16"/>
        <v/>
      </c>
      <c r="W119" s="194" t="str">
        <f t="shared" si="17"/>
        <v/>
      </c>
    </row>
    <row r="120" spans="1:23" ht="10.95" customHeight="1" x14ac:dyDescent="0.2">
      <c r="A120" s="195" t="s">
        <v>445</v>
      </c>
      <c r="B120" s="196" t="s">
        <v>453</v>
      </c>
      <c r="C120" s="196">
        <v>13676</v>
      </c>
      <c r="D120" s="197">
        <v>12353</v>
      </c>
      <c r="E120" s="196">
        <v>7899</v>
      </c>
      <c r="F120" s="198">
        <v>57.8</v>
      </c>
      <c r="G120" s="198">
        <v>1.4</v>
      </c>
      <c r="H120" s="198">
        <v>63.9</v>
      </c>
      <c r="I120" s="198">
        <v>1.4</v>
      </c>
      <c r="J120" s="199">
        <v>6666</v>
      </c>
      <c r="K120" s="198">
        <v>48.7</v>
      </c>
      <c r="L120" s="198">
        <v>1.4</v>
      </c>
      <c r="M120" s="200">
        <v>54</v>
      </c>
      <c r="N120" s="198">
        <v>1.5</v>
      </c>
      <c r="O120" s="192" t="str">
        <f t="shared" si="9"/>
        <v/>
      </c>
      <c r="P120" s="408" t="str">
        <f t="shared" si="13"/>
        <v/>
      </c>
      <c r="Q120" s="407" t="str">
        <f t="shared" si="14"/>
        <v/>
      </c>
      <c r="R120" s="334" t="str">
        <f t="shared" si="10"/>
        <v/>
      </c>
      <c r="S120" s="334" t="str">
        <f t="shared" si="11"/>
        <v/>
      </c>
      <c r="T120" s="334" t="str">
        <f t="shared" si="12"/>
        <v/>
      </c>
      <c r="U120" s="334" t="str">
        <f t="shared" si="15"/>
        <v/>
      </c>
      <c r="V120" s="267" t="str">
        <f t="shared" si="16"/>
        <v/>
      </c>
      <c r="W120" s="194" t="str">
        <f t="shared" si="17"/>
        <v/>
      </c>
    </row>
    <row r="121" spans="1:23" ht="10.95" customHeight="1" x14ac:dyDescent="0.2">
      <c r="A121" s="195" t="s">
        <v>445</v>
      </c>
      <c r="B121" s="196" t="s">
        <v>454</v>
      </c>
      <c r="C121" s="196">
        <v>2842</v>
      </c>
      <c r="D121" s="197">
        <v>2463</v>
      </c>
      <c r="E121" s="196">
        <v>1418</v>
      </c>
      <c r="F121" s="198">
        <v>49.9</v>
      </c>
      <c r="G121" s="198">
        <v>3.7</v>
      </c>
      <c r="H121" s="198">
        <v>57.6</v>
      </c>
      <c r="I121" s="198">
        <v>3.9</v>
      </c>
      <c r="J121" s="199">
        <v>1167</v>
      </c>
      <c r="K121" s="198">
        <v>41.1</v>
      </c>
      <c r="L121" s="198">
        <v>3.6</v>
      </c>
      <c r="M121" s="200">
        <v>47.4</v>
      </c>
      <c r="N121" s="198">
        <v>4</v>
      </c>
      <c r="O121" s="192" t="str">
        <f t="shared" si="9"/>
        <v/>
      </c>
      <c r="P121" s="408" t="str">
        <f t="shared" si="13"/>
        <v/>
      </c>
      <c r="Q121" s="407" t="str">
        <f t="shared" si="14"/>
        <v/>
      </c>
      <c r="R121" s="334" t="str">
        <f t="shared" si="10"/>
        <v/>
      </c>
      <c r="S121" s="334" t="str">
        <f t="shared" si="11"/>
        <v/>
      </c>
      <c r="T121" s="334" t="str">
        <f t="shared" si="12"/>
        <v/>
      </c>
      <c r="U121" s="334" t="str">
        <f t="shared" si="15"/>
        <v/>
      </c>
      <c r="V121" s="267" t="str">
        <f t="shared" si="16"/>
        <v/>
      </c>
      <c r="W121" s="194" t="str">
        <f t="shared" si="17"/>
        <v/>
      </c>
    </row>
    <row r="122" spans="1:23" ht="10.95" customHeight="1" x14ac:dyDescent="0.2">
      <c r="A122" s="195" t="s">
        <v>445</v>
      </c>
      <c r="B122" s="196" t="s">
        <v>455</v>
      </c>
      <c r="C122" s="196">
        <v>458</v>
      </c>
      <c r="D122" s="197">
        <v>334</v>
      </c>
      <c r="E122" s="196">
        <v>159</v>
      </c>
      <c r="F122" s="198">
        <v>34.799999999999997</v>
      </c>
      <c r="G122" s="198">
        <v>9.1999999999999993</v>
      </c>
      <c r="H122" s="198">
        <v>47.7</v>
      </c>
      <c r="I122" s="198">
        <v>11.3</v>
      </c>
      <c r="J122" s="199">
        <v>134</v>
      </c>
      <c r="K122" s="198">
        <v>29.2</v>
      </c>
      <c r="L122" s="198">
        <v>8.6999999999999993</v>
      </c>
      <c r="M122" s="200">
        <v>40.1</v>
      </c>
      <c r="N122" s="198">
        <v>11</v>
      </c>
      <c r="O122" s="192" t="str">
        <f t="shared" si="9"/>
        <v/>
      </c>
      <c r="P122" s="408" t="str">
        <f t="shared" si="13"/>
        <v/>
      </c>
      <c r="Q122" s="407" t="str">
        <f t="shared" si="14"/>
        <v/>
      </c>
      <c r="R122" s="334" t="str">
        <f t="shared" si="10"/>
        <v/>
      </c>
      <c r="S122" s="334" t="str">
        <f t="shared" si="11"/>
        <v/>
      </c>
      <c r="T122" s="334" t="str">
        <f t="shared" si="12"/>
        <v/>
      </c>
      <c r="U122" s="334" t="str">
        <f t="shared" si="15"/>
        <v/>
      </c>
      <c r="V122" s="267" t="str">
        <f t="shared" si="16"/>
        <v/>
      </c>
      <c r="W122" s="194" t="str">
        <f t="shared" si="17"/>
        <v/>
      </c>
    </row>
    <row r="123" spans="1:23" ht="10.95" customHeight="1" x14ac:dyDescent="0.2">
      <c r="A123" s="195" t="s">
        <v>467</v>
      </c>
      <c r="B123" s="196" t="s">
        <v>444</v>
      </c>
      <c r="C123" s="196">
        <v>7850</v>
      </c>
      <c r="D123" s="197">
        <v>7311</v>
      </c>
      <c r="E123" s="196">
        <v>4840</v>
      </c>
      <c r="F123" s="198">
        <v>61.7</v>
      </c>
      <c r="G123" s="198">
        <v>1.8</v>
      </c>
      <c r="H123" s="198">
        <v>66.2</v>
      </c>
      <c r="I123" s="198">
        <v>1.8</v>
      </c>
      <c r="J123" s="199">
        <v>4084</v>
      </c>
      <c r="K123" s="198">
        <v>52</v>
      </c>
      <c r="L123" s="198">
        <v>1.9</v>
      </c>
      <c r="M123" s="200">
        <v>55.9</v>
      </c>
      <c r="N123" s="198">
        <v>1.9</v>
      </c>
      <c r="O123" s="192">
        <f t="shared" si="9"/>
        <v>56.1</v>
      </c>
      <c r="P123" s="408">
        <f t="shared" si="13"/>
        <v>0.55588204410220499</v>
      </c>
      <c r="Q123" s="407">
        <f t="shared" si="14"/>
        <v>0.99087708396114971</v>
      </c>
      <c r="R123" s="334">
        <f t="shared" si="10"/>
        <v>59.6</v>
      </c>
      <c r="S123" s="334">
        <f t="shared" si="11"/>
        <v>58.5</v>
      </c>
      <c r="T123" s="334">
        <f t="shared" si="12"/>
        <v>38.200000000000003</v>
      </c>
      <c r="U123" s="334">
        <f t="shared" si="15"/>
        <v>43.8</v>
      </c>
      <c r="V123" s="267">
        <f t="shared" si="16"/>
        <v>5.1179558977950679E-3</v>
      </c>
      <c r="W123" s="194" t="str">
        <f t="shared" si="17"/>
        <v>Georgia</v>
      </c>
    </row>
    <row r="124" spans="1:23" ht="10.95" customHeight="1" x14ac:dyDescent="0.2">
      <c r="A124" s="195" t="s">
        <v>445</v>
      </c>
      <c r="B124" s="196" t="s">
        <v>446</v>
      </c>
      <c r="C124" s="196">
        <v>3700</v>
      </c>
      <c r="D124" s="197">
        <v>3417</v>
      </c>
      <c r="E124" s="196">
        <v>2189</v>
      </c>
      <c r="F124" s="198">
        <v>59.2</v>
      </c>
      <c r="G124" s="198">
        <v>2.7</v>
      </c>
      <c r="H124" s="198">
        <v>64</v>
      </c>
      <c r="I124" s="198">
        <v>2.7</v>
      </c>
      <c r="J124" s="199">
        <v>1814</v>
      </c>
      <c r="K124" s="198">
        <v>49</v>
      </c>
      <c r="L124" s="198">
        <v>2.7</v>
      </c>
      <c r="M124" s="200">
        <v>53.1</v>
      </c>
      <c r="N124" s="198">
        <v>2.8</v>
      </c>
      <c r="O124" s="192" t="str">
        <f t="shared" si="9"/>
        <v/>
      </c>
      <c r="P124" s="408" t="str">
        <f t="shared" si="13"/>
        <v/>
      </c>
      <c r="Q124" s="407" t="str">
        <f t="shared" si="14"/>
        <v/>
      </c>
      <c r="R124" s="334" t="str">
        <f t="shared" si="10"/>
        <v/>
      </c>
      <c r="S124" s="334" t="str">
        <f t="shared" si="11"/>
        <v/>
      </c>
      <c r="T124" s="334" t="str">
        <f t="shared" si="12"/>
        <v/>
      </c>
      <c r="U124" s="334" t="str">
        <f t="shared" si="15"/>
        <v/>
      </c>
      <c r="V124" s="267" t="str">
        <f t="shared" si="16"/>
        <v/>
      </c>
      <c r="W124" s="194" t="str">
        <f t="shared" si="17"/>
        <v/>
      </c>
    </row>
    <row r="125" spans="1:23" ht="10.95" customHeight="1" x14ac:dyDescent="0.2">
      <c r="A125" s="195" t="s">
        <v>445</v>
      </c>
      <c r="B125" s="196" t="s">
        <v>447</v>
      </c>
      <c r="C125" s="196">
        <v>4150</v>
      </c>
      <c r="D125" s="197">
        <v>3893</v>
      </c>
      <c r="E125" s="196">
        <v>2651</v>
      </c>
      <c r="F125" s="198">
        <v>63.9</v>
      </c>
      <c r="G125" s="198">
        <v>2.5</v>
      </c>
      <c r="H125" s="198">
        <v>68.099999999999994</v>
      </c>
      <c r="I125" s="198">
        <v>2.5</v>
      </c>
      <c r="J125" s="199">
        <v>2270</v>
      </c>
      <c r="K125" s="198">
        <v>54.7</v>
      </c>
      <c r="L125" s="198">
        <v>2.6</v>
      </c>
      <c r="M125" s="200">
        <v>58.3</v>
      </c>
      <c r="N125" s="198">
        <v>2.6</v>
      </c>
      <c r="O125" s="192" t="str">
        <f t="shared" si="9"/>
        <v/>
      </c>
      <c r="P125" s="408" t="str">
        <f t="shared" si="13"/>
        <v/>
      </c>
      <c r="Q125" s="407" t="str">
        <f t="shared" si="14"/>
        <v/>
      </c>
      <c r="R125" s="334" t="str">
        <f t="shared" si="10"/>
        <v/>
      </c>
      <c r="S125" s="334" t="str">
        <f t="shared" si="11"/>
        <v/>
      </c>
      <c r="T125" s="334" t="str">
        <f t="shared" si="12"/>
        <v/>
      </c>
      <c r="U125" s="334" t="str">
        <f t="shared" si="15"/>
        <v/>
      </c>
      <c r="V125" s="267" t="str">
        <f t="shared" si="16"/>
        <v/>
      </c>
      <c r="W125" s="194" t="str">
        <f t="shared" si="17"/>
        <v/>
      </c>
    </row>
    <row r="126" spans="1:23" ht="10.95" customHeight="1" x14ac:dyDescent="0.2">
      <c r="A126" s="195" t="s">
        <v>445</v>
      </c>
      <c r="B126" s="196" t="s">
        <v>448</v>
      </c>
      <c r="C126" s="196">
        <v>4949</v>
      </c>
      <c r="D126" s="197">
        <v>4686</v>
      </c>
      <c r="E126" s="196">
        <v>3093</v>
      </c>
      <c r="F126" s="198">
        <v>62.5</v>
      </c>
      <c r="G126" s="198">
        <v>2.2999999999999998</v>
      </c>
      <c r="H126" s="198">
        <v>66</v>
      </c>
      <c r="I126" s="198">
        <v>2.2999999999999998</v>
      </c>
      <c r="J126" s="199">
        <v>2581</v>
      </c>
      <c r="K126" s="198">
        <v>52.2</v>
      </c>
      <c r="L126" s="198">
        <v>2.4</v>
      </c>
      <c r="M126" s="200">
        <v>55.1</v>
      </c>
      <c r="N126" s="198">
        <v>2.4</v>
      </c>
      <c r="O126" s="192" t="str">
        <f t="shared" si="9"/>
        <v/>
      </c>
      <c r="P126" s="408" t="str">
        <f t="shared" si="13"/>
        <v/>
      </c>
      <c r="Q126" s="407" t="str">
        <f t="shared" si="14"/>
        <v/>
      </c>
      <c r="R126" s="334" t="str">
        <f t="shared" si="10"/>
        <v/>
      </c>
      <c r="S126" s="334" t="str">
        <f t="shared" si="11"/>
        <v/>
      </c>
      <c r="T126" s="334" t="str">
        <f t="shared" si="12"/>
        <v/>
      </c>
      <c r="U126" s="334" t="str">
        <f t="shared" si="15"/>
        <v/>
      </c>
      <c r="V126" s="267" t="str">
        <f t="shared" si="16"/>
        <v/>
      </c>
      <c r="W126" s="194" t="str">
        <f t="shared" si="17"/>
        <v/>
      </c>
    </row>
    <row r="127" spans="1:23" ht="10.95" customHeight="1" x14ac:dyDescent="0.2">
      <c r="A127" s="195" t="s">
        <v>445</v>
      </c>
      <c r="B127" s="196" t="s">
        <v>449</v>
      </c>
      <c r="C127" s="196">
        <v>4491</v>
      </c>
      <c r="D127" s="197">
        <v>4454</v>
      </c>
      <c r="E127" s="196">
        <v>2973</v>
      </c>
      <c r="F127" s="198">
        <v>66.2</v>
      </c>
      <c r="G127" s="198">
        <v>2.2999999999999998</v>
      </c>
      <c r="H127" s="198">
        <v>66.8</v>
      </c>
      <c r="I127" s="198">
        <v>2.2999999999999998</v>
      </c>
      <c r="J127" s="199">
        <v>2496</v>
      </c>
      <c r="K127" s="198">
        <v>55.6</v>
      </c>
      <c r="L127" s="198">
        <v>2.5</v>
      </c>
      <c r="M127" s="200">
        <v>56.1</v>
      </c>
      <c r="N127" s="198">
        <v>2.5</v>
      </c>
      <c r="O127" s="192" t="str">
        <f t="shared" si="9"/>
        <v/>
      </c>
      <c r="P127" s="408" t="str">
        <f t="shared" si="13"/>
        <v/>
      </c>
      <c r="Q127" s="407" t="str">
        <f t="shared" si="14"/>
        <v/>
      </c>
      <c r="R127" s="334" t="str">
        <f t="shared" si="10"/>
        <v/>
      </c>
      <c r="S127" s="334" t="str">
        <f t="shared" si="11"/>
        <v/>
      </c>
      <c r="T127" s="334" t="str">
        <f t="shared" si="12"/>
        <v/>
      </c>
      <c r="U127" s="334" t="str">
        <f t="shared" si="15"/>
        <v/>
      </c>
      <c r="V127" s="267" t="str">
        <f t="shared" si="16"/>
        <v/>
      </c>
      <c r="W127" s="194" t="str">
        <f t="shared" si="17"/>
        <v/>
      </c>
    </row>
    <row r="128" spans="1:23" ht="10.95" customHeight="1" x14ac:dyDescent="0.2">
      <c r="A128" s="195" t="s">
        <v>445</v>
      </c>
      <c r="B128" s="196" t="s">
        <v>450</v>
      </c>
      <c r="C128" s="196">
        <v>2439</v>
      </c>
      <c r="D128" s="197">
        <v>2305</v>
      </c>
      <c r="E128" s="196">
        <v>1577</v>
      </c>
      <c r="F128" s="198">
        <v>64.7</v>
      </c>
      <c r="G128" s="198">
        <v>3.9</v>
      </c>
      <c r="H128" s="198">
        <v>68.400000000000006</v>
      </c>
      <c r="I128" s="198">
        <v>3.9</v>
      </c>
      <c r="J128" s="199">
        <v>1374</v>
      </c>
      <c r="K128" s="198">
        <v>56.3</v>
      </c>
      <c r="L128" s="198">
        <v>4</v>
      </c>
      <c r="M128" s="200">
        <v>59.6</v>
      </c>
      <c r="N128" s="198">
        <v>4.0999999999999996</v>
      </c>
      <c r="O128" s="192" t="str">
        <f t="shared" si="9"/>
        <v/>
      </c>
      <c r="P128" s="408" t="str">
        <f t="shared" si="13"/>
        <v/>
      </c>
      <c r="Q128" s="407" t="str">
        <f t="shared" si="14"/>
        <v/>
      </c>
      <c r="R128" s="334" t="str">
        <f t="shared" si="10"/>
        <v/>
      </c>
      <c r="S128" s="334" t="str">
        <f t="shared" si="11"/>
        <v/>
      </c>
      <c r="T128" s="334" t="str">
        <f t="shared" si="12"/>
        <v/>
      </c>
      <c r="U128" s="334" t="str">
        <f t="shared" si="15"/>
        <v/>
      </c>
      <c r="V128" s="267" t="str">
        <f t="shared" si="16"/>
        <v/>
      </c>
      <c r="W128" s="194" t="str">
        <f t="shared" si="17"/>
        <v/>
      </c>
    </row>
    <row r="129" spans="1:23" ht="10.95" customHeight="1" x14ac:dyDescent="0.2">
      <c r="A129" s="195" t="s">
        <v>445</v>
      </c>
      <c r="B129" s="196" t="s">
        <v>451</v>
      </c>
      <c r="C129" s="196">
        <v>318</v>
      </c>
      <c r="D129" s="197">
        <v>191</v>
      </c>
      <c r="E129" s="196">
        <v>108</v>
      </c>
      <c r="F129" s="198">
        <v>33.9</v>
      </c>
      <c r="G129" s="198">
        <v>11.1</v>
      </c>
      <c r="H129" s="198">
        <v>56.4</v>
      </c>
      <c r="I129" s="198">
        <v>15</v>
      </c>
      <c r="J129" s="199">
        <v>84</v>
      </c>
      <c r="K129" s="198">
        <v>26.3</v>
      </c>
      <c r="L129" s="198">
        <v>10.3</v>
      </c>
      <c r="M129" s="200">
        <v>43.8</v>
      </c>
      <c r="N129" s="198">
        <v>15</v>
      </c>
      <c r="O129" s="192" t="str">
        <f t="shared" si="9"/>
        <v/>
      </c>
      <c r="P129" s="408" t="str">
        <f t="shared" si="13"/>
        <v/>
      </c>
      <c r="Q129" s="407" t="str">
        <f t="shared" si="14"/>
        <v/>
      </c>
      <c r="R129" s="334" t="str">
        <f t="shared" si="10"/>
        <v/>
      </c>
      <c r="S129" s="334" t="str">
        <f t="shared" si="11"/>
        <v/>
      </c>
      <c r="T129" s="334" t="str">
        <f t="shared" si="12"/>
        <v/>
      </c>
      <c r="U129" s="334" t="str">
        <f t="shared" si="15"/>
        <v/>
      </c>
      <c r="V129" s="267" t="str">
        <f t="shared" si="16"/>
        <v/>
      </c>
      <c r="W129" s="194" t="str">
        <f t="shared" si="17"/>
        <v/>
      </c>
    </row>
    <row r="130" spans="1:23" ht="10.95" customHeight="1" x14ac:dyDescent="0.2">
      <c r="A130" s="195" t="s">
        <v>445</v>
      </c>
      <c r="B130" s="196" t="s">
        <v>452</v>
      </c>
      <c r="C130" s="196">
        <v>525</v>
      </c>
      <c r="D130" s="197">
        <v>264</v>
      </c>
      <c r="E130" s="196">
        <v>135</v>
      </c>
      <c r="F130" s="198">
        <v>25.7</v>
      </c>
      <c r="G130" s="198">
        <v>9.9</v>
      </c>
      <c r="H130" s="198">
        <v>51.2</v>
      </c>
      <c r="I130" s="198">
        <v>16</v>
      </c>
      <c r="J130" s="199">
        <v>101</v>
      </c>
      <c r="K130" s="198">
        <v>19.2</v>
      </c>
      <c r="L130" s="198">
        <v>9</v>
      </c>
      <c r="M130" s="200">
        <v>38.200000000000003</v>
      </c>
      <c r="N130" s="198">
        <v>15.6</v>
      </c>
      <c r="O130" s="192" t="str">
        <f t="shared" ref="O130:O193" si="18">IF(A130&lt;&gt;"",M134,"")</f>
        <v/>
      </c>
      <c r="P130" s="408" t="str">
        <f t="shared" si="13"/>
        <v/>
      </c>
      <c r="Q130" s="407" t="str">
        <f t="shared" si="14"/>
        <v/>
      </c>
      <c r="R130" s="334" t="str">
        <f t="shared" ref="R130:R193" si="19">IF(A130&lt;&gt;"",M135,"")</f>
        <v/>
      </c>
      <c r="S130" s="334" t="str">
        <f t="shared" ref="S130:S193" si="20">IF(A130&lt;&gt;"",M139,"")</f>
        <v/>
      </c>
      <c r="T130" s="334" t="str">
        <f t="shared" ref="T130:T193" si="21">IF(A130&lt;&gt;"",M137,"")</f>
        <v/>
      </c>
      <c r="U130" s="334" t="str">
        <f t="shared" si="15"/>
        <v/>
      </c>
      <c r="V130" s="267" t="str">
        <f t="shared" si="16"/>
        <v/>
      </c>
      <c r="W130" s="194" t="str">
        <f t="shared" si="17"/>
        <v/>
      </c>
    </row>
    <row r="131" spans="1:23" ht="10.95" customHeight="1" x14ac:dyDescent="0.2">
      <c r="A131" s="195" t="s">
        <v>445</v>
      </c>
      <c r="B131" s="196" t="s">
        <v>453</v>
      </c>
      <c r="C131" s="196">
        <v>5043</v>
      </c>
      <c r="D131" s="197">
        <v>4780</v>
      </c>
      <c r="E131" s="196">
        <v>3135</v>
      </c>
      <c r="F131" s="198">
        <v>62.2</v>
      </c>
      <c r="G131" s="198">
        <v>2.2999999999999998</v>
      </c>
      <c r="H131" s="198">
        <v>65.599999999999994</v>
      </c>
      <c r="I131" s="198">
        <v>2.2999999999999998</v>
      </c>
      <c r="J131" s="199">
        <v>2609</v>
      </c>
      <c r="K131" s="198">
        <v>51.7</v>
      </c>
      <c r="L131" s="198">
        <v>2.2999999999999998</v>
      </c>
      <c r="M131" s="200">
        <v>54.6</v>
      </c>
      <c r="N131" s="198">
        <v>2.4</v>
      </c>
      <c r="O131" s="192" t="str">
        <f t="shared" si="18"/>
        <v/>
      </c>
      <c r="P131" s="408" t="str">
        <f t="shared" ref="P131:P194" si="22">IF(A131&lt;&gt;"",0.01*(M131*D131-M135*D135)/(D131-D135),"")</f>
        <v/>
      </c>
      <c r="Q131" s="407" t="str">
        <f t="shared" ref="Q131:Q194" si="23">IF(A131&lt;&gt;"",100*P131/O131,"")</f>
        <v/>
      </c>
      <c r="R131" s="334" t="str">
        <f t="shared" si="19"/>
        <v/>
      </c>
      <c r="S131" s="334" t="str">
        <f t="shared" si="20"/>
        <v/>
      </c>
      <c r="T131" s="334" t="str">
        <f t="shared" si="21"/>
        <v/>
      </c>
      <c r="U131" s="334" t="str">
        <f t="shared" ref="U131:U194" si="24">IF($A131&lt;&gt;"",M137,"")</f>
        <v/>
      </c>
      <c r="V131" s="267" t="str">
        <f t="shared" ref="V131:V194" si="25">IF(A131&lt;&gt;"",(O131*0.01-P131),"")</f>
        <v/>
      </c>
      <c r="W131" s="194" t="str">
        <f t="shared" ref="W131:W194" si="26">PROPER(A131)</f>
        <v/>
      </c>
    </row>
    <row r="132" spans="1:23" ht="10.95" customHeight="1" x14ac:dyDescent="0.2">
      <c r="A132" s="195" t="s">
        <v>445</v>
      </c>
      <c r="B132" s="196" t="s">
        <v>454</v>
      </c>
      <c r="C132" s="196">
        <v>2495</v>
      </c>
      <c r="D132" s="197">
        <v>2361</v>
      </c>
      <c r="E132" s="196">
        <v>1600</v>
      </c>
      <c r="F132" s="198">
        <v>64.099999999999994</v>
      </c>
      <c r="G132" s="198">
        <v>3.9</v>
      </c>
      <c r="H132" s="198">
        <v>67.8</v>
      </c>
      <c r="I132" s="198">
        <v>3.9</v>
      </c>
      <c r="J132" s="199">
        <v>1382</v>
      </c>
      <c r="K132" s="198">
        <v>55.4</v>
      </c>
      <c r="L132" s="198">
        <v>4</v>
      </c>
      <c r="M132" s="200">
        <v>58.5</v>
      </c>
      <c r="N132" s="198">
        <v>4.0999999999999996</v>
      </c>
      <c r="O132" s="192" t="str">
        <f t="shared" si="18"/>
        <v/>
      </c>
      <c r="P132" s="408" t="str">
        <f t="shared" si="22"/>
        <v/>
      </c>
      <c r="Q132" s="407" t="str">
        <f t="shared" si="23"/>
        <v/>
      </c>
      <c r="R132" s="334" t="str">
        <f t="shared" si="19"/>
        <v/>
      </c>
      <c r="S132" s="334" t="str">
        <f t="shared" si="20"/>
        <v/>
      </c>
      <c r="T132" s="334" t="str">
        <f t="shared" si="21"/>
        <v/>
      </c>
      <c r="U132" s="334" t="str">
        <f t="shared" si="24"/>
        <v/>
      </c>
      <c r="V132" s="267" t="str">
        <f t="shared" si="25"/>
        <v/>
      </c>
      <c r="W132" s="194" t="str">
        <f t="shared" si="26"/>
        <v/>
      </c>
    </row>
    <row r="133" spans="1:23" ht="10.95" customHeight="1" x14ac:dyDescent="0.2">
      <c r="A133" s="195" t="s">
        <v>445</v>
      </c>
      <c r="B133" s="196" t="s">
        <v>455</v>
      </c>
      <c r="C133" s="196">
        <v>327</v>
      </c>
      <c r="D133" s="197">
        <v>200</v>
      </c>
      <c r="E133" s="196">
        <v>108</v>
      </c>
      <c r="F133" s="198">
        <v>33</v>
      </c>
      <c r="G133" s="198">
        <v>10.9</v>
      </c>
      <c r="H133" s="198">
        <v>53.9</v>
      </c>
      <c r="I133" s="198">
        <v>14.8</v>
      </c>
      <c r="J133" s="199">
        <v>84</v>
      </c>
      <c r="K133" s="198">
        <v>25.6</v>
      </c>
      <c r="L133" s="198">
        <v>10.1</v>
      </c>
      <c r="M133" s="200">
        <v>41.9</v>
      </c>
      <c r="N133" s="198">
        <v>14.6</v>
      </c>
      <c r="O133" s="192" t="str">
        <f t="shared" si="18"/>
        <v/>
      </c>
      <c r="P133" s="408" t="str">
        <f t="shared" si="22"/>
        <v/>
      </c>
      <c r="Q133" s="407" t="str">
        <f t="shared" si="23"/>
        <v/>
      </c>
      <c r="R133" s="334" t="str">
        <f t="shared" si="19"/>
        <v/>
      </c>
      <c r="S133" s="334" t="str">
        <f t="shared" si="20"/>
        <v/>
      </c>
      <c r="T133" s="334" t="str">
        <f t="shared" si="21"/>
        <v/>
      </c>
      <c r="U133" s="334" t="str">
        <f t="shared" si="24"/>
        <v/>
      </c>
      <c r="V133" s="267" t="str">
        <f t="shared" si="25"/>
        <v/>
      </c>
      <c r="W133" s="194" t="str">
        <f t="shared" si="26"/>
        <v/>
      </c>
    </row>
    <row r="134" spans="1:23" ht="10.95" customHeight="1" x14ac:dyDescent="0.2">
      <c r="A134" s="195" t="s">
        <v>468</v>
      </c>
      <c r="B134" s="196" t="s">
        <v>444</v>
      </c>
      <c r="C134" s="196">
        <v>1057</v>
      </c>
      <c r="D134" s="197">
        <v>971</v>
      </c>
      <c r="E134" s="196">
        <v>523</v>
      </c>
      <c r="F134" s="198">
        <v>49.5</v>
      </c>
      <c r="G134" s="198">
        <v>2.7</v>
      </c>
      <c r="H134" s="198">
        <v>53.9</v>
      </c>
      <c r="I134" s="198">
        <v>2.8</v>
      </c>
      <c r="J134" s="199">
        <v>427</v>
      </c>
      <c r="K134" s="198">
        <v>40.4</v>
      </c>
      <c r="L134" s="198">
        <v>2.7</v>
      </c>
      <c r="M134" s="200">
        <v>44</v>
      </c>
      <c r="N134" s="198">
        <v>2.8</v>
      </c>
      <c r="O134" s="192">
        <f t="shared" si="18"/>
        <v>50.4</v>
      </c>
      <c r="P134" s="408">
        <f t="shared" si="22"/>
        <v>0.42276601307189543</v>
      </c>
      <c r="Q134" s="407">
        <f t="shared" si="23"/>
        <v>0.83882145450772905</v>
      </c>
      <c r="R134" s="334" t="str">
        <f t="shared" si="19"/>
        <v>B</v>
      </c>
      <c r="S134" s="334" t="str">
        <f t="shared" si="20"/>
        <v>B</v>
      </c>
      <c r="T134" s="334">
        <f t="shared" si="21"/>
        <v>30.9</v>
      </c>
      <c r="U134" s="334">
        <f t="shared" si="24"/>
        <v>44.6</v>
      </c>
      <c r="V134" s="267">
        <f t="shared" si="25"/>
        <v>8.1233986928104573E-2</v>
      </c>
      <c r="W134" s="194" t="str">
        <f t="shared" si="26"/>
        <v>Hawaii</v>
      </c>
    </row>
    <row r="135" spans="1:23" ht="10.95" customHeight="1" x14ac:dyDescent="0.2">
      <c r="A135" s="195" t="s">
        <v>445</v>
      </c>
      <c r="B135" s="196" t="s">
        <v>446</v>
      </c>
      <c r="C135" s="196">
        <v>504</v>
      </c>
      <c r="D135" s="197">
        <v>462</v>
      </c>
      <c r="E135" s="196">
        <v>237</v>
      </c>
      <c r="F135" s="198">
        <v>46.9</v>
      </c>
      <c r="G135" s="198">
        <v>3.9</v>
      </c>
      <c r="H135" s="198">
        <v>51.2</v>
      </c>
      <c r="I135" s="198">
        <v>4.0999999999999996</v>
      </c>
      <c r="J135" s="199">
        <v>193</v>
      </c>
      <c r="K135" s="198">
        <v>38.299999999999997</v>
      </c>
      <c r="L135" s="198">
        <v>3.8</v>
      </c>
      <c r="M135" s="200">
        <v>41.7</v>
      </c>
      <c r="N135" s="198">
        <v>4.0999999999999996</v>
      </c>
      <c r="O135" s="192" t="str">
        <f t="shared" si="18"/>
        <v/>
      </c>
      <c r="P135" s="408" t="str">
        <f t="shared" si="22"/>
        <v/>
      </c>
      <c r="Q135" s="407" t="str">
        <f t="shared" si="23"/>
        <v/>
      </c>
      <c r="R135" s="334" t="str">
        <f t="shared" si="19"/>
        <v/>
      </c>
      <c r="S135" s="334" t="str">
        <f t="shared" si="20"/>
        <v/>
      </c>
      <c r="T135" s="334" t="str">
        <f t="shared" si="21"/>
        <v/>
      </c>
      <c r="U135" s="334" t="str">
        <f t="shared" si="24"/>
        <v/>
      </c>
      <c r="V135" s="267" t="str">
        <f t="shared" si="25"/>
        <v/>
      </c>
      <c r="W135" s="194" t="str">
        <f t="shared" si="26"/>
        <v/>
      </c>
    </row>
    <row r="136" spans="1:23" ht="10.95" customHeight="1" x14ac:dyDescent="0.2">
      <c r="A136" s="195" t="s">
        <v>445</v>
      </c>
      <c r="B136" s="196" t="s">
        <v>447</v>
      </c>
      <c r="C136" s="196">
        <v>553</v>
      </c>
      <c r="D136" s="197">
        <v>509</v>
      </c>
      <c r="E136" s="196">
        <v>287</v>
      </c>
      <c r="F136" s="198">
        <v>51.9</v>
      </c>
      <c r="G136" s="198">
        <v>3.8</v>
      </c>
      <c r="H136" s="198">
        <v>56.4</v>
      </c>
      <c r="I136" s="198">
        <v>3.9</v>
      </c>
      <c r="J136" s="199">
        <v>234</v>
      </c>
      <c r="K136" s="198">
        <v>42.4</v>
      </c>
      <c r="L136" s="198">
        <v>3.7</v>
      </c>
      <c r="M136" s="200">
        <v>46.1</v>
      </c>
      <c r="N136" s="198">
        <v>3.9</v>
      </c>
      <c r="O136" s="192" t="str">
        <f t="shared" si="18"/>
        <v/>
      </c>
      <c r="P136" s="408" t="str">
        <f t="shared" si="22"/>
        <v/>
      </c>
      <c r="Q136" s="407" t="str">
        <f t="shared" si="23"/>
        <v/>
      </c>
      <c r="R136" s="334" t="str">
        <f t="shared" si="19"/>
        <v/>
      </c>
      <c r="S136" s="334" t="str">
        <f t="shared" si="20"/>
        <v/>
      </c>
      <c r="T136" s="334" t="str">
        <f t="shared" si="21"/>
        <v/>
      </c>
      <c r="U136" s="334" t="str">
        <f t="shared" si="24"/>
        <v/>
      </c>
      <c r="V136" s="267" t="str">
        <f t="shared" si="25"/>
        <v/>
      </c>
      <c r="W136" s="194" t="str">
        <f t="shared" si="26"/>
        <v/>
      </c>
    </row>
    <row r="137" spans="1:23" ht="10.95" customHeight="1" x14ac:dyDescent="0.2">
      <c r="A137" s="195" t="s">
        <v>445</v>
      </c>
      <c r="B137" s="196" t="s">
        <v>448</v>
      </c>
      <c r="C137" s="196">
        <v>237</v>
      </c>
      <c r="D137" s="197">
        <v>231</v>
      </c>
      <c r="E137" s="196">
        <v>137</v>
      </c>
      <c r="F137" s="198">
        <v>57.9</v>
      </c>
      <c r="G137" s="198">
        <v>5.7</v>
      </c>
      <c r="H137" s="198">
        <v>59.3</v>
      </c>
      <c r="I137" s="198">
        <v>5.7</v>
      </c>
      <c r="J137" s="199">
        <v>111</v>
      </c>
      <c r="K137" s="198">
        <v>46.8</v>
      </c>
      <c r="L137" s="198">
        <v>5.7</v>
      </c>
      <c r="M137" s="200">
        <v>47.9</v>
      </c>
      <c r="N137" s="198">
        <v>5.8</v>
      </c>
      <c r="O137" s="192" t="str">
        <f t="shared" si="18"/>
        <v/>
      </c>
      <c r="P137" s="408" t="str">
        <f t="shared" si="22"/>
        <v/>
      </c>
      <c r="Q137" s="407" t="str">
        <f t="shared" si="23"/>
        <v/>
      </c>
      <c r="R137" s="334" t="str">
        <f t="shared" si="19"/>
        <v/>
      </c>
      <c r="S137" s="334" t="str">
        <f t="shared" si="20"/>
        <v/>
      </c>
      <c r="T137" s="334" t="str">
        <f t="shared" si="21"/>
        <v/>
      </c>
      <c r="U137" s="334" t="str">
        <f t="shared" si="24"/>
        <v/>
      </c>
      <c r="V137" s="267" t="str">
        <f t="shared" si="25"/>
        <v/>
      </c>
      <c r="W137" s="194" t="str">
        <f t="shared" si="26"/>
        <v/>
      </c>
    </row>
    <row r="138" spans="1:23" ht="10.95" customHeight="1" x14ac:dyDescent="0.2">
      <c r="A138" s="195" t="s">
        <v>445</v>
      </c>
      <c r="B138" s="196" t="s">
        <v>449</v>
      </c>
      <c r="C138" s="196">
        <v>211</v>
      </c>
      <c r="D138" s="197">
        <v>206</v>
      </c>
      <c r="E138" s="196">
        <v>125</v>
      </c>
      <c r="F138" s="198">
        <v>59.3</v>
      </c>
      <c r="G138" s="198">
        <v>6</v>
      </c>
      <c r="H138" s="198">
        <v>60.7</v>
      </c>
      <c r="I138" s="198">
        <v>6</v>
      </c>
      <c r="J138" s="199">
        <v>104</v>
      </c>
      <c r="K138" s="198">
        <v>49.3</v>
      </c>
      <c r="L138" s="198">
        <v>6.1</v>
      </c>
      <c r="M138" s="200">
        <v>50.4</v>
      </c>
      <c r="N138" s="198">
        <v>6.1</v>
      </c>
      <c r="O138" s="192" t="str">
        <f t="shared" si="18"/>
        <v/>
      </c>
      <c r="P138" s="408" t="str">
        <f t="shared" si="22"/>
        <v/>
      </c>
      <c r="Q138" s="407" t="str">
        <f t="shared" si="23"/>
        <v/>
      </c>
      <c r="R138" s="334" t="str">
        <f t="shared" si="19"/>
        <v/>
      </c>
      <c r="S138" s="334" t="str">
        <f t="shared" si="20"/>
        <v/>
      </c>
      <c r="T138" s="334" t="str">
        <f t="shared" si="21"/>
        <v/>
      </c>
      <c r="U138" s="334" t="str">
        <f t="shared" si="24"/>
        <v/>
      </c>
      <c r="V138" s="267" t="str">
        <f t="shared" si="25"/>
        <v/>
      </c>
      <c r="W138" s="194" t="str">
        <f t="shared" si="26"/>
        <v/>
      </c>
    </row>
    <row r="139" spans="1:23" ht="10.95" customHeight="1" x14ac:dyDescent="0.2">
      <c r="A139" s="195" t="s">
        <v>445</v>
      </c>
      <c r="B139" s="196" t="s">
        <v>450</v>
      </c>
      <c r="C139" s="196">
        <v>22</v>
      </c>
      <c r="D139" s="197">
        <v>21</v>
      </c>
      <c r="E139" s="196">
        <v>10</v>
      </c>
      <c r="F139" s="198" t="s">
        <v>457</v>
      </c>
      <c r="G139" s="198" t="s">
        <v>457</v>
      </c>
      <c r="H139" s="198" t="s">
        <v>457</v>
      </c>
      <c r="I139" s="198" t="s">
        <v>457</v>
      </c>
      <c r="J139" s="199">
        <v>4</v>
      </c>
      <c r="K139" s="198" t="s">
        <v>457</v>
      </c>
      <c r="L139" s="198" t="s">
        <v>457</v>
      </c>
      <c r="M139" s="200" t="s">
        <v>457</v>
      </c>
      <c r="N139" s="198" t="s">
        <v>457</v>
      </c>
      <c r="O139" s="192" t="str">
        <f t="shared" si="18"/>
        <v/>
      </c>
      <c r="P139" s="408" t="str">
        <f t="shared" si="22"/>
        <v/>
      </c>
      <c r="Q139" s="407" t="str">
        <f t="shared" si="23"/>
        <v/>
      </c>
      <c r="R139" s="334" t="str">
        <f t="shared" si="19"/>
        <v/>
      </c>
      <c r="S139" s="334" t="str">
        <f t="shared" si="20"/>
        <v/>
      </c>
      <c r="T139" s="334" t="str">
        <f t="shared" si="21"/>
        <v/>
      </c>
      <c r="U139" s="334" t="str">
        <f t="shared" si="24"/>
        <v/>
      </c>
      <c r="V139" s="267" t="str">
        <f t="shared" si="25"/>
        <v/>
      </c>
      <c r="W139" s="194" t="str">
        <f t="shared" si="26"/>
        <v/>
      </c>
    </row>
    <row r="140" spans="1:23" ht="10.95" customHeight="1" x14ac:dyDescent="0.2">
      <c r="A140" s="195" t="s">
        <v>445</v>
      </c>
      <c r="B140" s="196" t="s">
        <v>451</v>
      </c>
      <c r="C140" s="196">
        <v>480</v>
      </c>
      <c r="D140" s="197">
        <v>417</v>
      </c>
      <c r="E140" s="196">
        <v>218</v>
      </c>
      <c r="F140" s="198">
        <v>45.4</v>
      </c>
      <c r="G140" s="198">
        <v>5.0999999999999996</v>
      </c>
      <c r="H140" s="198">
        <v>52.2</v>
      </c>
      <c r="I140" s="198">
        <v>5.5</v>
      </c>
      <c r="J140" s="199">
        <v>186</v>
      </c>
      <c r="K140" s="198">
        <v>38.700000000000003</v>
      </c>
      <c r="L140" s="198">
        <v>5</v>
      </c>
      <c r="M140" s="200">
        <v>44.6</v>
      </c>
      <c r="N140" s="198">
        <v>5.4</v>
      </c>
      <c r="O140" s="192" t="str">
        <f t="shared" si="18"/>
        <v/>
      </c>
      <c r="P140" s="408" t="str">
        <f t="shared" si="22"/>
        <v/>
      </c>
      <c r="Q140" s="407" t="str">
        <f t="shared" si="23"/>
        <v/>
      </c>
      <c r="R140" s="334" t="str">
        <f t="shared" si="19"/>
        <v/>
      </c>
      <c r="S140" s="334" t="str">
        <f t="shared" si="20"/>
        <v/>
      </c>
      <c r="T140" s="334" t="str">
        <f t="shared" si="21"/>
        <v/>
      </c>
      <c r="U140" s="334" t="str">
        <f t="shared" si="24"/>
        <v/>
      </c>
      <c r="V140" s="267" t="str">
        <f t="shared" si="25"/>
        <v/>
      </c>
      <c r="W140" s="194" t="str">
        <f t="shared" si="26"/>
        <v/>
      </c>
    </row>
    <row r="141" spans="1:23" ht="10.95" customHeight="1" x14ac:dyDescent="0.2">
      <c r="A141" s="195" t="s">
        <v>445</v>
      </c>
      <c r="B141" s="196" t="s">
        <v>452</v>
      </c>
      <c r="C141" s="196">
        <v>82</v>
      </c>
      <c r="D141" s="197">
        <v>79</v>
      </c>
      <c r="E141" s="196">
        <v>34</v>
      </c>
      <c r="F141" s="198">
        <v>41.3</v>
      </c>
      <c r="G141" s="198">
        <v>15.1</v>
      </c>
      <c r="H141" s="198">
        <v>42.9</v>
      </c>
      <c r="I141" s="198">
        <v>15.4</v>
      </c>
      <c r="J141" s="199">
        <v>25</v>
      </c>
      <c r="K141" s="198">
        <v>29.7</v>
      </c>
      <c r="L141" s="198">
        <v>14</v>
      </c>
      <c r="M141" s="200">
        <v>30.9</v>
      </c>
      <c r="N141" s="198">
        <v>14.4</v>
      </c>
      <c r="O141" s="192" t="str">
        <f t="shared" si="18"/>
        <v/>
      </c>
      <c r="P141" s="408" t="str">
        <f t="shared" si="22"/>
        <v/>
      </c>
      <c r="Q141" s="407" t="str">
        <f t="shared" si="23"/>
        <v/>
      </c>
      <c r="R141" s="334" t="str">
        <f t="shared" si="19"/>
        <v/>
      </c>
      <c r="S141" s="334" t="str">
        <f t="shared" si="20"/>
        <v/>
      </c>
      <c r="T141" s="334" t="str">
        <f t="shared" si="21"/>
        <v/>
      </c>
      <c r="U141" s="334" t="str">
        <f t="shared" si="24"/>
        <v/>
      </c>
      <c r="V141" s="267" t="str">
        <f t="shared" si="25"/>
        <v/>
      </c>
      <c r="W141" s="194" t="str">
        <f t="shared" si="26"/>
        <v/>
      </c>
    </row>
    <row r="142" spans="1:23" ht="10.95" customHeight="1" x14ac:dyDescent="0.2">
      <c r="A142" s="195" t="s">
        <v>445</v>
      </c>
      <c r="B142" s="196" t="s">
        <v>453</v>
      </c>
      <c r="C142" s="196">
        <v>351</v>
      </c>
      <c r="D142" s="197">
        <v>346</v>
      </c>
      <c r="E142" s="196">
        <v>211</v>
      </c>
      <c r="F142" s="198">
        <v>60</v>
      </c>
      <c r="G142" s="198">
        <v>4.5999999999999996</v>
      </c>
      <c r="H142" s="198">
        <v>61</v>
      </c>
      <c r="I142" s="198">
        <v>4.5999999999999996</v>
      </c>
      <c r="J142" s="199">
        <v>171</v>
      </c>
      <c r="K142" s="198">
        <v>48.6</v>
      </c>
      <c r="L142" s="198">
        <v>4.7</v>
      </c>
      <c r="M142" s="200">
        <v>49.3</v>
      </c>
      <c r="N142" s="198">
        <v>4.8</v>
      </c>
      <c r="O142" s="192" t="str">
        <f t="shared" si="18"/>
        <v/>
      </c>
      <c r="P142" s="408" t="str">
        <f t="shared" si="22"/>
        <v/>
      </c>
      <c r="Q142" s="407" t="str">
        <f t="shared" si="23"/>
        <v/>
      </c>
      <c r="R142" s="334" t="str">
        <f t="shared" si="19"/>
        <v/>
      </c>
      <c r="S142" s="334" t="str">
        <f t="shared" si="20"/>
        <v/>
      </c>
      <c r="T142" s="334" t="str">
        <f t="shared" si="21"/>
        <v/>
      </c>
      <c r="U142" s="334" t="str">
        <f t="shared" si="24"/>
        <v/>
      </c>
      <c r="V142" s="267" t="str">
        <f t="shared" si="25"/>
        <v/>
      </c>
      <c r="W142" s="194" t="str">
        <f t="shared" si="26"/>
        <v/>
      </c>
    </row>
    <row r="143" spans="1:23" ht="10.95" customHeight="1" x14ac:dyDescent="0.2">
      <c r="A143" s="195" t="s">
        <v>445</v>
      </c>
      <c r="B143" s="196" t="s">
        <v>454</v>
      </c>
      <c r="C143" s="196">
        <v>28</v>
      </c>
      <c r="D143" s="197">
        <v>27</v>
      </c>
      <c r="E143" s="196">
        <v>15</v>
      </c>
      <c r="F143" s="198" t="s">
        <v>457</v>
      </c>
      <c r="G143" s="198" t="s">
        <v>457</v>
      </c>
      <c r="H143" s="198" t="s">
        <v>457</v>
      </c>
      <c r="I143" s="198" t="s">
        <v>457</v>
      </c>
      <c r="J143" s="199">
        <v>8</v>
      </c>
      <c r="K143" s="198" t="s">
        <v>457</v>
      </c>
      <c r="L143" s="198" t="s">
        <v>457</v>
      </c>
      <c r="M143" s="200" t="s">
        <v>457</v>
      </c>
      <c r="N143" s="198" t="s">
        <v>457</v>
      </c>
      <c r="O143" s="192" t="str">
        <f t="shared" si="18"/>
        <v/>
      </c>
      <c r="P143" s="408" t="str">
        <f t="shared" si="22"/>
        <v/>
      </c>
      <c r="Q143" s="407" t="str">
        <f t="shared" si="23"/>
        <v/>
      </c>
      <c r="R143" s="334" t="str">
        <f t="shared" si="19"/>
        <v/>
      </c>
      <c r="S143" s="334" t="str">
        <f t="shared" si="20"/>
        <v/>
      </c>
      <c r="T143" s="334" t="str">
        <f t="shared" si="21"/>
        <v/>
      </c>
      <c r="U143" s="334" t="str">
        <f t="shared" si="24"/>
        <v/>
      </c>
      <c r="V143" s="267" t="str">
        <f t="shared" si="25"/>
        <v/>
      </c>
      <c r="W143" s="194" t="str">
        <f t="shared" si="26"/>
        <v/>
      </c>
    </row>
    <row r="144" spans="1:23" ht="10.95" customHeight="1" x14ac:dyDescent="0.2">
      <c r="A144" s="195" t="s">
        <v>445</v>
      </c>
      <c r="B144" s="196" t="s">
        <v>455</v>
      </c>
      <c r="C144" s="196">
        <v>590</v>
      </c>
      <c r="D144" s="197">
        <v>527</v>
      </c>
      <c r="E144" s="196">
        <v>285</v>
      </c>
      <c r="F144" s="198">
        <v>48.2</v>
      </c>
      <c r="G144" s="198">
        <v>4.5999999999999996</v>
      </c>
      <c r="H144" s="198">
        <v>54</v>
      </c>
      <c r="I144" s="198">
        <v>4.8</v>
      </c>
      <c r="J144" s="199">
        <v>241</v>
      </c>
      <c r="K144" s="198">
        <v>40.9</v>
      </c>
      <c r="L144" s="198">
        <v>4.5</v>
      </c>
      <c r="M144" s="200">
        <v>45.7</v>
      </c>
      <c r="N144" s="198">
        <v>4.8</v>
      </c>
      <c r="O144" s="192" t="str">
        <f t="shared" si="18"/>
        <v/>
      </c>
      <c r="P144" s="408" t="str">
        <f t="shared" si="22"/>
        <v/>
      </c>
      <c r="Q144" s="407" t="str">
        <f t="shared" si="23"/>
        <v/>
      </c>
      <c r="R144" s="334" t="str">
        <f t="shared" si="19"/>
        <v/>
      </c>
      <c r="S144" s="334" t="str">
        <f t="shared" si="20"/>
        <v/>
      </c>
      <c r="T144" s="334" t="str">
        <f t="shared" si="21"/>
        <v/>
      </c>
      <c r="U144" s="334" t="str">
        <f t="shared" si="24"/>
        <v/>
      </c>
      <c r="V144" s="267" t="str">
        <f t="shared" si="25"/>
        <v/>
      </c>
      <c r="W144" s="194" t="str">
        <f t="shared" si="26"/>
        <v/>
      </c>
    </row>
    <row r="145" spans="1:23" ht="10.95" customHeight="1" x14ac:dyDescent="0.2">
      <c r="A145" s="195" t="s">
        <v>469</v>
      </c>
      <c r="B145" s="196" t="s">
        <v>444</v>
      </c>
      <c r="C145" s="196">
        <v>1299</v>
      </c>
      <c r="D145" s="197">
        <v>1226</v>
      </c>
      <c r="E145" s="196">
        <v>743</v>
      </c>
      <c r="F145" s="198">
        <v>57.2</v>
      </c>
      <c r="G145" s="198">
        <v>2.7</v>
      </c>
      <c r="H145" s="198">
        <v>60.6</v>
      </c>
      <c r="I145" s="198">
        <v>2.7</v>
      </c>
      <c r="J145" s="199">
        <v>587</v>
      </c>
      <c r="K145" s="198">
        <v>45.2</v>
      </c>
      <c r="L145" s="198">
        <v>2.7</v>
      </c>
      <c r="M145" s="200">
        <v>47.9</v>
      </c>
      <c r="N145" s="198">
        <v>2.8</v>
      </c>
      <c r="O145" s="192">
        <f t="shared" si="18"/>
        <v>50.9</v>
      </c>
      <c r="P145" s="408">
        <f t="shared" si="22"/>
        <v>0.30691208791208807</v>
      </c>
      <c r="Q145" s="407">
        <f t="shared" si="23"/>
        <v>0.60297070316716717</v>
      </c>
      <c r="R145" s="334" t="str">
        <f t="shared" si="19"/>
        <v>B</v>
      </c>
      <c r="S145" s="334" t="str">
        <f t="shared" si="20"/>
        <v>B</v>
      </c>
      <c r="T145" s="334">
        <f t="shared" si="21"/>
        <v>23.8</v>
      </c>
      <c r="U145" s="334" t="str">
        <f t="shared" si="24"/>
        <v>B</v>
      </c>
      <c r="V145" s="267">
        <f t="shared" si="25"/>
        <v>0.20208791208791194</v>
      </c>
      <c r="W145" s="194" t="str">
        <f t="shared" si="26"/>
        <v>Idaho</v>
      </c>
    </row>
    <row r="146" spans="1:23" ht="10.95" customHeight="1" x14ac:dyDescent="0.2">
      <c r="A146" s="195" t="s">
        <v>445</v>
      </c>
      <c r="B146" s="196" t="s">
        <v>446</v>
      </c>
      <c r="C146" s="196">
        <v>645</v>
      </c>
      <c r="D146" s="197">
        <v>608</v>
      </c>
      <c r="E146" s="196">
        <v>362</v>
      </c>
      <c r="F146" s="198">
        <v>56.1</v>
      </c>
      <c r="G146" s="198">
        <v>3.8</v>
      </c>
      <c r="H146" s="198">
        <v>59.5</v>
      </c>
      <c r="I146" s="198">
        <v>3.9</v>
      </c>
      <c r="J146" s="199">
        <v>286</v>
      </c>
      <c r="K146" s="198">
        <v>44.3</v>
      </c>
      <c r="L146" s="198">
        <v>3.8</v>
      </c>
      <c r="M146" s="200">
        <v>47</v>
      </c>
      <c r="N146" s="198">
        <v>3.9</v>
      </c>
      <c r="O146" s="192" t="str">
        <f t="shared" si="18"/>
        <v/>
      </c>
      <c r="P146" s="408" t="str">
        <f t="shared" si="22"/>
        <v/>
      </c>
      <c r="Q146" s="407" t="str">
        <f t="shared" si="23"/>
        <v/>
      </c>
      <c r="R146" s="334" t="str">
        <f t="shared" si="19"/>
        <v/>
      </c>
      <c r="S146" s="334" t="str">
        <f t="shared" si="20"/>
        <v/>
      </c>
      <c r="T146" s="334" t="str">
        <f t="shared" si="21"/>
        <v/>
      </c>
      <c r="U146" s="334" t="str">
        <f t="shared" si="24"/>
        <v/>
      </c>
      <c r="V146" s="267" t="str">
        <f t="shared" si="25"/>
        <v/>
      </c>
      <c r="W146" s="194" t="str">
        <f t="shared" si="26"/>
        <v/>
      </c>
    </row>
    <row r="147" spans="1:23" ht="10.95" customHeight="1" x14ac:dyDescent="0.2">
      <c r="A147" s="195" t="s">
        <v>445</v>
      </c>
      <c r="B147" s="196" t="s">
        <v>447</v>
      </c>
      <c r="C147" s="196">
        <v>654</v>
      </c>
      <c r="D147" s="197">
        <v>618</v>
      </c>
      <c r="E147" s="196">
        <v>381</v>
      </c>
      <c r="F147" s="198">
        <v>58.2</v>
      </c>
      <c r="G147" s="198">
        <v>3.8</v>
      </c>
      <c r="H147" s="198">
        <v>61.6</v>
      </c>
      <c r="I147" s="198">
        <v>3.8</v>
      </c>
      <c r="J147" s="199">
        <v>301</v>
      </c>
      <c r="K147" s="198">
        <v>46</v>
      </c>
      <c r="L147" s="198">
        <v>3.8</v>
      </c>
      <c r="M147" s="200">
        <v>48.7</v>
      </c>
      <c r="N147" s="198">
        <v>3.9</v>
      </c>
      <c r="O147" s="192" t="str">
        <f t="shared" si="18"/>
        <v/>
      </c>
      <c r="P147" s="408" t="str">
        <f t="shared" si="22"/>
        <v/>
      </c>
      <c r="Q147" s="407" t="str">
        <f t="shared" si="23"/>
        <v/>
      </c>
      <c r="R147" s="334" t="str">
        <f t="shared" si="19"/>
        <v/>
      </c>
      <c r="S147" s="334" t="str">
        <f t="shared" si="20"/>
        <v/>
      </c>
      <c r="T147" s="334" t="str">
        <f t="shared" si="21"/>
        <v/>
      </c>
      <c r="U147" s="334" t="str">
        <f t="shared" si="24"/>
        <v/>
      </c>
      <c r="V147" s="267" t="str">
        <f t="shared" si="25"/>
        <v/>
      </c>
      <c r="W147" s="194" t="str">
        <f t="shared" si="26"/>
        <v/>
      </c>
    </row>
    <row r="148" spans="1:23" ht="10.95" customHeight="1" x14ac:dyDescent="0.2">
      <c r="A148" s="195" t="s">
        <v>445</v>
      </c>
      <c r="B148" s="196" t="s">
        <v>448</v>
      </c>
      <c r="C148" s="196">
        <v>1214</v>
      </c>
      <c r="D148" s="197">
        <v>1163</v>
      </c>
      <c r="E148" s="196">
        <v>708</v>
      </c>
      <c r="F148" s="198">
        <v>58.3</v>
      </c>
      <c r="G148" s="198">
        <v>2.8</v>
      </c>
      <c r="H148" s="198">
        <v>60.9</v>
      </c>
      <c r="I148" s="198">
        <v>2.8</v>
      </c>
      <c r="J148" s="199">
        <v>555</v>
      </c>
      <c r="K148" s="198">
        <v>45.7</v>
      </c>
      <c r="L148" s="198">
        <v>2.8</v>
      </c>
      <c r="M148" s="200">
        <v>47.7</v>
      </c>
      <c r="N148" s="198">
        <v>2.8</v>
      </c>
      <c r="O148" s="192" t="str">
        <f t="shared" si="18"/>
        <v/>
      </c>
      <c r="P148" s="408" t="str">
        <f t="shared" si="22"/>
        <v/>
      </c>
      <c r="Q148" s="407" t="str">
        <f t="shared" si="23"/>
        <v/>
      </c>
      <c r="R148" s="334" t="str">
        <f t="shared" si="19"/>
        <v/>
      </c>
      <c r="S148" s="334" t="str">
        <f t="shared" si="20"/>
        <v/>
      </c>
      <c r="T148" s="334" t="str">
        <f t="shared" si="21"/>
        <v/>
      </c>
      <c r="U148" s="334" t="str">
        <f t="shared" si="24"/>
        <v/>
      </c>
      <c r="V148" s="267" t="str">
        <f t="shared" si="25"/>
        <v/>
      </c>
      <c r="W148" s="194" t="str">
        <f t="shared" si="26"/>
        <v/>
      </c>
    </row>
    <row r="149" spans="1:23" ht="10.95" customHeight="1" x14ac:dyDescent="0.2">
      <c r="A149" s="195" t="s">
        <v>445</v>
      </c>
      <c r="B149" s="196" t="s">
        <v>449</v>
      </c>
      <c r="C149" s="196">
        <v>1048</v>
      </c>
      <c r="D149" s="197">
        <v>1044</v>
      </c>
      <c r="E149" s="196">
        <v>664</v>
      </c>
      <c r="F149" s="198">
        <v>63.3</v>
      </c>
      <c r="G149" s="198">
        <v>2.9</v>
      </c>
      <c r="H149" s="198">
        <v>63.6</v>
      </c>
      <c r="I149" s="198">
        <v>2.9</v>
      </c>
      <c r="J149" s="199">
        <v>531</v>
      </c>
      <c r="K149" s="198">
        <v>50.6</v>
      </c>
      <c r="L149" s="198">
        <v>3</v>
      </c>
      <c r="M149" s="200">
        <v>50.9</v>
      </c>
      <c r="N149" s="198">
        <v>3</v>
      </c>
      <c r="O149" s="192" t="str">
        <f t="shared" si="18"/>
        <v/>
      </c>
      <c r="P149" s="408" t="str">
        <f t="shared" si="22"/>
        <v/>
      </c>
      <c r="Q149" s="407" t="str">
        <f t="shared" si="23"/>
        <v/>
      </c>
      <c r="R149" s="334" t="str">
        <f t="shared" si="19"/>
        <v/>
      </c>
      <c r="S149" s="334" t="str">
        <f t="shared" si="20"/>
        <v/>
      </c>
      <c r="T149" s="334" t="str">
        <f t="shared" si="21"/>
        <v/>
      </c>
      <c r="U149" s="334" t="str">
        <f t="shared" si="24"/>
        <v/>
      </c>
      <c r="V149" s="267" t="str">
        <f t="shared" si="25"/>
        <v/>
      </c>
      <c r="W149" s="194" t="str">
        <f t="shared" si="26"/>
        <v/>
      </c>
    </row>
    <row r="150" spans="1:23" ht="10.95" customHeight="1" x14ac:dyDescent="0.2">
      <c r="A150" s="195" t="s">
        <v>445</v>
      </c>
      <c r="B150" s="196" t="s">
        <v>450</v>
      </c>
      <c r="C150" s="196">
        <v>8</v>
      </c>
      <c r="D150" s="197">
        <v>8</v>
      </c>
      <c r="E150" s="196">
        <v>8</v>
      </c>
      <c r="F150" s="198" t="s">
        <v>457</v>
      </c>
      <c r="G150" s="198" t="s">
        <v>457</v>
      </c>
      <c r="H150" s="198" t="s">
        <v>457</v>
      </c>
      <c r="I150" s="198" t="s">
        <v>457</v>
      </c>
      <c r="J150" s="199">
        <v>6</v>
      </c>
      <c r="K150" s="198" t="s">
        <v>457</v>
      </c>
      <c r="L150" s="198" t="s">
        <v>457</v>
      </c>
      <c r="M150" s="200" t="s">
        <v>457</v>
      </c>
      <c r="N150" s="198" t="s">
        <v>457</v>
      </c>
      <c r="O150" s="192" t="str">
        <f t="shared" si="18"/>
        <v/>
      </c>
      <c r="P150" s="408" t="str">
        <f t="shared" si="22"/>
        <v/>
      </c>
      <c r="Q150" s="407" t="str">
        <f t="shared" si="23"/>
        <v/>
      </c>
      <c r="R150" s="334" t="str">
        <f t="shared" si="19"/>
        <v/>
      </c>
      <c r="S150" s="334" t="str">
        <f t="shared" si="20"/>
        <v/>
      </c>
      <c r="T150" s="334" t="str">
        <f t="shared" si="21"/>
        <v/>
      </c>
      <c r="U150" s="334" t="str">
        <f t="shared" si="24"/>
        <v/>
      </c>
      <c r="V150" s="267" t="str">
        <f t="shared" si="25"/>
        <v/>
      </c>
      <c r="W150" s="194" t="str">
        <f t="shared" si="26"/>
        <v/>
      </c>
    </row>
    <row r="151" spans="1:23" ht="10.95" customHeight="1" x14ac:dyDescent="0.2">
      <c r="A151" s="195" t="s">
        <v>445</v>
      </c>
      <c r="B151" s="196" t="s">
        <v>451</v>
      </c>
      <c r="C151" s="196">
        <v>33</v>
      </c>
      <c r="D151" s="197">
        <v>22</v>
      </c>
      <c r="E151" s="196">
        <v>9</v>
      </c>
      <c r="F151" s="198" t="s">
        <v>457</v>
      </c>
      <c r="G151" s="198" t="s">
        <v>457</v>
      </c>
      <c r="H151" s="198" t="s">
        <v>457</v>
      </c>
      <c r="I151" s="198" t="s">
        <v>457</v>
      </c>
      <c r="J151" s="199">
        <v>8</v>
      </c>
      <c r="K151" s="198" t="s">
        <v>457</v>
      </c>
      <c r="L151" s="198" t="s">
        <v>457</v>
      </c>
      <c r="M151" s="200" t="s">
        <v>457</v>
      </c>
      <c r="N151" s="198" t="s">
        <v>457</v>
      </c>
      <c r="O151" s="192" t="str">
        <f t="shared" si="18"/>
        <v/>
      </c>
      <c r="P151" s="408" t="str">
        <f t="shared" si="22"/>
        <v/>
      </c>
      <c r="Q151" s="407" t="str">
        <f t="shared" si="23"/>
        <v/>
      </c>
      <c r="R151" s="334" t="str">
        <f t="shared" si="19"/>
        <v/>
      </c>
      <c r="S151" s="334" t="str">
        <f t="shared" si="20"/>
        <v/>
      </c>
      <c r="T151" s="334" t="str">
        <f t="shared" si="21"/>
        <v/>
      </c>
      <c r="U151" s="334" t="str">
        <f t="shared" si="24"/>
        <v/>
      </c>
      <c r="V151" s="267" t="str">
        <f t="shared" si="25"/>
        <v/>
      </c>
      <c r="W151" s="194" t="str">
        <f t="shared" si="26"/>
        <v/>
      </c>
    </row>
    <row r="152" spans="1:23" ht="10.95" customHeight="1" x14ac:dyDescent="0.2">
      <c r="A152" s="195" t="s">
        <v>445</v>
      </c>
      <c r="B152" s="196" t="s">
        <v>452</v>
      </c>
      <c r="C152" s="196">
        <v>182</v>
      </c>
      <c r="D152" s="197">
        <v>126</v>
      </c>
      <c r="E152" s="196">
        <v>51</v>
      </c>
      <c r="F152" s="198">
        <v>27.7</v>
      </c>
      <c r="G152" s="198">
        <v>10.1</v>
      </c>
      <c r="H152" s="198">
        <v>40</v>
      </c>
      <c r="I152" s="198">
        <v>13.3</v>
      </c>
      <c r="J152" s="199">
        <v>30</v>
      </c>
      <c r="K152" s="198">
        <v>16.5</v>
      </c>
      <c r="L152" s="198">
        <v>8.4</v>
      </c>
      <c r="M152" s="200">
        <v>23.8</v>
      </c>
      <c r="N152" s="198">
        <v>11.6</v>
      </c>
      <c r="O152" s="192" t="str">
        <f t="shared" si="18"/>
        <v/>
      </c>
      <c r="P152" s="408" t="str">
        <f t="shared" si="22"/>
        <v/>
      </c>
      <c r="Q152" s="407" t="str">
        <f t="shared" si="23"/>
        <v/>
      </c>
      <c r="R152" s="334" t="str">
        <f t="shared" si="19"/>
        <v/>
      </c>
      <c r="S152" s="334" t="str">
        <f t="shared" si="20"/>
        <v/>
      </c>
      <c r="T152" s="334" t="str">
        <f t="shared" si="21"/>
        <v/>
      </c>
      <c r="U152" s="334" t="str">
        <f t="shared" si="24"/>
        <v/>
      </c>
      <c r="V152" s="267" t="str">
        <f t="shared" si="25"/>
        <v/>
      </c>
      <c r="W152" s="194" t="str">
        <f t="shared" si="26"/>
        <v/>
      </c>
    </row>
    <row r="153" spans="1:23" ht="10.95" customHeight="1" x14ac:dyDescent="0.2">
      <c r="A153" s="195" t="s">
        <v>445</v>
      </c>
      <c r="B153" s="196" t="s">
        <v>453</v>
      </c>
      <c r="C153" s="196">
        <v>1232</v>
      </c>
      <c r="D153" s="197">
        <v>1178</v>
      </c>
      <c r="E153" s="196">
        <v>715</v>
      </c>
      <c r="F153" s="198">
        <v>58</v>
      </c>
      <c r="G153" s="198">
        <v>2.7</v>
      </c>
      <c r="H153" s="198">
        <v>60.7</v>
      </c>
      <c r="I153" s="198">
        <v>2.8</v>
      </c>
      <c r="J153" s="199">
        <v>562</v>
      </c>
      <c r="K153" s="198">
        <v>45.6</v>
      </c>
      <c r="L153" s="198">
        <v>2.8</v>
      </c>
      <c r="M153" s="200">
        <v>47.7</v>
      </c>
      <c r="N153" s="198">
        <v>2.8</v>
      </c>
      <c r="O153" s="192" t="str">
        <f t="shared" si="18"/>
        <v/>
      </c>
      <c r="P153" s="408" t="str">
        <f t="shared" si="22"/>
        <v/>
      </c>
      <c r="Q153" s="407" t="str">
        <f t="shared" si="23"/>
        <v/>
      </c>
      <c r="R153" s="334" t="str">
        <f t="shared" si="19"/>
        <v/>
      </c>
      <c r="S153" s="334" t="str">
        <f t="shared" si="20"/>
        <v/>
      </c>
      <c r="T153" s="334" t="str">
        <f t="shared" si="21"/>
        <v/>
      </c>
      <c r="U153" s="334" t="str">
        <f t="shared" si="24"/>
        <v/>
      </c>
      <c r="V153" s="267" t="str">
        <f t="shared" si="25"/>
        <v/>
      </c>
      <c r="W153" s="194" t="str">
        <f t="shared" si="26"/>
        <v/>
      </c>
    </row>
    <row r="154" spans="1:23" ht="10.95" customHeight="1" x14ac:dyDescent="0.2">
      <c r="A154" s="195" t="s">
        <v>445</v>
      </c>
      <c r="B154" s="196" t="s">
        <v>454</v>
      </c>
      <c r="C154" s="196">
        <v>12</v>
      </c>
      <c r="D154" s="197">
        <v>12</v>
      </c>
      <c r="E154" s="196">
        <v>11</v>
      </c>
      <c r="F154" s="198" t="s">
        <v>457</v>
      </c>
      <c r="G154" s="198" t="s">
        <v>457</v>
      </c>
      <c r="H154" s="198" t="s">
        <v>457</v>
      </c>
      <c r="I154" s="198" t="s">
        <v>457</v>
      </c>
      <c r="J154" s="199">
        <v>9</v>
      </c>
      <c r="K154" s="198" t="s">
        <v>457</v>
      </c>
      <c r="L154" s="198" t="s">
        <v>457</v>
      </c>
      <c r="M154" s="200" t="s">
        <v>457</v>
      </c>
      <c r="N154" s="198" t="s">
        <v>457</v>
      </c>
      <c r="O154" s="192" t="str">
        <f t="shared" si="18"/>
        <v/>
      </c>
      <c r="P154" s="408" t="str">
        <f t="shared" si="22"/>
        <v/>
      </c>
      <c r="Q154" s="407" t="str">
        <f t="shared" si="23"/>
        <v/>
      </c>
      <c r="R154" s="334" t="str">
        <f t="shared" si="19"/>
        <v/>
      </c>
      <c r="S154" s="334" t="str">
        <f t="shared" si="20"/>
        <v/>
      </c>
      <c r="T154" s="334" t="str">
        <f t="shared" si="21"/>
        <v/>
      </c>
      <c r="U154" s="334" t="str">
        <f t="shared" si="24"/>
        <v/>
      </c>
      <c r="V154" s="267" t="str">
        <f t="shared" si="25"/>
        <v/>
      </c>
      <c r="W154" s="194" t="str">
        <f t="shared" si="26"/>
        <v/>
      </c>
    </row>
    <row r="155" spans="1:23" ht="10.95" customHeight="1" x14ac:dyDescent="0.2">
      <c r="A155" s="195" t="s">
        <v>445</v>
      </c>
      <c r="B155" s="196" t="s">
        <v>455</v>
      </c>
      <c r="C155" s="196">
        <v>33</v>
      </c>
      <c r="D155" s="197">
        <v>22</v>
      </c>
      <c r="E155" s="196">
        <v>9</v>
      </c>
      <c r="F155" s="198" t="s">
        <v>457</v>
      </c>
      <c r="G155" s="198" t="s">
        <v>457</v>
      </c>
      <c r="H155" s="198" t="s">
        <v>457</v>
      </c>
      <c r="I155" s="198" t="s">
        <v>457</v>
      </c>
      <c r="J155" s="199">
        <v>8</v>
      </c>
      <c r="K155" s="198" t="s">
        <v>457</v>
      </c>
      <c r="L155" s="198" t="s">
        <v>457</v>
      </c>
      <c r="M155" s="200" t="s">
        <v>457</v>
      </c>
      <c r="N155" s="198" t="s">
        <v>457</v>
      </c>
      <c r="O155" s="192" t="str">
        <f t="shared" si="18"/>
        <v/>
      </c>
      <c r="P155" s="408" t="str">
        <f t="shared" si="22"/>
        <v/>
      </c>
      <c r="Q155" s="407" t="str">
        <f t="shared" si="23"/>
        <v/>
      </c>
      <c r="R155" s="334" t="str">
        <f t="shared" si="19"/>
        <v/>
      </c>
      <c r="S155" s="334" t="str">
        <f t="shared" si="20"/>
        <v/>
      </c>
      <c r="T155" s="334" t="str">
        <f t="shared" si="21"/>
        <v/>
      </c>
      <c r="U155" s="334" t="str">
        <f t="shared" si="24"/>
        <v/>
      </c>
      <c r="V155" s="267" t="str">
        <f t="shared" si="25"/>
        <v/>
      </c>
      <c r="W155" s="194" t="str">
        <f t="shared" si="26"/>
        <v/>
      </c>
    </row>
    <row r="156" spans="1:23" ht="10.95" customHeight="1" x14ac:dyDescent="0.2">
      <c r="A156" s="195" t="s">
        <v>470</v>
      </c>
      <c r="B156" s="196" t="s">
        <v>444</v>
      </c>
      <c r="C156" s="196">
        <v>9732</v>
      </c>
      <c r="D156" s="197">
        <v>8947</v>
      </c>
      <c r="E156" s="196">
        <v>6068</v>
      </c>
      <c r="F156" s="198">
        <v>62.4</v>
      </c>
      <c r="G156" s="198">
        <v>1.6</v>
      </c>
      <c r="H156" s="198">
        <v>67.8</v>
      </c>
      <c r="I156" s="198">
        <v>1.6</v>
      </c>
      <c r="J156" s="199">
        <v>4740</v>
      </c>
      <c r="K156" s="198">
        <v>48.7</v>
      </c>
      <c r="L156" s="198">
        <v>1.7</v>
      </c>
      <c r="M156" s="200">
        <v>53</v>
      </c>
      <c r="N156" s="198">
        <v>1.7</v>
      </c>
      <c r="O156" s="192">
        <f t="shared" si="18"/>
        <v>57.1</v>
      </c>
      <c r="P156" s="408">
        <f t="shared" si="22"/>
        <v>0.44124159886805803</v>
      </c>
      <c r="Q156" s="407">
        <f t="shared" si="23"/>
        <v>0.77275236229081956</v>
      </c>
      <c r="R156" s="334">
        <f t="shared" si="19"/>
        <v>56.8</v>
      </c>
      <c r="S156" s="334">
        <f t="shared" si="20"/>
        <v>56</v>
      </c>
      <c r="T156" s="334">
        <f t="shared" si="21"/>
        <v>33.299999999999997</v>
      </c>
      <c r="U156" s="334">
        <f t="shared" si="24"/>
        <v>33.1</v>
      </c>
      <c r="V156" s="267">
        <f t="shared" si="25"/>
        <v>0.12975840113194204</v>
      </c>
      <c r="W156" s="194" t="str">
        <f t="shared" si="26"/>
        <v>Illinois</v>
      </c>
    </row>
    <row r="157" spans="1:23" ht="10.95" customHeight="1" x14ac:dyDescent="0.2">
      <c r="A157" s="195" t="s">
        <v>445</v>
      </c>
      <c r="B157" s="196" t="s">
        <v>446</v>
      </c>
      <c r="C157" s="196">
        <v>4711</v>
      </c>
      <c r="D157" s="197">
        <v>4316</v>
      </c>
      <c r="E157" s="196">
        <v>2794</v>
      </c>
      <c r="F157" s="198">
        <v>59.3</v>
      </c>
      <c r="G157" s="198">
        <v>2.4</v>
      </c>
      <c r="H157" s="198">
        <v>64.7</v>
      </c>
      <c r="I157" s="198">
        <v>2.4</v>
      </c>
      <c r="J157" s="199">
        <v>2183</v>
      </c>
      <c r="K157" s="198">
        <v>46.3</v>
      </c>
      <c r="L157" s="198">
        <v>2.4</v>
      </c>
      <c r="M157" s="200">
        <v>50.6</v>
      </c>
      <c r="N157" s="198">
        <v>2.5</v>
      </c>
      <c r="O157" s="192" t="str">
        <f t="shared" si="18"/>
        <v/>
      </c>
      <c r="P157" s="408" t="str">
        <f t="shared" si="22"/>
        <v/>
      </c>
      <c r="Q157" s="407" t="str">
        <f t="shared" si="23"/>
        <v/>
      </c>
      <c r="R157" s="334" t="str">
        <f t="shared" si="19"/>
        <v/>
      </c>
      <c r="S157" s="334" t="str">
        <f t="shared" si="20"/>
        <v/>
      </c>
      <c r="T157" s="334" t="str">
        <f t="shared" si="21"/>
        <v/>
      </c>
      <c r="U157" s="334" t="str">
        <f t="shared" si="24"/>
        <v/>
      </c>
      <c r="V157" s="267" t="str">
        <f t="shared" si="25"/>
        <v/>
      </c>
      <c r="W157" s="194" t="str">
        <f t="shared" si="26"/>
        <v/>
      </c>
    </row>
    <row r="158" spans="1:23" ht="10.95" customHeight="1" x14ac:dyDescent="0.2">
      <c r="A158" s="195" t="s">
        <v>445</v>
      </c>
      <c r="B158" s="196" t="s">
        <v>447</v>
      </c>
      <c r="C158" s="196">
        <v>5021</v>
      </c>
      <c r="D158" s="197">
        <v>4630</v>
      </c>
      <c r="E158" s="196">
        <v>3274</v>
      </c>
      <c r="F158" s="198">
        <v>65.2</v>
      </c>
      <c r="G158" s="198">
        <v>2.2000000000000002</v>
      </c>
      <c r="H158" s="198">
        <v>70.7</v>
      </c>
      <c r="I158" s="198">
        <v>2.2000000000000002</v>
      </c>
      <c r="J158" s="199">
        <v>2557</v>
      </c>
      <c r="K158" s="198">
        <v>50.9</v>
      </c>
      <c r="L158" s="198">
        <v>2.2999999999999998</v>
      </c>
      <c r="M158" s="200">
        <v>55.2</v>
      </c>
      <c r="N158" s="198">
        <v>2.4</v>
      </c>
      <c r="O158" s="192" t="str">
        <f t="shared" si="18"/>
        <v/>
      </c>
      <c r="P158" s="408" t="str">
        <f t="shared" si="22"/>
        <v/>
      </c>
      <c r="Q158" s="407" t="str">
        <f t="shared" si="23"/>
        <v/>
      </c>
      <c r="R158" s="334" t="str">
        <f t="shared" si="19"/>
        <v/>
      </c>
      <c r="S158" s="334" t="str">
        <f t="shared" si="20"/>
        <v/>
      </c>
      <c r="T158" s="334" t="str">
        <f t="shared" si="21"/>
        <v/>
      </c>
      <c r="U158" s="334" t="str">
        <f t="shared" si="24"/>
        <v/>
      </c>
      <c r="V158" s="267" t="str">
        <f t="shared" si="25"/>
        <v/>
      </c>
      <c r="W158" s="194" t="str">
        <f t="shared" si="26"/>
        <v/>
      </c>
    </row>
    <row r="159" spans="1:23" ht="10.95" customHeight="1" x14ac:dyDescent="0.2">
      <c r="A159" s="195" t="s">
        <v>445</v>
      </c>
      <c r="B159" s="196" t="s">
        <v>448</v>
      </c>
      <c r="C159" s="196">
        <v>7564</v>
      </c>
      <c r="D159" s="197">
        <v>7078</v>
      </c>
      <c r="E159" s="196">
        <v>4892</v>
      </c>
      <c r="F159" s="198">
        <v>64.7</v>
      </c>
      <c r="G159" s="198">
        <v>1.8</v>
      </c>
      <c r="H159" s="198">
        <v>69.099999999999994</v>
      </c>
      <c r="I159" s="198">
        <v>1.8</v>
      </c>
      <c r="J159" s="199">
        <v>3802</v>
      </c>
      <c r="K159" s="198">
        <v>50.3</v>
      </c>
      <c r="L159" s="198">
        <v>1.9</v>
      </c>
      <c r="M159" s="200">
        <v>53.7</v>
      </c>
      <c r="N159" s="198">
        <v>2</v>
      </c>
      <c r="O159" s="192" t="str">
        <f t="shared" si="18"/>
        <v/>
      </c>
      <c r="P159" s="408" t="str">
        <f t="shared" si="22"/>
        <v/>
      </c>
      <c r="Q159" s="407" t="str">
        <f t="shared" si="23"/>
        <v/>
      </c>
      <c r="R159" s="334" t="str">
        <f t="shared" si="19"/>
        <v/>
      </c>
      <c r="S159" s="334" t="str">
        <f t="shared" si="20"/>
        <v/>
      </c>
      <c r="T159" s="334" t="str">
        <f t="shared" si="21"/>
        <v/>
      </c>
      <c r="U159" s="334" t="str">
        <f t="shared" si="24"/>
        <v/>
      </c>
      <c r="V159" s="267" t="str">
        <f t="shared" si="25"/>
        <v/>
      </c>
      <c r="W159" s="194" t="str">
        <f t="shared" si="26"/>
        <v/>
      </c>
    </row>
    <row r="160" spans="1:23" ht="10.95" customHeight="1" x14ac:dyDescent="0.2">
      <c r="A160" s="195" t="s">
        <v>445</v>
      </c>
      <c r="B160" s="196" t="s">
        <v>449</v>
      </c>
      <c r="C160" s="196">
        <v>6248</v>
      </c>
      <c r="D160" s="197">
        <v>6120</v>
      </c>
      <c r="E160" s="196">
        <v>4436</v>
      </c>
      <c r="F160" s="198">
        <v>71</v>
      </c>
      <c r="G160" s="198">
        <v>1.9</v>
      </c>
      <c r="H160" s="198">
        <v>72.5</v>
      </c>
      <c r="I160" s="198">
        <v>1.9</v>
      </c>
      <c r="J160" s="199">
        <v>3494</v>
      </c>
      <c r="K160" s="198">
        <v>55.9</v>
      </c>
      <c r="L160" s="198">
        <v>2.1</v>
      </c>
      <c r="M160" s="200">
        <v>57.1</v>
      </c>
      <c r="N160" s="198">
        <v>2.1</v>
      </c>
      <c r="O160" s="192" t="str">
        <f t="shared" si="18"/>
        <v/>
      </c>
      <c r="P160" s="408" t="str">
        <f t="shared" si="22"/>
        <v/>
      </c>
      <c r="Q160" s="407" t="str">
        <f t="shared" si="23"/>
        <v/>
      </c>
      <c r="R160" s="334" t="str">
        <f t="shared" si="19"/>
        <v/>
      </c>
      <c r="S160" s="334" t="str">
        <f t="shared" si="20"/>
        <v/>
      </c>
      <c r="T160" s="334" t="str">
        <f t="shared" si="21"/>
        <v/>
      </c>
      <c r="U160" s="334" t="str">
        <f t="shared" si="24"/>
        <v/>
      </c>
      <c r="V160" s="267" t="str">
        <f t="shared" si="25"/>
        <v/>
      </c>
      <c r="W160" s="194" t="str">
        <f t="shared" si="26"/>
        <v/>
      </c>
    </row>
    <row r="161" spans="1:23" ht="10.95" customHeight="1" x14ac:dyDescent="0.2">
      <c r="A161" s="195" t="s">
        <v>445</v>
      </c>
      <c r="B161" s="196" t="s">
        <v>450</v>
      </c>
      <c r="C161" s="196">
        <v>1334</v>
      </c>
      <c r="D161" s="197">
        <v>1274</v>
      </c>
      <c r="E161" s="196">
        <v>861</v>
      </c>
      <c r="F161" s="198">
        <v>64.5</v>
      </c>
      <c r="G161" s="198">
        <v>5.3</v>
      </c>
      <c r="H161" s="198">
        <v>67.599999999999994</v>
      </c>
      <c r="I161" s="198">
        <v>5.3</v>
      </c>
      <c r="J161" s="199">
        <v>723</v>
      </c>
      <c r="K161" s="198">
        <v>54.2</v>
      </c>
      <c r="L161" s="198">
        <v>5.5</v>
      </c>
      <c r="M161" s="200">
        <v>56.8</v>
      </c>
      <c r="N161" s="198">
        <v>5.6</v>
      </c>
      <c r="O161" s="192" t="str">
        <f t="shared" si="18"/>
        <v/>
      </c>
      <c r="P161" s="408" t="str">
        <f t="shared" si="22"/>
        <v/>
      </c>
      <c r="Q161" s="407" t="str">
        <f t="shared" si="23"/>
        <v/>
      </c>
      <c r="R161" s="334" t="str">
        <f t="shared" si="19"/>
        <v/>
      </c>
      <c r="S161" s="334" t="str">
        <f t="shared" si="20"/>
        <v/>
      </c>
      <c r="T161" s="334" t="str">
        <f t="shared" si="21"/>
        <v/>
      </c>
      <c r="U161" s="334" t="str">
        <f t="shared" si="24"/>
        <v/>
      </c>
      <c r="V161" s="267" t="str">
        <f t="shared" si="25"/>
        <v/>
      </c>
      <c r="W161" s="194" t="str">
        <f t="shared" si="26"/>
        <v/>
      </c>
    </row>
    <row r="162" spans="1:23" ht="10.95" customHeight="1" x14ac:dyDescent="0.2">
      <c r="A162" s="195" t="s">
        <v>445</v>
      </c>
      <c r="B162" s="196" t="s">
        <v>451</v>
      </c>
      <c r="C162" s="196">
        <v>673</v>
      </c>
      <c r="D162" s="197">
        <v>455</v>
      </c>
      <c r="E162" s="196">
        <v>205</v>
      </c>
      <c r="F162" s="198">
        <v>30.5</v>
      </c>
      <c r="G162" s="198">
        <v>7.4</v>
      </c>
      <c r="H162" s="198">
        <v>45.1</v>
      </c>
      <c r="I162" s="198">
        <v>9.8000000000000007</v>
      </c>
      <c r="J162" s="199">
        <v>150</v>
      </c>
      <c r="K162" s="198">
        <v>22.4</v>
      </c>
      <c r="L162" s="198">
        <v>6.7</v>
      </c>
      <c r="M162" s="200">
        <v>33.1</v>
      </c>
      <c r="N162" s="198">
        <v>9.1999999999999993</v>
      </c>
      <c r="O162" s="192" t="str">
        <f t="shared" si="18"/>
        <v/>
      </c>
      <c r="P162" s="408" t="str">
        <f t="shared" si="22"/>
        <v/>
      </c>
      <c r="Q162" s="407" t="str">
        <f t="shared" si="23"/>
        <v/>
      </c>
      <c r="R162" s="334" t="str">
        <f t="shared" si="19"/>
        <v/>
      </c>
      <c r="S162" s="334" t="str">
        <f t="shared" si="20"/>
        <v/>
      </c>
      <c r="T162" s="334" t="str">
        <f t="shared" si="21"/>
        <v/>
      </c>
      <c r="U162" s="334" t="str">
        <f t="shared" si="24"/>
        <v/>
      </c>
      <c r="V162" s="267" t="str">
        <f t="shared" si="25"/>
        <v/>
      </c>
      <c r="W162" s="194" t="str">
        <f t="shared" si="26"/>
        <v/>
      </c>
    </row>
    <row r="163" spans="1:23" ht="10.95" customHeight="1" x14ac:dyDescent="0.2">
      <c r="A163" s="195" t="s">
        <v>445</v>
      </c>
      <c r="B163" s="196" t="s">
        <v>452</v>
      </c>
      <c r="C163" s="196">
        <v>1458</v>
      </c>
      <c r="D163" s="197">
        <v>1061</v>
      </c>
      <c r="E163" s="196">
        <v>537</v>
      </c>
      <c r="F163" s="198">
        <v>36.799999999999997</v>
      </c>
      <c r="G163" s="198">
        <v>6.6</v>
      </c>
      <c r="H163" s="198">
        <v>50.6</v>
      </c>
      <c r="I163" s="198">
        <v>8</v>
      </c>
      <c r="J163" s="199">
        <v>354</v>
      </c>
      <c r="K163" s="198">
        <v>24.3</v>
      </c>
      <c r="L163" s="198">
        <v>5.8</v>
      </c>
      <c r="M163" s="200">
        <v>33.299999999999997</v>
      </c>
      <c r="N163" s="198">
        <v>7.5</v>
      </c>
      <c r="O163" s="192" t="str">
        <f t="shared" si="18"/>
        <v/>
      </c>
      <c r="P163" s="408" t="str">
        <f t="shared" si="22"/>
        <v/>
      </c>
      <c r="Q163" s="407" t="str">
        <f t="shared" si="23"/>
        <v/>
      </c>
      <c r="R163" s="334" t="str">
        <f t="shared" si="19"/>
        <v/>
      </c>
      <c r="S163" s="334" t="str">
        <f t="shared" si="20"/>
        <v/>
      </c>
      <c r="T163" s="334" t="str">
        <f t="shared" si="21"/>
        <v/>
      </c>
      <c r="U163" s="334" t="str">
        <f t="shared" si="24"/>
        <v/>
      </c>
      <c r="V163" s="267" t="str">
        <f t="shared" si="25"/>
        <v/>
      </c>
      <c r="W163" s="194" t="str">
        <f t="shared" si="26"/>
        <v/>
      </c>
    </row>
    <row r="164" spans="1:23" ht="10.95" customHeight="1" x14ac:dyDescent="0.2">
      <c r="A164" s="195" t="s">
        <v>445</v>
      </c>
      <c r="B164" s="196" t="s">
        <v>453</v>
      </c>
      <c r="C164" s="196">
        <v>7666</v>
      </c>
      <c r="D164" s="197">
        <v>7180</v>
      </c>
      <c r="E164" s="196">
        <v>4973</v>
      </c>
      <c r="F164" s="198">
        <v>64.900000000000006</v>
      </c>
      <c r="G164" s="198">
        <v>1.8</v>
      </c>
      <c r="H164" s="198">
        <v>69.3</v>
      </c>
      <c r="I164" s="198">
        <v>1.8</v>
      </c>
      <c r="J164" s="199">
        <v>3857</v>
      </c>
      <c r="K164" s="198">
        <v>50.3</v>
      </c>
      <c r="L164" s="198">
        <v>1.9</v>
      </c>
      <c r="M164" s="200">
        <v>53.7</v>
      </c>
      <c r="N164" s="198">
        <v>1.9</v>
      </c>
      <c r="O164" s="192" t="str">
        <f t="shared" si="18"/>
        <v/>
      </c>
      <c r="P164" s="408" t="str">
        <f t="shared" si="22"/>
        <v/>
      </c>
      <c r="Q164" s="407" t="str">
        <f t="shared" si="23"/>
        <v/>
      </c>
      <c r="R164" s="334" t="str">
        <f t="shared" si="19"/>
        <v/>
      </c>
      <c r="S164" s="334" t="str">
        <f t="shared" si="20"/>
        <v/>
      </c>
      <c r="T164" s="334" t="str">
        <f t="shared" si="21"/>
        <v/>
      </c>
      <c r="U164" s="334" t="str">
        <f t="shared" si="24"/>
        <v/>
      </c>
      <c r="V164" s="267" t="str">
        <f t="shared" si="25"/>
        <v/>
      </c>
      <c r="W164" s="194" t="str">
        <f t="shared" si="26"/>
        <v/>
      </c>
    </row>
    <row r="165" spans="1:23" ht="10.95" customHeight="1" x14ac:dyDescent="0.2">
      <c r="A165" s="195" t="s">
        <v>445</v>
      </c>
      <c r="B165" s="196" t="s">
        <v>454</v>
      </c>
      <c r="C165" s="196">
        <v>1382</v>
      </c>
      <c r="D165" s="197">
        <v>1322</v>
      </c>
      <c r="E165" s="196">
        <v>895</v>
      </c>
      <c r="F165" s="198">
        <v>64.7</v>
      </c>
      <c r="G165" s="198">
        <v>5.2</v>
      </c>
      <c r="H165" s="198">
        <v>67.7</v>
      </c>
      <c r="I165" s="198">
        <v>5.2</v>
      </c>
      <c r="J165" s="199">
        <v>740</v>
      </c>
      <c r="K165" s="198">
        <v>53.5</v>
      </c>
      <c r="L165" s="198">
        <v>5.4</v>
      </c>
      <c r="M165" s="200">
        <v>56</v>
      </c>
      <c r="N165" s="198">
        <v>5.5</v>
      </c>
      <c r="O165" s="192" t="str">
        <f t="shared" si="18"/>
        <v/>
      </c>
      <c r="P165" s="408" t="str">
        <f t="shared" si="22"/>
        <v/>
      </c>
      <c r="Q165" s="407" t="str">
        <f t="shared" si="23"/>
        <v/>
      </c>
      <c r="R165" s="334" t="str">
        <f t="shared" si="19"/>
        <v/>
      </c>
      <c r="S165" s="334" t="str">
        <f t="shared" si="20"/>
        <v/>
      </c>
      <c r="T165" s="334" t="str">
        <f t="shared" si="21"/>
        <v/>
      </c>
      <c r="U165" s="334" t="str">
        <f t="shared" si="24"/>
        <v/>
      </c>
      <c r="V165" s="267" t="str">
        <f t="shared" si="25"/>
        <v/>
      </c>
      <c r="W165" s="194" t="str">
        <f t="shared" si="26"/>
        <v/>
      </c>
    </row>
    <row r="166" spans="1:23" ht="10.95" customHeight="1" x14ac:dyDescent="0.2">
      <c r="A166" s="195" t="s">
        <v>445</v>
      </c>
      <c r="B166" s="196" t="s">
        <v>455</v>
      </c>
      <c r="C166" s="196">
        <v>688</v>
      </c>
      <c r="D166" s="197">
        <v>470</v>
      </c>
      <c r="E166" s="196">
        <v>214</v>
      </c>
      <c r="F166" s="198">
        <v>31.2</v>
      </c>
      <c r="G166" s="198">
        <v>7.4</v>
      </c>
      <c r="H166" s="198">
        <v>45.6</v>
      </c>
      <c r="I166" s="198">
        <v>9.6</v>
      </c>
      <c r="J166" s="199">
        <v>160</v>
      </c>
      <c r="K166" s="198">
        <v>23.2</v>
      </c>
      <c r="L166" s="198">
        <v>6.7</v>
      </c>
      <c r="M166" s="200">
        <v>34</v>
      </c>
      <c r="N166" s="198">
        <v>9.1999999999999993</v>
      </c>
      <c r="O166" s="192" t="str">
        <f t="shared" si="18"/>
        <v/>
      </c>
      <c r="P166" s="408" t="str">
        <f t="shared" si="22"/>
        <v/>
      </c>
      <c r="Q166" s="407" t="str">
        <f t="shared" si="23"/>
        <v/>
      </c>
      <c r="R166" s="334" t="str">
        <f t="shared" si="19"/>
        <v/>
      </c>
      <c r="S166" s="334" t="str">
        <f t="shared" si="20"/>
        <v/>
      </c>
      <c r="T166" s="334" t="str">
        <f t="shared" si="21"/>
        <v/>
      </c>
      <c r="U166" s="334" t="str">
        <f t="shared" si="24"/>
        <v/>
      </c>
      <c r="V166" s="267" t="str">
        <f t="shared" si="25"/>
        <v/>
      </c>
      <c r="W166" s="194" t="str">
        <f t="shared" si="26"/>
        <v/>
      </c>
    </row>
    <row r="167" spans="1:23" ht="10.95" customHeight="1" x14ac:dyDescent="0.2">
      <c r="A167" s="195" t="s">
        <v>471</v>
      </c>
      <c r="B167" s="196" t="s">
        <v>444</v>
      </c>
      <c r="C167" s="196">
        <v>5006</v>
      </c>
      <c r="D167" s="197">
        <v>4792</v>
      </c>
      <c r="E167" s="196">
        <v>3131</v>
      </c>
      <c r="F167" s="198">
        <v>62.5</v>
      </c>
      <c r="G167" s="198">
        <v>2.2000000000000002</v>
      </c>
      <c r="H167" s="198">
        <v>65.3</v>
      </c>
      <c r="I167" s="198">
        <v>2.2999999999999998</v>
      </c>
      <c r="J167" s="199">
        <v>2364</v>
      </c>
      <c r="K167" s="198">
        <v>47.2</v>
      </c>
      <c r="L167" s="198">
        <v>2.2999999999999998</v>
      </c>
      <c r="M167" s="200">
        <v>49.3</v>
      </c>
      <c r="N167" s="198">
        <v>2.4</v>
      </c>
      <c r="O167" s="192">
        <f t="shared" si="18"/>
        <v>50.9</v>
      </c>
      <c r="P167" s="408">
        <f t="shared" si="22"/>
        <v>0.42097244546498264</v>
      </c>
      <c r="Q167" s="407">
        <f t="shared" si="23"/>
        <v>0.82705784963650819</v>
      </c>
      <c r="R167" s="334">
        <f t="shared" si="19"/>
        <v>47.2</v>
      </c>
      <c r="S167" s="334">
        <f t="shared" si="20"/>
        <v>47.2</v>
      </c>
      <c r="T167" s="334">
        <f t="shared" si="21"/>
        <v>36.5</v>
      </c>
      <c r="U167" s="334">
        <f t="shared" si="24"/>
        <v>27.6</v>
      </c>
      <c r="V167" s="267">
        <f t="shared" si="25"/>
        <v>8.8027554535017372E-2</v>
      </c>
      <c r="W167" s="194" t="str">
        <f t="shared" si="26"/>
        <v>Indiana</v>
      </c>
    </row>
    <row r="168" spans="1:23" ht="10.95" customHeight="1" x14ac:dyDescent="0.2">
      <c r="A168" s="195" t="s">
        <v>445</v>
      </c>
      <c r="B168" s="196" t="s">
        <v>446</v>
      </c>
      <c r="C168" s="196">
        <v>2404</v>
      </c>
      <c r="D168" s="197">
        <v>2331</v>
      </c>
      <c r="E168" s="196">
        <v>1522</v>
      </c>
      <c r="F168" s="198">
        <v>63.3</v>
      </c>
      <c r="G168" s="198">
        <v>3.2</v>
      </c>
      <c r="H168" s="198">
        <v>65.3</v>
      </c>
      <c r="I168" s="198">
        <v>3.2</v>
      </c>
      <c r="J168" s="199">
        <v>1115</v>
      </c>
      <c r="K168" s="198">
        <v>46.4</v>
      </c>
      <c r="L168" s="198">
        <v>3.3</v>
      </c>
      <c r="M168" s="200">
        <v>47.8</v>
      </c>
      <c r="N168" s="198">
        <v>3.4</v>
      </c>
      <c r="O168" s="192" t="str">
        <f t="shared" si="18"/>
        <v/>
      </c>
      <c r="P168" s="408" t="str">
        <f t="shared" si="22"/>
        <v/>
      </c>
      <c r="Q168" s="407" t="str">
        <f t="shared" si="23"/>
        <v/>
      </c>
      <c r="R168" s="334" t="str">
        <f t="shared" si="19"/>
        <v/>
      </c>
      <c r="S168" s="334" t="str">
        <f t="shared" si="20"/>
        <v/>
      </c>
      <c r="T168" s="334" t="str">
        <f t="shared" si="21"/>
        <v/>
      </c>
      <c r="U168" s="334" t="str">
        <f t="shared" si="24"/>
        <v/>
      </c>
      <c r="V168" s="267" t="str">
        <f t="shared" si="25"/>
        <v/>
      </c>
      <c r="W168" s="194" t="str">
        <f t="shared" si="26"/>
        <v/>
      </c>
    </row>
    <row r="169" spans="1:23" ht="10.95" customHeight="1" x14ac:dyDescent="0.2">
      <c r="A169" s="195" t="s">
        <v>445</v>
      </c>
      <c r="B169" s="196" t="s">
        <v>447</v>
      </c>
      <c r="C169" s="196">
        <v>2602</v>
      </c>
      <c r="D169" s="197">
        <v>2461</v>
      </c>
      <c r="E169" s="196">
        <v>1609</v>
      </c>
      <c r="F169" s="198">
        <v>61.8</v>
      </c>
      <c r="G169" s="198">
        <v>3.1</v>
      </c>
      <c r="H169" s="198">
        <v>65.400000000000006</v>
      </c>
      <c r="I169" s="198">
        <v>3.1</v>
      </c>
      <c r="J169" s="199">
        <v>1249</v>
      </c>
      <c r="K169" s="198">
        <v>48</v>
      </c>
      <c r="L169" s="198">
        <v>3.2</v>
      </c>
      <c r="M169" s="200">
        <v>50.7</v>
      </c>
      <c r="N169" s="198">
        <v>3.3</v>
      </c>
      <c r="O169" s="192" t="str">
        <f t="shared" si="18"/>
        <v/>
      </c>
      <c r="P169" s="408" t="str">
        <f t="shared" si="22"/>
        <v/>
      </c>
      <c r="Q169" s="407" t="str">
        <f t="shared" si="23"/>
        <v/>
      </c>
      <c r="R169" s="334" t="str">
        <f t="shared" si="19"/>
        <v/>
      </c>
      <c r="S169" s="334" t="str">
        <f t="shared" si="20"/>
        <v/>
      </c>
      <c r="T169" s="334" t="str">
        <f t="shared" si="21"/>
        <v/>
      </c>
      <c r="U169" s="334" t="str">
        <f t="shared" si="24"/>
        <v/>
      </c>
      <c r="V169" s="267" t="str">
        <f t="shared" si="25"/>
        <v/>
      </c>
      <c r="W169" s="194" t="str">
        <f t="shared" si="26"/>
        <v/>
      </c>
    </row>
    <row r="170" spans="1:23" ht="10.95" customHeight="1" x14ac:dyDescent="0.2">
      <c r="A170" s="195" t="s">
        <v>445</v>
      </c>
      <c r="B170" s="196" t="s">
        <v>448</v>
      </c>
      <c r="C170" s="196">
        <v>4260</v>
      </c>
      <c r="D170" s="197">
        <v>4125</v>
      </c>
      <c r="E170" s="196">
        <v>2723</v>
      </c>
      <c r="F170" s="198">
        <v>63.9</v>
      </c>
      <c r="G170" s="198">
        <v>2.4</v>
      </c>
      <c r="H170" s="198">
        <v>66</v>
      </c>
      <c r="I170" s="198">
        <v>2.4</v>
      </c>
      <c r="J170" s="199">
        <v>2066</v>
      </c>
      <c r="K170" s="198">
        <v>48.5</v>
      </c>
      <c r="L170" s="198">
        <v>2.5</v>
      </c>
      <c r="M170" s="200">
        <v>50.1</v>
      </c>
      <c r="N170" s="198">
        <v>2.6</v>
      </c>
      <c r="O170" s="192" t="str">
        <f t="shared" si="18"/>
        <v/>
      </c>
      <c r="P170" s="408" t="str">
        <f t="shared" si="22"/>
        <v/>
      </c>
      <c r="Q170" s="407" t="str">
        <f t="shared" si="23"/>
        <v/>
      </c>
      <c r="R170" s="334" t="str">
        <f t="shared" si="19"/>
        <v/>
      </c>
      <c r="S170" s="334" t="str">
        <f t="shared" si="20"/>
        <v/>
      </c>
      <c r="T170" s="334" t="str">
        <f t="shared" si="21"/>
        <v/>
      </c>
      <c r="U170" s="334" t="str">
        <f t="shared" si="24"/>
        <v/>
      </c>
      <c r="V170" s="267" t="str">
        <f t="shared" si="25"/>
        <v/>
      </c>
      <c r="W170" s="194" t="str">
        <f t="shared" si="26"/>
        <v/>
      </c>
    </row>
    <row r="171" spans="1:23" ht="10.95" customHeight="1" x14ac:dyDescent="0.2">
      <c r="A171" s="195" t="s">
        <v>445</v>
      </c>
      <c r="B171" s="196" t="s">
        <v>449</v>
      </c>
      <c r="C171" s="196">
        <v>3937</v>
      </c>
      <c r="D171" s="197">
        <v>3921</v>
      </c>
      <c r="E171" s="196">
        <v>2634</v>
      </c>
      <c r="F171" s="198">
        <v>66.900000000000006</v>
      </c>
      <c r="G171" s="198">
        <v>2.5</v>
      </c>
      <c r="H171" s="198">
        <v>67.2</v>
      </c>
      <c r="I171" s="198">
        <v>2.5</v>
      </c>
      <c r="J171" s="199">
        <v>1996</v>
      </c>
      <c r="K171" s="198">
        <v>50.7</v>
      </c>
      <c r="L171" s="198">
        <v>2.6</v>
      </c>
      <c r="M171" s="200">
        <v>50.9</v>
      </c>
      <c r="N171" s="198">
        <v>2.6</v>
      </c>
      <c r="O171" s="192" t="str">
        <f t="shared" si="18"/>
        <v/>
      </c>
      <c r="P171" s="408" t="str">
        <f t="shared" si="22"/>
        <v/>
      </c>
      <c r="Q171" s="407" t="str">
        <f t="shared" si="23"/>
        <v/>
      </c>
      <c r="R171" s="334" t="str">
        <f t="shared" si="19"/>
        <v/>
      </c>
      <c r="S171" s="334" t="str">
        <f t="shared" si="20"/>
        <v/>
      </c>
      <c r="T171" s="334" t="str">
        <f t="shared" si="21"/>
        <v/>
      </c>
      <c r="U171" s="334" t="str">
        <f t="shared" si="24"/>
        <v/>
      </c>
      <c r="V171" s="267" t="str">
        <f t="shared" si="25"/>
        <v/>
      </c>
      <c r="W171" s="194" t="str">
        <f t="shared" si="26"/>
        <v/>
      </c>
    </row>
    <row r="172" spans="1:23" ht="10.95" customHeight="1" x14ac:dyDescent="0.2">
      <c r="A172" s="195" t="s">
        <v>445</v>
      </c>
      <c r="B172" s="196" t="s">
        <v>450</v>
      </c>
      <c r="C172" s="196">
        <v>484</v>
      </c>
      <c r="D172" s="197">
        <v>468</v>
      </c>
      <c r="E172" s="196">
        <v>299</v>
      </c>
      <c r="F172" s="198">
        <v>61.8</v>
      </c>
      <c r="G172" s="198">
        <v>8.8000000000000007</v>
      </c>
      <c r="H172" s="198">
        <v>63.9</v>
      </c>
      <c r="I172" s="198">
        <v>8.8000000000000007</v>
      </c>
      <c r="J172" s="199">
        <v>221</v>
      </c>
      <c r="K172" s="198">
        <v>45.7</v>
      </c>
      <c r="L172" s="198">
        <v>9</v>
      </c>
      <c r="M172" s="200">
        <v>47.2</v>
      </c>
      <c r="N172" s="198">
        <v>9.1999999999999993</v>
      </c>
      <c r="O172" s="192" t="str">
        <f t="shared" si="18"/>
        <v/>
      </c>
      <c r="P172" s="408" t="str">
        <f t="shared" si="22"/>
        <v/>
      </c>
      <c r="Q172" s="407" t="str">
        <f t="shared" si="23"/>
        <v/>
      </c>
      <c r="R172" s="334" t="str">
        <f t="shared" si="19"/>
        <v/>
      </c>
      <c r="S172" s="334" t="str">
        <f t="shared" si="20"/>
        <v/>
      </c>
      <c r="T172" s="334" t="str">
        <f t="shared" si="21"/>
        <v/>
      </c>
      <c r="U172" s="334" t="str">
        <f t="shared" si="24"/>
        <v/>
      </c>
      <c r="V172" s="267" t="str">
        <f t="shared" si="25"/>
        <v/>
      </c>
      <c r="W172" s="194" t="str">
        <f t="shared" si="26"/>
        <v/>
      </c>
    </row>
    <row r="173" spans="1:23" ht="10.95" customHeight="1" x14ac:dyDescent="0.2">
      <c r="A173" s="195" t="s">
        <v>445</v>
      </c>
      <c r="B173" s="196" t="s">
        <v>451</v>
      </c>
      <c r="C173" s="196">
        <v>138</v>
      </c>
      <c r="D173" s="197">
        <v>98</v>
      </c>
      <c r="E173" s="196">
        <v>40</v>
      </c>
      <c r="F173" s="198">
        <v>28.9</v>
      </c>
      <c r="G173" s="198">
        <v>16</v>
      </c>
      <c r="H173" s="198">
        <v>40.5</v>
      </c>
      <c r="I173" s="198">
        <v>20.5</v>
      </c>
      <c r="J173" s="199">
        <v>27</v>
      </c>
      <c r="K173" s="198">
        <v>19.7</v>
      </c>
      <c r="L173" s="198">
        <v>14.1</v>
      </c>
      <c r="M173" s="200">
        <v>27.6</v>
      </c>
      <c r="N173" s="198">
        <v>18.7</v>
      </c>
      <c r="O173" s="192" t="str">
        <f t="shared" si="18"/>
        <v/>
      </c>
      <c r="P173" s="408" t="str">
        <f t="shared" si="22"/>
        <v/>
      </c>
      <c r="Q173" s="407" t="str">
        <f t="shared" si="23"/>
        <v/>
      </c>
      <c r="R173" s="334" t="str">
        <f t="shared" si="19"/>
        <v/>
      </c>
      <c r="S173" s="334" t="str">
        <f t="shared" si="20"/>
        <v/>
      </c>
      <c r="T173" s="334" t="str">
        <f t="shared" si="21"/>
        <v/>
      </c>
      <c r="U173" s="334" t="str">
        <f t="shared" si="24"/>
        <v/>
      </c>
      <c r="V173" s="267" t="str">
        <f t="shared" si="25"/>
        <v/>
      </c>
      <c r="W173" s="194" t="str">
        <f t="shared" si="26"/>
        <v/>
      </c>
    </row>
    <row r="174" spans="1:23" ht="10.95" customHeight="1" x14ac:dyDescent="0.2">
      <c r="A174" s="195" t="s">
        <v>445</v>
      </c>
      <c r="B174" s="196" t="s">
        <v>452</v>
      </c>
      <c r="C174" s="196">
        <v>337</v>
      </c>
      <c r="D174" s="197">
        <v>212</v>
      </c>
      <c r="E174" s="196">
        <v>96</v>
      </c>
      <c r="F174" s="198">
        <v>28.4</v>
      </c>
      <c r="G174" s="198">
        <v>12.7</v>
      </c>
      <c r="H174" s="198">
        <v>45.2</v>
      </c>
      <c r="I174" s="198">
        <v>17.7</v>
      </c>
      <c r="J174" s="199">
        <v>77</v>
      </c>
      <c r="K174" s="198">
        <v>22.9</v>
      </c>
      <c r="L174" s="198">
        <v>11.8</v>
      </c>
      <c r="M174" s="200">
        <v>36.5</v>
      </c>
      <c r="N174" s="198">
        <v>17.100000000000001</v>
      </c>
      <c r="O174" s="192" t="str">
        <f t="shared" si="18"/>
        <v/>
      </c>
      <c r="P174" s="408" t="str">
        <f t="shared" si="22"/>
        <v/>
      </c>
      <c r="Q174" s="407" t="str">
        <f t="shared" si="23"/>
        <v/>
      </c>
      <c r="R174" s="334" t="str">
        <f t="shared" si="19"/>
        <v/>
      </c>
      <c r="S174" s="334" t="str">
        <f t="shared" si="20"/>
        <v/>
      </c>
      <c r="T174" s="334" t="str">
        <f t="shared" si="21"/>
        <v/>
      </c>
      <c r="U174" s="334" t="str">
        <f t="shared" si="24"/>
        <v/>
      </c>
      <c r="V174" s="267" t="str">
        <f t="shared" si="25"/>
        <v/>
      </c>
      <c r="W174" s="194" t="str">
        <f t="shared" si="26"/>
        <v/>
      </c>
    </row>
    <row r="175" spans="1:23" ht="10.95" customHeight="1" x14ac:dyDescent="0.2">
      <c r="A175" s="195" t="s">
        <v>445</v>
      </c>
      <c r="B175" s="196" t="s">
        <v>453</v>
      </c>
      <c r="C175" s="196">
        <v>4342</v>
      </c>
      <c r="D175" s="197">
        <v>4197</v>
      </c>
      <c r="E175" s="196">
        <v>2775</v>
      </c>
      <c r="F175" s="198">
        <v>63.9</v>
      </c>
      <c r="G175" s="198">
        <v>2.4</v>
      </c>
      <c r="H175" s="198">
        <v>66.099999999999994</v>
      </c>
      <c r="I175" s="198">
        <v>2.4</v>
      </c>
      <c r="J175" s="199">
        <v>2099</v>
      </c>
      <c r="K175" s="198">
        <v>48.3</v>
      </c>
      <c r="L175" s="198">
        <v>2.5</v>
      </c>
      <c r="M175" s="200">
        <v>50</v>
      </c>
      <c r="N175" s="198">
        <v>2.5</v>
      </c>
      <c r="O175" s="192" t="str">
        <f t="shared" si="18"/>
        <v/>
      </c>
      <c r="P175" s="408" t="str">
        <f t="shared" si="22"/>
        <v/>
      </c>
      <c r="Q175" s="407" t="str">
        <f t="shared" si="23"/>
        <v/>
      </c>
      <c r="R175" s="334" t="str">
        <f t="shared" si="19"/>
        <v/>
      </c>
      <c r="S175" s="334" t="str">
        <f t="shared" si="20"/>
        <v/>
      </c>
      <c r="T175" s="334" t="str">
        <f t="shared" si="21"/>
        <v/>
      </c>
      <c r="U175" s="334" t="str">
        <f t="shared" si="24"/>
        <v/>
      </c>
      <c r="V175" s="267" t="str">
        <f t="shared" si="25"/>
        <v/>
      </c>
      <c r="W175" s="194" t="str">
        <f t="shared" si="26"/>
        <v/>
      </c>
    </row>
    <row r="176" spans="1:23" ht="10.95" customHeight="1" x14ac:dyDescent="0.2">
      <c r="A176" s="195" t="s">
        <v>445</v>
      </c>
      <c r="B176" s="196" t="s">
        <v>454</v>
      </c>
      <c r="C176" s="196">
        <v>544</v>
      </c>
      <c r="D176" s="197">
        <v>518</v>
      </c>
      <c r="E176" s="196">
        <v>329</v>
      </c>
      <c r="F176" s="198">
        <v>60.4</v>
      </c>
      <c r="G176" s="198">
        <v>8.3000000000000007</v>
      </c>
      <c r="H176" s="198">
        <v>63.5</v>
      </c>
      <c r="I176" s="198">
        <v>8.4</v>
      </c>
      <c r="J176" s="199">
        <v>245</v>
      </c>
      <c r="K176" s="198">
        <v>45</v>
      </c>
      <c r="L176" s="198">
        <v>8.5</v>
      </c>
      <c r="M176" s="200">
        <v>47.2</v>
      </c>
      <c r="N176" s="198">
        <v>8.6999999999999993</v>
      </c>
      <c r="O176" s="192" t="str">
        <f t="shared" si="18"/>
        <v/>
      </c>
      <c r="P176" s="408" t="str">
        <f t="shared" si="22"/>
        <v/>
      </c>
      <c r="Q176" s="407" t="str">
        <f t="shared" si="23"/>
        <v/>
      </c>
      <c r="R176" s="334" t="str">
        <f t="shared" si="19"/>
        <v/>
      </c>
      <c r="S176" s="334" t="str">
        <f t="shared" si="20"/>
        <v/>
      </c>
      <c r="T176" s="334" t="str">
        <f t="shared" si="21"/>
        <v/>
      </c>
      <c r="U176" s="334" t="str">
        <f t="shared" si="24"/>
        <v/>
      </c>
      <c r="V176" s="267" t="str">
        <f t="shared" si="25"/>
        <v/>
      </c>
      <c r="W176" s="194" t="str">
        <f t="shared" si="26"/>
        <v/>
      </c>
    </row>
    <row r="177" spans="1:23" ht="10.95" customHeight="1" x14ac:dyDescent="0.2">
      <c r="A177" s="195" t="s">
        <v>445</v>
      </c>
      <c r="B177" s="196" t="s">
        <v>455</v>
      </c>
      <c r="C177" s="196">
        <v>147</v>
      </c>
      <c r="D177" s="197">
        <v>108</v>
      </c>
      <c r="E177" s="196">
        <v>49</v>
      </c>
      <c r="F177" s="198">
        <v>33.5</v>
      </c>
      <c r="G177" s="198">
        <v>16.100000000000001</v>
      </c>
      <c r="H177" s="198">
        <v>45.7</v>
      </c>
      <c r="I177" s="198">
        <v>19.899999999999999</v>
      </c>
      <c r="J177" s="199">
        <v>34</v>
      </c>
      <c r="K177" s="198">
        <v>22.8</v>
      </c>
      <c r="L177" s="198">
        <v>14.3</v>
      </c>
      <c r="M177" s="200">
        <v>31.1</v>
      </c>
      <c r="N177" s="198">
        <v>18.5</v>
      </c>
      <c r="O177" s="192" t="str">
        <f t="shared" si="18"/>
        <v/>
      </c>
      <c r="P177" s="408" t="str">
        <f t="shared" si="22"/>
        <v/>
      </c>
      <c r="Q177" s="407" t="str">
        <f t="shared" si="23"/>
        <v/>
      </c>
      <c r="R177" s="334" t="str">
        <f t="shared" si="19"/>
        <v/>
      </c>
      <c r="S177" s="334" t="str">
        <f t="shared" si="20"/>
        <v/>
      </c>
      <c r="T177" s="334" t="str">
        <f t="shared" si="21"/>
        <v/>
      </c>
      <c r="U177" s="334" t="str">
        <f t="shared" si="24"/>
        <v/>
      </c>
      <c r="V177" s="267" t="str">
        <f t="shared" si="25"/>
        <v/>
      </c>
      <c r="W177" s="194" t="str">
        <f t="shared" si="26"/>
        <v/>
      </c>
    </row>
    <row r="178" spans="1:23" ht="10.95" customHeight="1" x14ac:dyDescent="0.2">
      <c r="A178" s="195" t="s">
        <v>472</v>
      </c>
      <c r="B178" s="196" t="s">
        <v>444</v>
      </c>
      <c r="C178" s="196">
        <v>2376</v>
      </c>
      <c r="D178" s="197">
        <v>2239</v>
      </c>
      <c r="E178" s="196">
        <v>1658</v>
      </c>
      <c r="F178" s="198">
        <v>69.8</v>
      </c>
      <c r="G178" s="198">
        <v>2.6</v>
      </c>
      <c r="H178" s="198">
        <v>74</v>
      </c>
      <c r="I178" s="198">
        <v>2.5</v>
      </c>
      <c r="J178" s="199">
        <v>1335</v>
      </c>
      <c r="K178" s="198">
        <v>56.2</v>
      </c>
      <c r="L178" s="198">
        <v>2.8</v>
      </c>
      <c r="M178" s="200">
        <v>59.6</v>
      </c>
      <c r="N178" s="198">
        <v>2.8</v>
      </c>
      <c r="O178" s="192">
        <f t="shared" si="18"/>
        <v>60.8</v>
      </c>
      <c r="P178" s="408">
        <f t="shared" si="22"/>
        <v>0.503046875</v>
      </c>
      <c r="Q178" s="407">
        <f t="shared" si="23"/>
        <v>0.82737972861842113</v>
      </c>
      <c r="R178" s="334">
        <f t="shared" si="19"/>
        <v>54.1</v>
      </c>
      <c r="S178" s="334">
        <f t="shared" si="20"/>
        <v>51.3</v>
      </c>
      <c r="T178" s="334">
        <f t="shared" si="21"/>
        <v>46.7</v>
      </c>
      <c r="U178" s="334" t="str">
        <f t="shared" si="24"/>
        <v>B</v>
      </c>
      <c r="V178" s="267">
        <f t="shared" si="25"/>
        <v>0.10495312499999998</v>
      </c>
      <c r="W178" s="194" t="str">
        <f t="shared" si="26"/>
        <v>Iowa</v>
      </c>
    </row>
    <row r="179" spans="1:23" ht="10.95" customHeight="1" x14ac:dyDescent="0.2">
      <c r="A179" s="195" t="s">
        <v>445</v>
      </c>
      <c r="B179" s="196" t="s">
        <v>446</v>
      </c>
      <c r="C179" s="196">
        <v>1176</v>
      </c>
      <c r="D179" s="197">
        <v>1105</v>
      </c>
      <c r="E179" s="196">
        <v>833</v>
      </c>
      <c r="F179" s="198">
        <v>70.8</v>
      </c>
      <c r="G179" s="198">
        <v>3.6</v>
      </c>
      <c r="H179" s="198">
        <v>75.400000000000006</v>
      </c>
      <c r="I179" s="198">
        <v>3.5</v>
      </c>
      <c r="J179" s="199">
        <v>660</v>
      </c>
      <c r="K179" s="198">
        <v>56.1</v>
      </c>
      <c r="L179" s="198">
        <v>3.9</v>
      </c>
      <c r="M179" s="200">
        <v>59.7</v>
      </c>
      <c r="N179" s="198">
        <v>4</v>
      </c>
      <c r="O179" s="192" t="str">
        <f t="shared" si="18"/>
        <v/>
      </c>
      <c r="P179" s="408" t="str">
        <f t="shared" si="22"/>
        <v/>
      </c>
      <c r="Q179" s="407" t="str">
        <f t="shared" si="23"/>
        <v/>
      </c>
      <c r="R179" s="334" t="str">
        <f t="shared" si="19"/>
        <v/>
      </c>
      <c r="S179" s="334" t="str">
        <f t="shared" si="20"/>
        <v/>
      </c>
      <c r="T179" s="334" t="str">
        <f t="shared" si="21"/>
        <v/>
      </c>
      <c r="U179" s="334" t="str">
        <f t="shared" si="24"/>
        <v/>
      </c>
      <c r="V179" s="267" t="str">
        <f t="shared" si="25"/>
        <v/>
      </c>
      <c r="W179" s="194" t="str">
        <f t="shared" si="26"/>
        <v/>
      </c>
    </row>
    <row r="180" spans="1:23" ht="10.95" customHeight="1" x14ac:dyDescent="0.2">
      <c r="A180" s="195" t="s">
        <v>445</v>
      </c>
      <c r="B180" s="196" t="s">
        <v>447</v>
      </c>
      <c r="C180" s="196">
        <v>1201</v>
      </c>
      <c r="D180" s="197">
        <v>1134</v>
      </c>
      <c r="E180" s="196">
        <v>825</v>
      </c>
      <c r="F180" s="198">
        <v>68.7</v>
      </c>
      <c r="G180" s="198">
        <v>3.6</v>
      </c>
      <c r="H180" s="198">
        <v>72.7</v>
      </c>
      <c r="I180" s="198">
        <v>3.6</v>
      </c>
      <c r="J180" s="199">
        <v>675</v>
      </c>
      <c r="K180" s="198">
        <v>56.2</v>
      </c>
      <c r="L180" s="198">
        <v>3.9</v>
      </c>
      <c r="M180" s="200">
        <v>59.5</v>
      </c>
      <c r="N180" s="198">
        <v>4</v>
      </c>
      <c r="O180" s="192" t="str">
        <f t="shared" si="18"/>
        <v/>
      </c>
      <c r="P180" s="408" t="str">
        <f t="shared" si="22"/>
        <v/>
      </c>
      <c r="Q180" s="407" t="str">
        <f t="shared" si="23"/>
        <v/>
      </c>
      <c r="R180" s="334" t="str">
        <f t="shared" si="19"/>
        <v/>
      </c>
      <c r="S180" s="334" t="str">
        <f t="shared" si="20"/>
        <v/>
      </c>
      <c r="T180" s="334" t="str">
        <f t="shared" si="21"/>
        <v/>
      </c>
      <c r="U180" s="334" t="str">
        <f t="shared" si="24"/>
        <v/>
      </c>
      <c r="V180" s="267" t="str">
        <f t="shared" si="25"/>
        <v/>
      </c>
      <c r="W180" s="194" t="str">
        <f t="shared" si="26"/>
        <v/>
      </c>
    </row>
    <row r="181" spans="1:23" ht="10.95" customHeight="1" x14ac:dyDescent="0.2">
      <c r="A181" s="195" t="s">
        <v>445</v>
      </c>
      <c r="B181" s="196" t="s">
        <v>448</v>
      </c>
      <c r="C181" s="196">
        <v>2192</v>
      </c>
      <c r="D181" s="197">
        <v>2119</v>
      </c>
      <c r="E181" s="196">
        <v>1580</v>
      </c>
      <c r="F181" s="198">
        <v>72.099999999999994</v>
      </c>
      <c r="G181" s="198">
        <v>2.6</v>
      </c>
      <c r="H181" s="198">
        <v>74.5</v>
      </c>
      <c r="I181" s="198">
        <v>2.6</v>
      </c>
      <c r="J181" s="199">
        <v>1270</v>
      </c>
      <c r="K181" s="198">
        <v>57.9</v>
      </c>
      <c r="L181" s="198">
        <v>2.9</v>
      </c>
      <c r="M181" s="200">
        <v>59.9</v>
      </c>
      <c r="N181" s="198">
        <v>2.9</v>
      </c>
      <c r="O181" s="192" t="str">
        <f t="shared" si="18"/>
        <v/>
      </c>
      <c r="P181" s="408" t="str">
        <f t="shared" si="22"/>
        <v/>
      </c>
      <c r="Q181" s="407" t="str">
        <f t="shared" si="23"/>
        <v/>
      </c>
      <c r="R181" s="334" t="str">
        <f t="shared" si="19"/>
        <v/>
      </c>
      <c r="S181" s="334" t="str">
        <f t="shared" si="20"/>
        <v/>
      </c>
      <c r="T181" s="334" t="str">
        <f t="shared" si="21"/>
        <v/>
      </c>
      <c r="U181" s="334" t="str">
        <f t="shared" si="24"/>
        <v/>
      </c>
      <c r="V181" s="267" t="str">
        <f t="shared" si="25"/>
        <v/>
      </c>
      <c r="W181" s="194" t="str">
        <f t="shared" si="26"/>
        <v/>
      </c>
    </row>
    <row r="182" spans="1:23" ht="10.95" customHeight="1" x14ac:dyDescent="0.2">
      <c r="A182" s="195" t="s">
        <v>445</v>
      </c>
      <c r="B182" s="196" t="s">
        <v>449</v>
      </c>
      <c r="C182" s="196">
        <v>2007</v>
      </c>
      <c r="D182" s="197">
        <v>1983</v>
      </c>
      <c r="E182" s="196">
        <v>1499</v>
      </c>
      <c r="F182" s="198">
        <v>74.7</v>
      </c>
      <c r="G182" s="198">
        <v>2.6</v>
      </c>
      <c r="H182" s="198">
        <v>75.599999999999994</v>
      </c>
      <c r="I182" s="198">
        <v>2.6</v>
      </c>
      <c r="J182" s="199">
        <v>1206</v>
      </c>
      <c r="K182" s="198">
        <v>60.1</v>
      </c>
      <c r="L182" s="198">
        <v>3</v>
      </c>
      <c r="M182" s="200">
        <v>60.8</v>
      </c>
      <c r="N182" s="198">
        <v>3</v>
      </c>
      <c r="O182" s="192" t="str">
        <f t="shared" si="18"/>
        <v/>
      </c>
      <c r="P182" s="408" t="str">
        <f t="shared" si="22"/>
        <v/>
      </c>
      <c r="Q182" s="407" t="str">
        <f t="shared" si="23"/>
        <v/>
      </c>
      <c r="R182" s="334" t="str">
        <f t="shared" si="19"/>
        <v/>
      </c>
      <c r="S182" s="334" t="str">
        <f t="shared" si="20"/>
        <v/>
      </c>
      <c r="T182" s="334" t="str">
        <f t="shared" si="21"/>
        <v/>
      </c>
      <c r="U182" s="334" t="str">
        <f t="shared" si="24"/>
        <v/>
      </c>
      <c r="V182" s="267" t="str">
        <f t="shared" si="25"/>
        <v/>
      </c>
      <c r="W182" s="194" t="str">
        <f t="shared" si="26"/>
        <v/>
      </c>
    </row>
    <row r="183" spans="1:23" ht="10.95" customHeight="1" x14ac:dyDescent="0.2">
      <c r="A183" s="195" t="s">
        <v>445</v>
      </c>
      <c r="B183" s="196" t="s">
        <v>450</v>
      </c>
      <c r="C183" s="196">
        <v>89</v>
      </c>
      <c r="D183" s="197">
        <v>76</v>
      </c>
      <c r="E183" s="196">
        <v>47</v>
      </c>
      <c r="F183" s="198">
        <v>52.6</v>
      </c>
      <c r="G183" s="198">
        <v>17.399999999999999</v>
      </c>
      <c r="H183" s="198">
        <v>61.3</v>
      </c>
      <c r="I183" s="198">
        <v>18.3</v>
      </c>
      <c r="J183" s="199">
        <v>41</v>
      </c>
      <c r="K183" s="198">
        <v>46.4</v>
      </c>
      <c r="L183" s="198">
        <v>17.399999999999999</v>
      </c>
      <c r="M183" s="200">
        <v>54.1</v>
      </c>
      <c r="N183" s="198">
        <v>18.8</v>
      </c>
      <c r="O183" s="192" t="str">
        <f t="shared" si="18"/>
        <v/>
      </c>
      <c r="P183" s="408" t="str">
        <f t="shared" si="22"/>
        <v/>
      </c>
      <c r="Q183" s="407" t="str">
        <f t="shared" si="23"/>
        <v/>
      </c>
      <c r="R183" s="334" t="str">
        <f t="shared" si="19"/>
        <v/>
      </c>
      <c r="S183" s="334" t="str">
        <f t="shared" si="20"/>
        <v/>
      </c>
      <c r="T183" s="334" t="str">
        <f t="shared" si="21"/>
        <v/>
      </c>
      <c r="U183" s="334" t="str">
        <f t="shared" si="24"/>
        <v/>
      </c>
      <c r="V183" s="267" t="str">
        <f t="shared" si="25"/>
        <v/>
      </c>
      <c r="W183" s="194" t="str">
        <f t="shared" si="26"/>
        <v/>
      </c>
    </row>
    <row r="184" spans="1:23" ht="10.95" customHeight="1" x14ac:dyDescent="0.2">
      <c r="A184" s="195" t="s">
        <v>445</v>
      </c>
      <c r="B184" s="196" t="s">
        <v>451</v>
      </c>
      <c r="C184" s="196">
        <v>62</v>
      </c>
      <c r="D184" s="197">
        <v>22</v>
      </c>
      <c r="E184" s="196">
        <v>14</v>
      </c>
      <c r="F184" s="198" t="s">
        <v>457</v>
      </c>
      <c r="G184" s="198" t="s">
        <v>457</v>
      </c>
      <c r="H184" s="198" t="s">
        <v>457</v>
      </c>
      <c r="I184" s="198" t="s">
        <v>457</v>
      </c>
      <c r="J184" s="199">
        <v>12</v>
      </c>
      <c r="K184" s="198" t="s">
        <v>457</v>
      </c>
      <c r="L184" s="198" t="s">
        <v>457</v>
      </c>
      <c r="M184" s="200" t="s">
        <v>457</v>
      </c>
      <c r="N184" s="198" t="s">
        <v>457</v>
      </c>
      <c r="O184" s="192" t="str">
        <f t="shared" si="18"/>
        <v/>
      </c>
      <c r="P184" s="408" t="str">
        <f t="shared" si="22"/>
        <v/>
      </c>
      <c r="Q184" s="407" t="str">
        <f t="shared" si="23"/>
        <v/>
      </c>
      <c r="R184" s="334" t="str">
        <f t="shared" si="19"/>
        <v/>
      </c>
      <c r="S184" s="334" t="str">
        <f t="shared" si="20"/>
        <v/>
      </c>
      <c r="T184" s="334" t="str">
        <f t="shared" si="21"/>
        <v/>
      </c>
      <c r="U184" s="334" t="str">
        <f t="shared" si="24"/>
        <v/>
      </c>
      <c r="V184" s="267" t="str">
        <f t="shared" si="25"/>
        <v/>
      </c>
      <c r="W184" s="194" t="str">
        <f t="shared" si="26"/>
        <v/>
      </c>
    </row>
    <row r="185" spans="1:23" ht="10.95" customHeight="1" x14ac:dyDescent="0.2">
      <c r="A185" s="195" t="s">
        <v>445</v>
      </c>
      <c r="B185" s="196" t="s">
        <v>452</v>
      </c>
      <c r="C185" s="196">
        <v>206</v>
      </c>
      <c r="D185" s="197">
        <v>148</v>
      </c>
      <c r="E185" s="196">
        <v>85</v>
      </c>
      <c r="F185" s="198">
        <v>41.5</v>
      </c>
      <c r="G185" s="198">
        <v>14.7</v>
      </c>
      <c r="H185" s="198">
        <v>57.8</v>
      </c>
      <c r="I185" s="198">
        <v>17.399999999999999</v>
      </c>
      <c r="J185" s="199">
        <v>69</v>
      </c>
      <c r="K185" s="198">
        <v>33.5</v>
      </c>
      <c r="L185" s="198">
        <v>14.1</v>
      </c>
      <c r="M185" s="200">
        <v>46.7</v>
      </c>
      <c r="N185" s="198">
        <v>17.5</v>
      </c>
      <c r="O185" s="192" t="str">
        <f t="shared" si="18"/>
        <v/>
      </c>
      <c r="P185" s="408" t="str">
        <f t="shared" si="22"/>
        <v/>
      </c>
      <c r="Q185" s="407" t="str">
        <f t="shared" si="23"/>
        <v/>
      </c>
      <c r="R185" s="334" t="str">
        <f t="shared" si="19"/>
        <v/>
      </c>
      <c r="S185" s="334" t="str">
        <f t="shared" si="20"/>
        <v/>
      </c>
      <c r="T185" s="334" t="str">
        <f t="shared" si="21"/>
        <v/>
      </c>
      <c r="U185" s="334" t="str">
        <f t="shared" si="24"/>
        <v/>
      </c>
      <c r="V185" s="267" t="str">
        <f t="shared" si="25"/>
        <v/>
      </c>
      <c r="W185" s="194" t="str">
        <f t="shared" si="26"/>
        <v/>
      </c>
    </row>
    <row r="186" spans="1:23" ht="10.95" customHeight="1" x14ac:dyDescent="0.2">
      <c r="A186" s="195" t="s">
        <v>445</v>
      </c>
      <c r="B186" s="196" t="s">
        <v>453</v>
      </c>
      <c r="C186" s="196">
        <v>2218</v>
      </c>
      <c r="D186" s="197">
        <v>2133</v>
      </c>
      <c r="E186" s="196">
        <v>1591</v>
      </c>
      <c r="F186" s="198">
        <v>71.8</v>
      </c>
      <c r="G186" s="198">
        <v>2.6</v>
      </c>
      <c r="H186" s="198">
        <v>74.599999999999994</v>
      </c>
      <c r="I186" s="198">
        <v>2.6</v>
      </c>
      <c r="J186" s="199">
        <v>1279</v>
      </c>
      <c r="K186" s="198">
        <v>57.7</v>
      </c>
      <c r="L186" s="198">
        <v>2.8</v>
      </c>
      <c r="M186" s="200">
        <v>60</v>
      </c>
      <c r="N186" s="198">
        <v>2.9</v>
      </c>
      <c r="O186" s="192" t="str">
        <f t="shared" si="18"/>
        <v/>
      </c>
      <c r="P186" s="408" t="str">
        <f t="shared" si="22"/>
        <v/>
      </c>
      <c r="Q186" s="407" t="str">
        <f t="shared" si="23"/>
        <v/>
      </c>
      <c r="R186" s="334" t="str">
        <f t="shared" si="19"/>
        <v/>
      </c>
      <c r="S186" s="334" t="str">
        <f t="shared" si="20"/>
        <v/>
      </c>
      <c r="T186" s="334" t="str">
        <f t="shared" si="21"/>
        <v/>
      </c>
      <c r="U186" s="334" t="str">
        <f t="shared" si="24"/>
        <v/>
      </c>
      <c r="V186" s="267" t="str">
        <f t="shared" si="25"/>
        <v/>
      </c>
      <c r="W186" s="194" t="str">
        <f t="shared" si="26"/>
        <v/>
      </c>
    </row>
    <row r="187" spans="1:23" ht="10.95" customHeight="1" x14ac:dyDescent="0.2">
      <c r="A187" s="195" t="s">
        <v>445</v>
      </c>
      <c r="B187" s="196" t="s">
        <v>454</v>
      </c>
      <c r="C187" s="196">
        <v>100</v>
      </c>
      <c r="D187" s="197">
        <v>80</v>
      </c>
      <c r="E187" s="196">
        <v>49</v>
      </c>
      <c r="F187" s="198">
        <v>48.9</v>
      </c>
      <c r="G187" s="198">
        <v>16.5</v>
      </c>
      <c r="H187" s="198">
        <v>60.6</v>
      </c>
      <c r="I187" s="198">
        <v>17.899999999999999</v>
      </c>
      <c r="J187" s="199">
        <v>41</v>
      </c>
      <c r="K187" s="198">
        <v>41.4</v>
      </c>
      <c r="L187" s="198">
        <v>16.2</v>
      </c>
      <c r="M187" s="200">
        <v>51.3</v>
      </c>
      <c r="N187" s="198">
        <v>18.3</v>
      </c>
      <c r="O187" s="192" t="str">
        <f t="shared" si="18"/>
        <v/>
      </c>
      <c r="P187" s="408" t="str">
        <f t="shared" si="22"/>
        <v/>
      </c>
      <c r="Q187" s="407" t="str">
        <f t="shared" si="23"/>
        <v/>
      </c>
      <c r="R187" s="334" t="str">
        <f t="shared" si="19"/>
        <v/>
      </c>
      <c r="S187" s="334" t="str">
        <f t="shared" si="20"/>
        <v/>
      </c>
      <c r="T187" s="334" t="str">
        <f t="shared" si="21"/>
        <v/>
      </c>
      <c r="U187" s="334" t="str">
        <f t="shared" si="24"/>
        <v/>
      </c>
      <c r="V187" s="267" t="str">
        <f t="shared" si="25"/>
        <v/>
      </c>
      <c r="W187" s="194" t="str">
        <f t="shared" si="26"/>
        <v/>
      </c>
    </row>
    <row r="188" spans="1:23" ht="10.95" customHeight="1" x14ac:dyDescent="0.2">
      <c r="A188" s="195" t="s">
        <v>445</v>
      </c>
      <c r="B188" s="196" t="s">
        <v>455</v>
      </c>
      <c r="C188" s="196">
        <v>72</v>
      </c>
      <c r="D188" s="197">
        <v>26</v>
      </c>
      <c r="E188" s="196">
        <v>19</v>
      </c>
      <c r="F188" s="198" t="s">
        <v>457</v>
      </c>
      <c r="G188" s="198" t="s">
        <v>457</v>
      </c>
      <c r="H188" s="198" t="s">
        <v>457</v>
      </c>
      <c r="I188" s="198" t="s">
        <v>457</v>
      </c>
      <c r="J188" s="199">
        <v>16</v>
      </c>
      <c r="K188" s="198" t="s">
        <v>457</v>
      </c>
      <c r="L188" s="198" t="s">
        <v>457</v>
      </c>
      <c r="M188" s="200" t="s">
        <v>457</v>
      </c>
      <c r="N188" s="198" t="s">
        <v>457</v>
      </c>
      <c r="O188" s="192" t="str">
        <f t="shared" si="18"/>
        <v/>
      </c>
      <c r="P188" s="408" t="str">
        <f t="shared" si="22"/>
        <v/>
      </c>
      <c r="Q188" s="407" t="str">
        <f t="shared" si="23"/>
        <v/>
      </c>
      <c r="R188" s="334" t="str">
        <f t="shared" si="19"/>
        <v/>
      </c>
      <c r="S188" s="334" t="str">
        <f t="shared" si="20"/>
        <v/>
      </c>
      <c r="T188" s="334" t="str">
        <f t="shared" si="21"/>
        <v/>
      </c>
      <c r="U188" s="334" t="str">
        <f t="shared" si="24"/>
        <v/>
      </c>
      <c r="V188" s="267" t="str">
        <f t="shared" si="25"/>
        <v/>
      </c>
      <c r="W188" s="194" t="str">
        <f t="shared" si="26"/>
        <v/>
      </c>
    </row>
    <row r="189" spans="1:23" ht="10.95" customHeight="1" x14ac:dyDescent="0.2">
      <c r="A189" s="195" t="s">
        <v>473</v>
      </c>
      <c r="B189" s="196" t="s">
        <v>444</v>
      </c>
      <c r="C189" s="196">
        <v>2149</v>
      </c>
      <c r="D189" s="197">
        <v>2026</v>
      </c>
      <c r="E189" s="196">
        <v>1449</v>
      </c>
      <c r="F189" s="198">
        <v>67.400000000000006</v>
      </c>
      <c r="G189" s="198">
        <v>2.8</v>
      </c>
      <c r="H189" s="198">
        <v>71.5</v>
      </c>
      <c r="I189" s="198">
        <v>2.8</v>
      </c>
      <c r="J189" s="199">
        <v>1152</v>
      </c>
      <c r="K189" s="198">
        <v>53.6</v>
      </c>
      <c r="L189" s="198">
        <v>3</v>
      </c>
      <c r="M189" s="200">
        <v>56.9</v>
      </c>
      <c r="N189" s="198">
        <v>3</v>
      </c>
      <c r="O189" s="192">
        <f t="shared" si="18"/>
        <v>59.1</v>
      </c>
      <c r="P189" s="408">
        <f t="shared" si="22"/>
        <v>0.46854945054945046</v>
      </c>
      <c r="Q189" s="407">
        <f t="shared" si="23"/>
        <v>0.79280786895000077</v>
      </c>
      <c r="R189" s="334">
        <f t="shared" si="19"/>
        <v>46.5</v>
      </c>
      <c r="S189" s="334">
        <f t="shared" si="20"/>
        <v>45.4</v>
      </c>
      <c r="T189" s="334">
        <f t="shared" si="21"/>
        <v>41.4</v>
      </c>
      <c r="U189" s="334" t="str">
        <f t="shared" si="24"/>
        <v>B</v>
      </c>
      <c r="V189" s="267">
        <f t="shared" si="25"/>
        <v>0.12245054945054962</v>
      </c>
      <c r="W189" s="194" t="str">
        <f t="shared" si="26"/>
        <v>Kansas</v>
      </c>
    </row>
    <row r="190" spans="1:23" ht="10.95" customHeight="1" x14ac:dyDescent="0.2">
      <c r="A190" s="195" t="s">
        <v>445</v>
      </c>
      <c r="B190" s="196" t="s">
        <v>446</v>
      </c>
      <c r="C190" s="196">
        <v>1049</v>
      </c>
      <c r="D190" s="197">
        <v>980</v>
      </c>
      <c r="E190" s="196">
        <v>692</v>
      </c>
      <c r="F190" s="198">
        <v>66</v>
      </c>
      <c r="G190" s="198">
        <v>4.0999999999999996</v>
      </c>
      <c r="H190" s="198">
        <v>70.599999999999994</v>
      </c>
      <c r="I190" s="198">
        <v>4</v>
      </c>
      <c r="J190" s="199">
        <v>554</v>
      </c>
      <c r="K190" s="198">
        <v>52.8</v>
      </c>
      <c r="L190" s="198">
        <v>4.3</v>
      </c>
      <c r="M190" s="200">
        <v>56.5</v>
      </c>
      <c r="N190" s="198">
        <v>4.4000000000000004</v>
      </c>
      <c r="O190" s="192" t="str">
        <f t="shared" si="18"/>
        <v/>
      </c>
      <c r="P190" s="408" t="str">
        <f t="shared" si="22"/>
        <v/>
      </c>
      <c r="Q190" s="407" t="str">
        <f t="shared" si="23"/>
        <v/>
      </c>
      <c r="R190" s="334" t="str">
        <f t="shared" si="19"/>
        <v/>
      </c>
      <c r="S190" s="334" t="str">
        <f t="shared" si="20"/>
        <v/>
      </c>
      <c r="T190" s="334" t="str">
        <f t="shared" si="21"/>
        <v/>
      </c>
      <c r="U190" s="334" t="str">
        <f t="shared" si="24"/>
        <v/>
      </c>
      <c r="V190" s="267" t="str">
        <f t="shared" si="25"/>
        <v/>
      </c>
      <c r="W190" s="194" t="str">
        <f t="shared" si="26"/>
        <v/>
      </c>
    </row>
    <row r="191" spans="1:23" ht="10.95" customHeight="1" x14ac:dyDescent="0.2">
      <c r="A191" s="195" t="s">
        <v>445</v>
      </c>
      <c r="B191" s="196" t="s">
        <v>447</v>
      </c>
      <c r="C191" s="196">
        <v>1100</v>
      </c>
      <c r="D191" s="197">
        <v>1046</v>
      </c>
      <c r="E191" s="196">
        <v>757</v>
      </c>
      <c r="F191" s="198">
        <v>68.8</v>
      </c>
      <c r="G191" s="198">
        <v>3.9</v>
      </c>
      <c r="H191" s="198">
        <v>72.400000000000006</v>
      </c>
      <c r="I191" s="198">
        <v>3.8</v>
      </c>
      <c r="J191" s="199">
        <v>598</v>
      </c>
      <c r="K191" s="198">
        <v>54.4</v>
      </c>
      <c r="L191" s="198">
        <v>4.2</v>
      </c>
      <c r="M191" s="200">
        <v>57.2</v>
      </c>
      <c r="N191" s="198">
        <v>4.2</v>
      </c>
      <c r="O191" s="192" t="str">
        <f t="shared" si="18"/>
        <v/>
      </c>
      <c r="P191" s="408" t="str">
        <f t="shared" si="22"/>
        <v/>
      </c>
      <c r="Q191" s="407" t="str">
        <f t="shared" si="23"/>
        <v/>
      </c>
      <c r="R191" s="334" t="str">
        <f t="shared" si="19"/>
        <v/>
      </c>
      <c r="S191" s="334" t="str">
        <f t="shared" si="20"/>
        <v/>
      </c>
      <c r="T191" s="334" t="str">
        <f t="shared" si="21"/>
        <v/>
      </c>
      <c r="U191" s="334" t="str">
        <f t="shared" si="24"/>
        <v/>
      </c>
      <c r="V191" s="267" t="str">
        <f t="shared" si="25"/>
        <v/>
      </c>
      <c r="W191" s="194" t="str">
        <f t="shared" si="26"/>
        <v/>
      </c>
    </row>
    <row r="192" spans="1:23" ht="10.95" customHeight="1" x14ac:dyDescent="0.2">
      <c r="A192" s="195" t="s">
        <v>445</v>
      </c>
      <c r="B192" s="196" t="s">
        <v>448</v>
      </c>
      <c r="C192" s="196">
        <v>1880</v>
      </c>
      <c r="D192" s="197">
        <v>1777</v>
      </c>
      <c r="E192" s="196">
        <v>1311</v>
      </c>
      <c r="F192" s="198">
        <v>69.7</v>
      </c>
      <c r="G192" s="198">
        <v>2.9</v>
      </c>
      <c r="H192" s="198">
        <v>73.8</v>
      </c>
      <c r="I192" s="198">
        <v>2.9</v>
      </c>
      <c r="J192" s="199">
        <v>1028</v>
      </c>
      <c r="K192" s="198">
        <v>54.7</v>
      </c>
      <c r="L192" s="198">
        <v>3.2</v>
      </c>
      <c r="M192" s="200">
        <v>57.8</v>
      </c>
      <c r="N192" s="198">
        <v>3.2</v>
      </c>
      <c r="O192" s="192" t="str">
        <f t="shared" si="18"/>
        <v/>
      </c>
      <c r="P192" s="408" t="str">
        <f t="shared" si="22"/>
        <v/>
      </c>
      <c r="Q192" s="407" t="str">
        <f t="shared" si="23"/>
        <v/>
      </c>
      <c r="R192" s="334" t="str">
        <f t="shared" si="19"/>
        <v/>
      </c>
      <c r="S192" s="334" t="str">
        <f t="shared" si="20"/>
        <v/>
      </c>
      <c r="T192" s="334" t="str">
        <f t="shared" si="21"/>
        <v/>
      </c>
      <c r="U192" s="334" t="str">
        <f t="shared" si="24"/>
        <v/>
      </c>
      <c r="V192" s="267" t="str">
        <f t="shared" si="25"/>
        <v/>
      </c>
      <c r="W192" s="194" t="str">
        <f t="shared" si="26"/>
        <v/>
      </c>
    </row>
    <row r="193" spans="1:23" ht="10.95" customHeight="1" x14ac:dyDescent="0.2">
      <c r="A193" s="195" t="s">
        <v>445</v>
      </c>
      <c r="B193" s="196" t="s">
        <v>449</v>
      </c>
      <c r="C193" s="196">
        <v>1667</v>
      </c>
      <c r="D193" s="197">
        <v>1662</v>
      </c>
      <c r="E193" s="196">
        <v>1249</v>
      </c>
      <c r="F193" s="198">
        <v>74.900000000000006</v>
      </c>
      <c r="G193" s="198">
        <v>2.9</v>
      </c>
      <c r="H193" s="198">
        <v>75.2</v>
      </c>
      <c r="I193" s="198">
        <v>2.9</v>
      </c>
      <c r="J193" s="199">
        <v>982</v>
      </c>
      <c r="K193" s="198">
        <v>58.9</v>
      </c>
      <c r="L193" s="198">
        <v>3.3</v>
      </c>
      <c r="M193" s="200">
        <v>59.1</v>
      </c>
      <c r="N193" s="198">
        <v>3.3</v>
      </c>
      <c r="O193" s="192" t="str">
        <f t="shared" si="18"/>
        <v/>
      </c>
      <c r="P193" s="408" t="str">
        <f t="shared" si="22"/>
        <v/>
      </c>
      <c r="Q193" s="407" t="str">
        <f t="shared" si="23"/>
        <v/>
      </c>
      <c r="R193" s="334" t="str">
        <f t="shared" si="19"/>
        <v/>
      </c>
      <c r="S193" s="334" t="str">
        <f t="shared" si="20"/>
        <v/>
      </c>
      <c r="T193" s="334" t="str">
        <f t="shared" si="21"/>
        <v/>
      </c>
      <c r="U193" s="334" t="str">
        <f t="shared" si="24"/>
        <v/>
      </c>
      <c r="V193" s="267" t="str">
        <f t="shared" si="25"/>
        <v/>
      </c>
      <c r="W193" s="194" t="str">
        <f t="shared" si="26"/>
        <v/>
      </c>
    </row>
    <row r="194" spans="1:23" ht="10.95" customHeight="1" x14ac:dyDescent="0.2">
      <c r="A194" s="195" t="s">
        <v>445</v>
      </c>
      <c r="B194" s="196" t="s">
        <v>450</v>
      </c>
      <c r="C194" s="196">
        <v>129</v>
      </c>
      <c r="D194" s="197">
        <v>125</v>
      </c>
      <c r="E194" s="196">
        <v>65</v>
      </c>
      <c r="F194" s="198">
        <v>50.1</v>
      </c>
      <c r="G194" s="198">
        <v>14.7</v>
      </c>
      <c r="H194" s="198">
        <v>51.9</v>
      </c>
      <c r="I194" s="198">
        <v>15</v>
      </c>
      <c r="J194" s="199">
        <v>58</v>
      </c>
      <c r="K194" s="198">
        <v>44.9</v>
      </c>
      <c r="L194" s="198">
        <v>14.7</v>
      </c>
      <c r="M194" s="200">
        <v>46.5</v>
      </c>
      <c r="N194" s="198">
        <v>15</v>
      </c>
      <c r="O194" s="192" t="str">
        <f t="shared" ref="O194:O257" si="27">IF(A194&lt;&gt;"",M198,"")</f>
        <v/>
      </c>
      <c r="P194" s="408" t="str">
        <f t="shared" si="22"/>
        <v/>
      </c>
      <c r="Q194" s="407" t="str">
        <f t="shared" si="23"/>
        <v/>
      </c>
      <c r="R194" s="334" t="str">
        <f t="shared" ref="R194:R257" si="28">IF(A194&lt;&gt;"",M199,"")</f>
        <v/>
      </c>
      <c r="S194" s="334" t="str">
        <f t="shared" ref="S194:S257" si="29">IF(A194&lt;&gt;"",M203,"")</f>
        <v/>
      </c>
      <c r="T194" s="334" t="str">
        <f t="shared" ref="T194:T257" si="30">IF(A194&lt;&gt;"",M201,"")</f>
        <v/>
      </c>
      <c r="U194" s="334" t="str">
        <f t="shared" si="24"/>
        <v/>
      </c>
      <c r="V194" s="267" t="str">
        <f t="shared" si="25"/>
        <v/>
      </c>
      <c r="W194" s="194" t="str">
        <f t="shared" si="26"/>
        <v/>
      </c>
    </row>
    <row r="195" spans="1:23" ht="10.95" customHeight="1" x14ac:dyDescent="0.2">
      <c r="A195" s="195" t="s">
        <v>445</v>
      </c>
      <c r="B195" s="196" t="s">
        <v>451</v>
      </c>
      <c r="C195" s="196">
        <v>59</v>
      </c>
      <c r="D195" s="197">
        <v>46</v>
      </c>
      <c r="E195" s="196">
        <v>33</v>
      </c>
      <c r="F195" s="198" t="s">
        <v>457</v>
      </c>
      <c r="G195" s="198" t="s">
        <v>457</v>
      </c>
      <c r="H195" s="198" t="s">
        <v>457</v>
      </c>
      <c r="I195" s="198" t="s">
        <v>457</v>
      </c>
      <c r="J195" s="199">
        <v>33</v>
      </c>
      <c r="K195" s="198" t="s">
        <v>457</v>
      </c>
      <c r="L195" s="198" t="s">
        <v>457</v>
      </c>
      <c r="M195" s="200" t="s">
        <v>457</v>
      </c>
      <c r="N195" s="198" t="s">
        <v>457</v>
      </c>
      <c r="O195" s="192" t="str">
        <f t="shared" si="27"/>
        <v/>
      </c>
      <c r="P195" s="408" t="str">
        <f t="shared" ref="P195:P258" si="31">IF(A195&lt;&gt;"",0.01*(M195*D195-M199*D199)/(D195-D199),"")</f>
        <v/>
      </c>
      <c r="Q195" s="407" t="str">
        <f t="shared" ref="Q195:Q258" si="32">IF(A195&lt;&gt;"",100*P195/O195,"")</f>
        <v/>
      </c>
      <c r="R195" s="334" t="str">
        <f t="shared" si="28"/>
        <v/>
      </c>
      <c r="S195" s="334" t="str">
        <f t="shared" si="29"/>
        <v/>
      </c>
      <c r="T195" s="334" t="str">
        <f t="shared" si="30"/>
        <v/>
      </c>
      <c r="U195" s="334" t="str">
        <f t="shared" ref="U195:U258" si="33">IF($A195&lt;&gt;"",M201,"")</f>
        <v/>
      </c>
      <c r="V195" s="267" t="str">
        <f t="shared" ref="V195:V258" si="34">IF(A195&lt;&gt;"",(O195*0.01-P195),"")</f>
        <v/>
      </c>
      <c r="W195" s="194" t="str">
        <f t="shared" ref="W195:W258" si="35">PROPER(A195)</f>
        <v/>
      </c>
    </row>
    <row r="196" spans="1:23" ht="10.95" customHeight="1" x14ac:dyDescent="0.2">
      <c r="A196" s="195" t="s">
        <v>445</v>
      </c>
      <c r="B196" s="196" t="s">
        <v>452</v>
      </c>
      <c r="C196" s="196">
        <v>231</v>
      </c>
      <c r="D196" s="197">
        <v>134</v>
      </c>
      <c r="E196" s="196">
        <v>71</v>
      </c>
      <c r="F196" s="198">
        <v>30.8</v>
      </c>
      <c r="G196" s="198">
        <v>13.2</v>
      </c>
      <c r="H196" s="198">
        <v>53.3</v>
      </c>
      <c r="I196" s="198">
        <v>18.8</v>
      </c>
      <c r="J196" s="199">
        <v>55</v>
      </c>
      <c r="K196" s="198">
        <v>23.9</v>
      </c>
      <c r="L196" s="198">
        <v>12.2</v>
      </c>
      <c r="M196" s="200">
        <v>41.4</v>
      </c>
      <c r="N196" s="198">
        <v>18.5</v>
      </c>
      <c r="O196" s="192" t="str">
        <f t="shared" si="27"/>
        <v/>
      </c>
      <c r="P196" s="408" t="str">
        <f t="shared" si="31"/>
        <v/>
      </c>
      <c r="Q196" s="407" t="str">
        <f t="shared" si="32"/>
        <v/>
      </c>
      <c r="R196" s="334" t="str">
        <f t="shared" si="28"/>
        <v/>
      </c>
      <c r="S196" s="334" t="str">
        <f t="shared" si="29"/>
        <v/>
      </c>
      <c r="T196" s="334" t="str">
        <f t="shared" si="30"/>
        <v/>
      </c>
      <c r="U196" s="334" t="str">
        <f t="shared" si="33"/>
        <v/>
      </c>
      <c r="V196" s="267" t="str">
        <f t="shared" si="34"/>
        <v/>
      </c>
      <c r="W196" s="194" t="str">
        <f t="shared" si="35"/>
        <v/>
      </c>
    </row>
    <row r="197" spans="1:23" ht="10.95" customHeight="1" x14ac:dyDescent="0.2">
      <c r="A197" s="195" t="s">
        <v>445</v>
      </c>
      <c r="B197" s="196" t="s">
        <v>453</v>
      </c>
      <c r="C197" s="196">
        <v>1934</v>
      </c>
      <c r="D197" s="197">
        <v>1831</v>
      </c>
      <c r="E197" s="196">
        <v>1338</v>
      </c>
      <c r="F197" s="198">
        <v>69.2</v>
      </c>
      <c r="G197" s="198">
        <v>2.9</v>
      </c>
      <c r="H197" s="198">
        <v>73.099999999999994</v>
      </c>
      <c r="I197" s="198">
        <v>2.9</v>
      </c>
      <c r="J197" s="199">
        <v>1050</v>
      </c>
      <c r="K197" s="198">
        <v>54.3</v>
      </c>
      <c r="L197" s="198">
        <v>3.1</v>
      </c>
      <c r="M197" s="200">
        <v>57.3</v>
      </c>
      <c r="N197" s="198">
        <v>3.2</v>
      </c>
      <c r="O197" s="192" t="str">
        <f t="shared" si="27"/>
        <v/>
      </c>
      <c r="P197" s="408" t="str">
        <f t="shared" si="31"/>
        <v/>
      </c>
      <c r="Q197" s="407" t="str">
        <f t="shared" si="32"/>
        <v/>
      </c>
      <c r="R197" s="334" t="str">
        <f t="shared" si="28"/>
        <v/>
      </c>
      <c r="S197" s="334" t="str">
        <f t="shared" si="29"/>
        <v/>
      </c>
      <c r="T197" s="334" t="str">
        <f t="shared" si="30"/>
        <v/>
      </c>
      <c r="U197" s="334" t="str">
        <f t="shared" si="33"/>
        <v/>
      </c>
      <c r="V197" s="267" t="str">
        <f t="shared" si="34"/>
        <v/>
      </c>
      <c r="W197" s="194" t="str">
        <f t="shared" si="35"/>
        <v/>
      </c>
    </row>
    <row r="198" spans="1:23" ht="10.95" customHeight="1" x14ac:dyDescent="0.2">
      <c r="A198" s="195" t="s">
        <v>445</v>
      </c>
      <c r="B198" s="196" t="s">
        <v>454</v>
      </c>
      <c r="C198" s="196">
        <v>136</v>
      </c>
      <c r="D198" s="197">
        <v>131</v>
      </c>
      <c r="E198" s="196">
        <v>66</v>
      </c>
      <c r="F198" s="198">
        <v>48.9</v>
      </c>
      <c r="G198" s="198">
        <v>14.4</v>
      </c>
      <c r="H198" s="198">
        <v>50.6</v>
      </c>
      <c r="I198" s="198">
        <v>14.6</v>
      </c>
      <c r="J198" s="199">
        <v>60</v>
      </c>
      <c r="K198" s="198">
        <v>43.9</v>
      </c>
      <c r="L198" s="198">
        <v>14.3</v>
      </c>
      <c r="M198" s="200">
        <v>45.4</v>
      </c>
      <c r="N198" s="198">
        <v>14.6</v>
      </c>
      <c r="O198" s="192" t="str">
        <f t="shared" si="27"/>
        <v/>
      </c>
      <c r="P198" s="408" t="str">
        <f t="shared" si="31"/>
        <v/>
      </c>
      <c r="Q198" s="407" t="str">
        <f t="shared" si="32"/>
        <v/>
      </c>
      <c r="R198" s="334" t="str">
        <f t="shared" si="28"/>
        <v/>
      </c>
      <c r="S198" s="334" t="str">
        <f t="shared" si="29"/>
        <v/>
      </c>
      <c r="T198" s="334" t="str">
        <f t="shared" si="30"/>
        <v/>
      </c>
      <c r="U198" s="334" t="str">
        <f t="shared" si="33"/>
        <v/>
      </c>
      <c r="V198" s="267" t="str">
        <f t="shared" si="34"/>
        <v/>
      </c>
      <c r="W198" s="194" t="str">
        <f t="shared" si="35"/>
        <v/>
      </c>
    </row>
    <row r="199" spans="1:23" ht="10.95" customHeight="1" x14ac:dyDescent="0.2">
      <c r="A199" s="195" t="s">
        <v>445</v>
      </c>
      <c r="B199" s="196" t="s">
        <v>455</v>
      </c>
      <c r="C199" s="196">
        <v>64</v>
      </c>
      <c r="D199" s="197">
        <v>51</v>
      </c>
      <c r="E199" s="196">
        <v>36</v>
      </c>
      <c r="F199" s="198" t="s">
        <v>457</v>
      </c>
      <c r="G199" s="198" t="s">
        <v>457</v>
      </c>
      <c r="H199" s="198" t="s">
        <v>457</v>
      </c>
      <c r="I199" s="198" t="s">
        <v>457</v>
      </c>
      <c r="J199" s="199">
        <v>36</v>
      </c>
      <c r="K199" s="198" t="s">
        <v>457</v>
      </c>
      <c r="L199" s="198" t="s">
        <v>457</v>
      </c>
      <c r="M199" s="200" t="s">
        <v>457</v>
      </c>
      <c r="N199" s="198" t="s">
        <v>457</v>
      </c>
      <c r="O199" s="192" t="str">
        <f t="shared" si="27"/>
        <v/>
      </c>
      <c r="P199" s="408" t="str">
        <f t="shared" si="31"/>
        <v/>
      </c>
      <c r="Q199" s="407" t="str">
        <f t="shared" si="32"/>
        <v/>
      </c>
      <c r="R199" s="334" t="str">
        <f t="shared" si="28"/>
        <v/>
      </c>
      <c r="S199" s="334" t="str">
        <f t="shared" si="29"/>
        <v/>
      </c>
      <c r="T199" s="334" t="str">
        <f t="shared" si="30"/>
        <v/>
      </c>
      <c r="U199" s="334" t="str">
        <f t="shared" si="33"/>
        <v/>
      </c>
      <c r="V199" s="267" t="str">
        <f t="shared" si="34"/>
        <v/>
      </c>
      <c r="W199" s="194" t="str">
        <f t="shared" si="35"/>
        <v/>
      </c>
    </row>
    <row r="200" spans="1:23" ht="10.95" customHeight="1" x14ac:dyDescent="0.2">
      <c r="A200" s="195" t="s">
        <v>474</v>
      </c>
      <c r="B200" s="196" t="s">
        <v>444</v>
      </c>
      <c r="C200" s="196">
        <v>3370</v>
      </c>
      <c r="D200" s="197">
        <v>3249</v>
      </c>
      <c r="E200" s="196">
        <v>2389</v>
      </c>
      <c r="F200" s="198">
        <v>70.900000000000006</v>
      </c>
      <c r="G200" s="198">
        <v>2.6</v>
      </c>
      <c r="H200" s="198">
        <v>73.5</v>
      </c>
      <c r="I200" s="198">
        <v>2.6</v>
      </c>
      <c r="J200" s="199">
        <v>1746</v>
      </c>
      <c r="K200" s="198">
        <v>51.8</v>
      </c>
      <c r="L200" s="198">
        <v>2.9</v>
      </c>
      <c r="M200" s="200">
        <v>53.8</v>
      </c>
      <c r="N200" s="198">
        <v>2.9</v>
      </c>
      <c r="O200" s="192">
        <f t="shared" si="27"/>
        <v>54.1</v>
      </c>
      <c r="P200" s="408">
        <f t="shared" si="31"/>
        <v>0.51128353658536518</v>
      </c>
      <c r="Q200" s="407">
        <f t="shared" si="32"/>
        <v>0.94507123213561028</v>
      </c>
      <c r="R200" s="334">
        <f t="shared" si="28"/>
        <v>56.4</v>
      </c>
      <c r="S200" s="334">
        <f t="shared" si="29"/>
        <v>55.5</v>
      </c>
      <c r="T200" s="334" t="str">
        <f t="shared" si="30"/>
        <v>B</v>
      </c>
      <c r="U200" s="334" t="str">
        <f t="shared" si="33"/>
        <v>B</v>
      </c>
      <c r="V200" s="267">
        <f t="shared" si="34"/>
        <v>2.9716463414634853E-2</v>
      </c>
      <c r="W200" s="194" t="str">
        <f t="shared" si="35"/>
        <v>Kentucky</v>
      </c>
    </row>
    <row r="201" spans="1:23" ht="10.95" customHeight="1" x14ac:dyDescent="0.2">
      <c r="A201" s="195" t="s">
        <v>445</v>
      </c>
      <c r="B201" s="196" t="s">
        <v>446</v>
      </c>
      <c r="C201" s="196">
        <v>1627</v>
      </c>
      <c r="D201" s="197">
        <v>1553</v>
      </c>
      <c r="E201" s="196">
        <v>1092</v>
      </c>
      <c r="F201" s="198">
        <v>67.099999999999994</v>
      </c>
      <c r="G201" s="198">
        <v>3.9</v>
      </c>
      <c r="H201" s="198">
        <v>70.3</v>
      </c>
      <c r="I201" s="198">
        <v>3.8</v>
      </c>
      <c r="J201" s="199">
        <v>789</v>
      </c>
      <c r="K201" s="198">
        <v>48.5</v>
      </c>
      <c r="L201" s="198">
        <v>4.0999999999999996</v>
      </c>
      <c r="M201" s="200">
        <v>50.8</v>
      </c>
      <c r="N201" s="198">
        <v>4.2</v>
      </c>
      <c r="O201" s="192" t="str">
        <f t="shared" si="27"/>
        <v/>
      </c>
      <c r="P201" s="408" t="str">
        <f t="shared" si="31"/>
        <v/>
      </c>
      <c r="Q201" s="407" t="str">
        <f t="shared" si="32"/>
        <v/>
      </c>
      <c r="R201" s="334" t="str">
        <f t="shared" si="28"/>
        <v/>
      </c>
      <c r="S201" s="334" t="str">
        <f t="shared" si="29"/>
        <v/>
      </c>
      <c r="T201" s="334" t="str">
        <f t="shared" si="30"/>
        <v/>
      </c>
      <c r="U201" s="334" t="str">
        <f t="shared" si="33"/>
        <v/>
      </c>
      <c r="V201" s="267" t="str">
        <f t="shared" si="34"/>
        <v/>
      </c>
      <c r="W201" s="194" t="str">
        <f t="shared" si="35"/>
        <v/>
      </c>
    </row>
    <row r="202" spans="1:23" ht="10.95" customHeight="1" x14ac:dyDescent="0.2">
      <c r="A202" s="195" t="s">
        <v>445</v>
      </c>
      <c r="B202" s="196" t="s">
        <v>447</v>
      </c>
      <c r="C202" s="196">
        <v>1743</v>
      </c>
      <c r="D202" s="197">
        <v>1696</v>
      </c>
      <c r="E202" s="196">
        <v>1297</v>
      </c>
      <c r="F202" s="198">
        <v>74.5</v>
      </c>
      <c r="G202" s="198">
        <v>3.5</v>
      </c>
      <c r="H202" s="198">
        <v>76.5</v>
      </c>
      <c r="I202" s="198">
        <v>3.4</v>
      </c>
      <c r="J202" s="199">
        <v>958</v>
      </c>
      <c r="K202" s="198">
        <v>55</v>
      </c>
      <c r="L202" s="198">
        <v>3.9</v>
      </c>
      <c r="M202" s="200">
        <v>56.5</v>
      </c>
      <c r="N202" s="198">
        <v>4</v>
      </c>
      <c r="O202" s="192" t="str">
        <f t="shared" si="27"/>
        <v/>
      </c>
      <c r="P202" s="408" t="str">
        <f t="shared" si="31"/>
        <v/>
      </c>
      <c r="Q202" s="407" t="str">
        <f t="shared" si="32"/>
        <v/>
      </c>
      <c r="R202" s="334" t="str">
        <f t="shared" si="28"/>
        <v/>
      </c>
      <c r="S202" s="334" t="str">
        <f t="shared" si="29"/>
        <v/>
      </c>
      <c r="T202" s="334" t="str">
        <f t="shared" si="30"/>
        <v/>
      </c>
      <c r="U202" s="334" t="str">
        <f t="shared" si="33"/>
        <v/>
      </c>
      <c r="V202" s="267" t="str">
        <f t="shared" si="34"/>
        <v/>
      </c>
      <c r="W202" s="194" t="str">
        <f t="shared" si="35"/>
        <v/>
      </c>
    </row>
    <row r="203" spans="1:23" ht="10.95" customHeight="1" x14ac:dyDescent="0.2">
      <c r="A203" s="195" t="s">
        <v>445</v>
      </c>
      <c r="B203" s="196" t="s">
        <v>448</v>
      </c>
      <c r="C203" s="196">
        <v>3014</v>
      </c>
      <c r="D203" s="197">
        <v>2954</v>
      </c>
      <c r="E203" s="196">
        <v>2194</v>
      </c>
      <c r="F203" s="198">
        <v>72.8</v>
      </c>
      <c r="G203" s="198">
        <v>2.7</v>
      </c>
      <c r="H203" s="198">
        <v>74.3</v>
      </c>
      <c r="I203" s="198">
        <v>2.7</v>
      </c>
      <c r="J203" s="199">
        <v>1587</v>
      </c>
      <c r="K203" s="198">
        <v>52.7</v>
      </c>
      <c r="L203" s="198">
        <v>3</v>
      </c>
      <c r="M203" s="200">
        <v>53.7</v>
      </c>
      <c r="N203" s="198">
        <v>3</v>
      </c>
      <c r="O203" s="192" t="str">
        <f t="shared" si="27"/>
        <v/>
      </c>
      <c r="P203" s="408" t="str">
        <f t="shared" si="31"/>
        <v/>
      </c>
      <c r="Q203" s="407" t="str">
        <f t="shared" si="32"/>
        <v/>
      </c>
      <c r="R203" s="334" t="str">
        <f t="shared" si="28"/>
        <v/>
      </c>
      <c r="S203" s="334" t="str">
        <f t="shared" si="29"/>
        <v/>
      </c>
      <c r="T203" s="334" t="str">
        <f t="shared" si="30"/>
        <v/>
      </c>
      <c r="U203" s="334" t="str">
        <f t="shared" si="33"/>
        <v/>
      </c>
      <c r="V203" s="267" t="str">
        <f t="shared" si="34"/>
        <v/>
      </c>
      <c r="W203" s="194" t="str">
        <f t="shared" si="35"/>
        <v/>
      </c>
    </row>
    <row r="204" spans="1:23" ht="10.95" customHeight="1" x14ac:dyDescent="0.2">
      <c r="A204" s="195" t="s">
        <v>445</v>
      </c>
      <c r="B204" s="196" t="s">
        <v>449</v>
      </c>
      <c r="C204" s="196">
        <v>2928</v>
      </c>
      <c r="D204" s="197">
        <v>2921</v>
      </c>
      <c r="E204" s="196">
        <v>2183</v>
      </c>
      <c r="F204" s="198">
        <v>74.5</v>
      </c>
      <c r="G204" s="198">
        <v>2.7</v>
      </c>
      <c r="H204" s="198">
        <v>74.7</v>
      </c>
      <c r="I204" s="198">
        <v>2.7</v>
      </c>
      <c r="J204" s="199">
        <v>1579</v>
      </c>
      <c r="K204" s="198">
        <v>53.9</v>
      </c>
      <c r="L204" s="198">
        <v>3.1</v>
      </c>
      <c r="M204" s="200">
        <v>54.1</v>
      </c>
      <c r="N204" s="198">
        <v>3.1</v>
      </c>
      <c r="O204" s="192" t="str">
        <f t="shared" si="27"/>
        <v/>
      </c>
      <c r="P204" s="408" t="str">
        <f t="shared" si="31"/>
        <v/>
      </c>
      <c r="Q204" s="407" t="str">
        <f t="shared" si="32"/>
        <v/>
      </c>
      <c r="R204" s="334" t="str">
        <f t="shared" si="28"/>
        <v/>
      </c>
      <c r="S204" s="334" t="str">
        <f t="shared" si="29"/>
        <v/>
      </c>
      <c r="T204" s="334" t="str">
        <f t="shared" si="30"/>
        <v/>
      </c>
      <c r="U204" s="334" t="str">
        <f t="shared" si="33"/>
        <v/>
      </c>
      <c r="V204" s="267" t="str">
        <f t="shared" si="34"/>
        <v/>
      </c>
      <c r="W204" s="194" t="str">
        <f t="shared" si="35"/>
        <v/>
      </c>
    </row>
    <row r="205" spans="1:23" ht="10.95" customHeight="1" x14ac:dyDescent="0.2">
      <c r="A205" s="195" t="s">
        <v>445</v>
      </c>
      <c r="B205" s="196" t="s">
        <v>450</v>
      </c>
      <c r="C205" s="196">
        <v>248</v>
      </c>
      <c r="D205" s="197">
        <v>233</v>
      </c>
      <c r="E205" s="196">
        <v>164</v>
      </c>
      <c r="F205" s="198">
        <v>66.2</v>
      </c>
      <c r="G205" s="198">
        <v>12</v>
      </c>
      <c r="H205" s="198">
        <v>70.7</v>
      </c>
      <c r="I205" s="198">
        <v>12</v>
      </c>
      <c r="J205" s="199">
        <v>131</v>
      </c>
      <c r="K205" s="198">
        <v>52.8</v>
      </c>
      <c r="L205" s="198">
        <v>12.7</v>
      </c>
      <c r="M205" s="200">
        <v>56.4</v>
      </c>
      <c r="N205" s="198">
        <v>13</v>
      </c>
      <c r="O205" s="192" t="str">
        <f t="shared" si="27"/>
        <v/>
      </c>
      <c r="P205" s="408" t="str">
        <f t="shared" si="31"/>
        <v/>
      </c>
      <c r="Q205" s="407" t="str">
        <f t="shared" si="32"/>
        <v/>
      </c>
      <c r="R205" s="334" t="str">
        <f t="shared" si="28"/>
        <v/>
      </c>
      <c r="S205" s="334" t="str">
        <f t="shared" si="29"/>
        <v/>
      </c>
      <c r="T205" s="334" t="str">
        <f t="shared" si="30"/>
        <v/>
      </c>
      <c r="U205" s="334" t="str">
        <f t="shared" si="33"/>
        <v/>
      </c>
      <c r="V205" s="267" t="str">
        <f t="shared" si="34"/>
        <v/>
      </c>
      <c r="W205" s="194" t="str">
        <f t="shared" si="35"/>
        <v/>
      </c>
    </row>
    <row r="206" spans="1:23" ht="10.95" customHeight="1" x14ac:dyDescent="0.2">
      <c r="A206" s="195" t="s">
        <v>445</v>
      </c>
      <c r="B206" s="196" t="s">
        <v>451</v>
      </c>
      <c r="C206" s="196">
        <v>82</v>
      </c>
      <c r="D206" s="197">
        <v>37</v>
      </c>
      <c r="E206" s="196">
        <v>14</v>
      </c>
      <c r="F206" s="198">
        <v>17.399999999999999</v>
      </c>
      <c r="G206" s="198">
        <v>17.5</v>
      </c>
      <c r="H206" s="198" t="s">
        <v>457</v>
      </c>
      <c r="I206" s="198" t="s">
        <v>457</v>
      </c>
      <c r="J206" s="199">
        <v>12</v>
      </c>
      <c r="K206" s="198">
        <v>14.1</v>
      </c>
      <c r="L206" s="198">
        <v>16</v>
      </c>
      <c r="M206" s="200" t="s">
        <v>457</v>
      </c>
      <c r="N206" s="198" t="s">
        <v>457</v>
      </c>
      <c r="O206" s="192" t="str">
        <f t="shared" si="27"/>
        <v/>
      </c>
      <c r="P206" s="408" t="str">
        <f t="shared" si="31"/>
        <v/>
      </c>
      <c r="Q206" s="407" t="str">
        <f t="shared" si="32"/>
        <v/>
      </c>
      <c r="R206" s="334" t="str">
        <f t="shared" si="28"/>
        <v/>
      </c>
      <c r="S206" s="334" t="str">
        <f t="shared" si="29"/>
        <v/>
      </c>
      <c r="T206" s="334" t="str">
        <f t="shared" si="30"/>
        <v/>
      </c>
      <c r="U206" s="334" t="str">
        <f t="shared" si="33"/>
        <v/>
      </c>
      <c r="V206" s="267" t="str">
        <f t="shared" si="34"/>
        <v/>
      </c>
      <c r="W206" s="194" t="str">
        <f t="shared" si="35"/>
        <v/>
      </c>
    </row>
    <row r="207" spans="1:23" ht="10.95" customHeight="1" x14ac:dyDescent="0.2">
      <c r="A207" s="195" t="s">
        <v>445</v>
      </c>
      <c r="B207" s="196" t="s">
        <v>452</v>
      </c>
      <c r="C207" s="196">
        <v>96</v>
      </c>
      <c r="D207" s="197">
        <v>37</v>
      </c>
      <c r="E207" s="196">
        <v>15</v>
      </c>
      <c r="F207" s="198">
        <v>15.8</v>
      </c>
      <c r="G207" s="198">
        <v>19.399999999999999</v>
      </c>
      <c r="H207" s="198" t="s">
        <v>457</v>
      </c>
      <c r="I207" s="198" t="s">
        <v>457</v>
      </c>
      <c r="J207" s="199">
        <v>12</v>
      </c>
      <c r="K207" s="198">
        <v>12.9</v>
      </c>
      <c r="L207" s="198">
        <v>17.8</v>
      </c>
      <c r="M207" s="200" t="s">
        <v>457</v>
      </c>
      <c r="N207" s="198" t="s">
        <v>457</v>
      </c>
      <c r="O207" s="192" t="str">
        <f t="shared" si="27"/>
        <v/>
      </c>
      <c r="P207" s="408" t="str">
        <f t="shared" si="31"/>
        <v/>
      </c>
      <c r="Q207" s="407" t="str">
        <f t="shared" si="32"/>
        <v/>
      </c>
      <c r="R207" s="334" t="str">
        <f t="shared" si="28"/>
        <v/>
      </c>
      <c r="S207" s="334" t="str">
        <f t="shared" si="29"/>
        <v/>
      </c>
      <c r="T207" s="334" t="str">
        <f t="shared" si="30"/>
        <v/>
      </c>
      <c r="U207" s="334" t="str">
        <f t="shared" si="33"/>
        <v/>
      </c>
      <c r="V207" s="267" t="str">
        <f t="shared" si="34"/>
        <v/>
      </c>
      <c r="W207" s="194" t="str">
        <f t="shared" si="35"/>
        <v/>
      </c>
    </row>
    <row r="208" spans="1:23" ht="10.95" customHeight="1" x14ac:dyDescent="0.2">
      <c r="A208" s="195" t="s">
        <v>445</v>
      </c>
      <c r="B208" s="196" t="s">
        <v>453</v>
      </c>
      <c r="C208" s="196">
        <v>3036</v>
      </c>
      <c r="D208" s="197">
        <v>2976</v>
      </c>
      <c r="E208" s="196">
        <v>2207</v>
      </c>
      <c r="F208" s="198">
        <v>72.7</v>
      </c>
      <c r="G208" s="198">
        <v>2.7</v>
      </c>
      <c r="H208" s="198">
        <v>74.2</v>
      </c>
      <c r="I208" s="198">
        <v>2.7</v>
      </c>
      <c r="J208" s="199">
        <v>1600</v>
      </c>
      <c r="K208" s="198">
        <v>52.7</v>
      </c>
      <c r="L208" s="198">
        <v>3</v>
      </c>
      <c r="M208" s="200">
        <v>53.8</v>
      </c>
      <c r="N208" s="198">
        <v>3</v>
      </c>
      <c r="O208" s="192" t="str">
        <f t="shared" si="27"/>
        <v/>
      </c>
      <c r="P208" s="408" t="str">
        <f t="shared" si="31"/>
        <v/>
      </c>
      <c r="Q208" s="407" t="str">
        <f t="shared" si="32"/>
        <v/>
      </c>
      <c r="R208" s="334" t="str">
        <f t="shared" si="28"/>
        <v/>
      </c>
      <c r="S208" s="334" t="str">
        <f t="shared" si="29"/>
        <v/>
      </c>
      <c r="T208" s="334" t="str">
        <f t="shared" si="30"/>
        <v/>
      </c>
      <c r="U208" s="334" t="str">
        <f t="shared" si="33"/>
        <v/>
      </c>
      <c r="V208" s="267" t="str">
        <f t="shared" si="34"/>
        <v/>
      </c>
      <c r="W208" s="194" t="str">
        <f t="shared" si="35"/>
        <v/>
      </c>
    </row>
    <row r="209" spans="1:23" ht="10.95" customHeight="1" x14ac:dyDescent="0.2">
      <c r="A209" s="195" t="s">
        <v>445</v>
      </c>
      <c r="B209" s="196" t="s">
        <v>454</v>
      </c>
      <c r="C209" s="196">
        <v>264</v>
      </c>
      <c r="D209" s="197">
        <v>248</v>
      </c>
      <c r="E209" s="196">
        <v>171</v>
      </c>
      <c r="F209" s="198">
        <v>64.8</v>
      </c>
      <c r="G209" s="198">
        <v>11.8</v>
      </c>
      <c r="H209" s="198">
        <v>68.900000000000006</v>
      </c>
      <c r="I209" s="198">
        <v>11.8</v>
      </c>
      <c r="J209" s="199">
        <v>138</v>
      </c>
      <c r="K209" s="198">
        <v>52.2</v>
      </c>
      <c r="L209" s="198">
        <v>12.3</v>
      </c>
      <c r="M209" s="200">
        <v>55.5</v>
      </c>
      <c r="N209" s="198">
        <v>12.7</v>
      </c>
      <c r="O209" s="192" t="str">
        <f t="shared" si="27"/>
        <v/>
      </c>
      <c r="P209" s="408" t="str">
        <f t="shared" si="31"/>
        <v/>
      </c>
      <c r="Q209" s="407" t="str">
        <f t="shared" si="32"/>
        <v/>
      </c>
      <c r="R209" s="334" t="str">
        <f t="shared" si="28"/>
        <v/>
      </c>
      <c r="S209" s="334" t="str">
        <f t="shared" si="29"/>
        <v/>
      </c>
      <c r="T209" s="334" t="str">
        <f t="shared" si="30"/>
        <v/>
      </c>
      <c r="U209" s="334" t="str">
        <f t="shared" si="33"/>
        <v/>
      </c>
      <c r="V209" s="267" t="str">
        <f t="shared" si="34"/>
        <v/>
      </c>
      <c r="W209" s="194" t="str">
        <f t="shared" si="35"/>
        <v/>
      </c>
    </row>
    <row r="210" spans="1:23" ht="10.95" customHeight="1" x14ac:dyDescent="0.2">
      <c r="A210" s="195" t="s">
        <v>445</v>
      </c>
      <c r="B210" s="196" t="s">
        <v>455</v>
      </c>
      <c r="C210" s="196">
        <v>82</v>
      </c>
      <c r="D210" s="197">
        <v>37</v>
      </c>
      <c r="E210" s="196">
        <v>14</v>
      </c>
      <c r="F210" s="198">
        <v>17.399999999999999</v>
      </c>
      <c r="G210" s="198">
        <v>17.5</v>
      </c>
      <c r="H210" s="198" t="s">
        <v>457</v>
      </c>
      <c r="I210" s="198" t="s">
        <v>457</v>
      </c>
      <c r="J210" s="199">
        <v>12</v>
      </c>
      <c r="K210" s="198">
        <v>14.1</v>
      </c>
      <c r="L210" s="198">
        <v>16</v>
      </c>
      <c r="M210" s="200" t="s">
        <v>457</v>
      </c>
      <c r="N210" s="198" t="s">
        <v>457</v>
      </c>
      <c r="O210" s="192" t="str">
        <f t="shared" si="27"/>
        <v/>
      </c>
      <c r="P210" s="408" t="str">
        <f t="shared" si="31"/>
        <v/>
      </c>
      <c r="Q210" s="407" t="str">
        <f t="shared" si="32"/>
        <v/>
      </c>
      <c r="R210" s="334" t="str">
        <f t="shared" si="28"/>
        <v/>
      </c>
      <c r="S210" s="334" t="str">
        <f t="shared" si="29"/>
        <v/>
      </c>
      <c r="T210" s="334" t="str">
        <f t="shared" si="30"/>
        <v/>
      </c>
      <c r="U210" s="334" t="str">
        <f t="shared" si="33"/>
        <v/>
      </c>
      <c r="V210" s="267" t="str">
        <f t="shared" si="34"/>
        <v/>
      </c>
      <c r="W210" s="194" t="str">
        <f t="shared" si="35"/>
        <v/>
      </c>
    </row>
    <row r="211" spans="1:23" ht="10.95" customHeight="1" x14ac:dyDescent="0.2">
      <c r="A211" s="195" t="s">
        <v>475</v>
      </c>
      <c r="B211" s="196" t="s">
        <v>444</v>
      </c>
      <c r="C211" s="196">
        <v>3458</v>
      </c>
      <c r="D211" s="197">
        <v>3326</v>
      </c>
      <c r="E211" s="196">
        <v>2263</v>
      </c>
      <c r="F211" s="198">
        <v>65.400000000000006</v>
      </c>
      <c r="G211" s="198">
        <v>2.6</v>
      </c>
      <c r="H211" s="198">
        <v>68</v>
      </c>
      <c r="I211" s="198">
        <v>2.6</v>
      </c>
      <c r="J211" s="199">
        <v>1656</v>
      </c>
      <c r="K211" s="198">
        <v>47.9</v>
      </c>
      <c r="L211" s="198">
        <v>2.7</v>
      </c>
      <c r="M211" s="200">
        <v>49.8</v>
      </c>
      <c r="N211" s="198">
        <v>2.7</v>
      </c>
      <c r="O211" s="192">
        <f t="shared" si="27"/>
        <v>51.7</v>
      </c>
      <c r="P211" s="408">
        <f t="shared" si="31"/>
        <v>0.46850115118956248</v>
      </c>
      <c r="Q211" s="407">
        <f t="shared" si="32"/>
        <v>0.90619178179799309</v>
      </c>
      <c r="R211" s="334">
        <f t="shared" si="28"/>
        <v>49.5</v>
      </c>
      <c r="S211" s="334">
        <f t="shared" si="29"/>
        <v>49.1</v>
      </c>
      <c r="T211" s="334">
        <f t="shared" si="30"/>
        <v>31.1</v>
      </c>
      <c r="U211" s="334" t="str">
        <f t="shared" si="33"/>
        <v>B</v>
      </c>
      <c r="V211" s="267">
        <f t="shared" si="34"/>
        <v>4.8498848810437534E-2</v>
      </c>
      <c r="W211" s="194" t="str">
        <f t="shared" si="35"/>
        <v>Louisiana</v>
      </c>
    </row>
    <row r="212" spans="1:23" ht="10.95" customHeight="1" x14ac:dyDescent="0.2">
      <c r="A212" s="195" t="s">
        <v>445</v>
      </c>
      <c r="B212" s="196" t="s">
        <v>446</v>
      </c>
      <c r="C212" s="196">
        <v>1635</v>
      </c>
      <c r="D212" s="197">
        <v>1557</v>
      </c>
      <c r="E212" s="196">
        <v>1032</v>
      </c>
      <c r="F212" s="198">
        <v>63.1</v>
      </c>
      <c r="G212" s="198">
        <v>3.8</v>
      </c>
      <c r="H212" s="198">
        <v>66.3</v>
      </c>
      <c r="I212" s="198">
        <v>3.8</v>
      </c>
      <c r="J212" s="199">
        <v>774</v>
      </c>
      <c r="K212" s="198">
        <v>47.3</v>
      </c>
      <c r="L212" s="198">
        <v>3.9</v>
      </c>
      <c r="M212" s="200">
        <v>49.7</v>
      </c>
      <c r="N212" s="198">
        <v>4</v>
      </c>
      <c r="O212" s="192" t="str">
        <f t="shared" si="27"/>
        <v/>
      </c>
      <c r="P212" s="408" t="str">
        <f t="shared" si="31"/>
        <v/>
      </c>
      <c r="Q212" s="407" t="str">
        <f t="shared" si="32"/>
        <v/>
      </c>
      <c r="R212" s="334" t="str">
        <f t="shared" si="28"/>
        <v/>
      </c>
      <c r="S212" s="334" t="str">
        <f t="shared" si="29"/>
        <v/>
      </c>
      <c r="T212" s="334" t="str">
        <f t="shared" si="30"/>
        <v/>
      </c>
      <c r="U212" s="334" t="str">
        <f t="shared" si="33"/>
        <v/>
      </c>
      <c r="V212" s="267" t="str">
        <f t="shared" si="34"/>
        <v/>
      </c>
      <c r="W212" s="194" t="str">
        <f t="shared" si="35"/>
        <v/>
      </c>
    </row>
    <row r="213" spans="1:23" ht="10.95" customHeight="1" x14ac:dyDescent="0.2">
      <c r="A213" s="195" t="s">
        <v>445</v>
      </c>
      <c r="B213" s="196" t="s">
        <v>447</v>
      </c>
      <c r="C213" s="196">
        <v>1823</v>
      </c>
      <c r="D213" s="197">
        <v>1770</v>
      </c>
      <c r="E213" s="196">
        <v>1231</v>
      </c>
      <c r="F213" s="198">
        <v>67.5</v>
      </c>
      <c r="G213" s="198">
        <v>3.5</v>
      </c>
      <c r="H213" s="198">
        <v>69.5</v>
      </c>
      <c r="I213" s="198">
        <v>3.5</v>
      </c>
      <c r="J213" s="199">
        <v>882</v>
      </c>
      <c r="K213" s="198">
        <v>48.4</v>
      </c>
      <c r="L213" s="198">
        <v>3.7</v>
      </c>
      <c r="M213" s="200">
        <v>49.8</v>
      </c>
      <c r="N213" s="198">
        <v>3.8</v>
      </c>
      <c r="O213" s="192" t="str">
        <f t="shared" si="27"/>
        <v/>
      </c>
      <c r="P213" s="408" t="str">
        <f t="shared" si="31"/>
        <v/>
      </c>
      <c r="Q213" s="407" t="str">
        <f t="shared" si="32"/>
        <v/>
      </c>
      <c r="R213" s="334" t="str">
        <f t="shared" si="28"/>
        <v/>
      </c>
      <c r="S213" s="334" t="str">
        <f t="shared" si="29"/>
        <v/>
      </c>
      <c r="T213" s="334" t="str">
        <f t="shared" si="30"/>
        <v/>
      </c>
      <c r="U213" s="334" t="str">
        <f t="shared" si="33"/>
        <v/>
      </c>
      <c r="V213" s="267" t="str">
        <f t="shared" si="34"/>
        <v/>
      </c>
      <c r="W213" s="194" t="str">
        <f t="shared" si="35"/>
        <v/>
      </c>
    </row>
    <row r="214" spans="1:23" ht="10.95" customHeight="1" x14ac:dyDescent="0.2">
      <c r="A214" s="195" t="s">
        <v>445</v>
      </c>
      <c r="B214" s="196" t="s">
        <v>448</v>
      </c>
      <c r="C214" s="196">
        <v>2212</v>
      </c>
      <c r="D214" s="197">
        <v>2120</v>
      </c>
      <c r="E214" s="196">
        <v>1501</v>
      </c>
      <c r="F214" s="198">
        <v>67.900000000000006</v>
      </c>
      <c r="G214" s="198">
        <v>3.1</v>
      </c>
      <c r="H214" s="198">
        <v>70.8</v>
      </c>
      <c r="I214" s="198">
        <v>3.1</v>
      </c>
      <c r="J214" s="199">
        <v>1075</v>
      </c>
      <c r="K214" s="198">
        <v>48.6</v>
      </c>
      <c r="L214" s="198">
        <v>3.4</v>
      </c>
      <c r="M214" s="200">
        <v>50.7</v>
      </c>
      <c r="N214" s="198">
        <v>3.4</v>
      </c>
      <c r="O214" s="192" t="str">
        <f t="shared" si="27"/>
        <v/>
      </c>
      <c r="P214" s="408" t="str">
        <f t="shared" si="31"/>
        <v/>
      </c>
      <c r="Q214" s="407" t="str">
        <f t="shared" si="32"/>
        <v/>
      </c>
      <c r="R214" s="334" t="str">
        <f t="shared" si="28"/>
        <v/>
      </c>
      <c r="S214" s="334" t="str">
        <f t="shared" si="29"/>
        <v/>
      </c>
      <c r="T214" s="334" t="str">
        <f t="shared" si="30"/>
        <v/>
      </c>
      <c r="U214" s="334" t="str">
        <f t="shared" si="33"/>
        <v/>
      </c>
      <c r="V214" s="267" t="str">
        <f t="shared" si="34"/>
        <v/>
      </c>
      <c r="W214" s="194" t="str">
        <f t="shared" si="35"/>
        <v/>
      </c>
    </row>
    <row r="215" spans="1:23" ht="10.95" customHeight="1" x14ac:dyDescent="0.2">
      <c r="A215" s="195" t="s">
        <v>445</v>
      </c>
      <c r="B215" s="196" t="s">
        <v>449</v>
      </c>
      <c r="C215" s="196">
        <v>2047</v>
      </c>
      <c r="D215" s="197">
        <v>2023</v>
      </c>
      <c r="E215" s="196">
        <v>1455</v>
      </c>
      <c r="F215" s="198">
        <v>71.099999999999994</v>
      </c>
      <c r="G215" s="198">
        <v>3.2</v>
      </c>
      <c r="H215" s="198">
        <v>71.900000000000006</v>
      </c>
      <c r="I215" s="198">
        <v>3.2</v>
      </c>
      <c r="J215" s="199">
        <v>1046</v>
      </c>
      <c r="K215" s="198">
        <v>51.1</v>
      </c>
      <c r="L215" s="198">
        <v>3.5</v>
      </c>
      <c r="M215" s="200">
        <v>51.7</v>
      </c>
      <c r="N215" s="198">
        <v>3.5</v>
      </c>
      <c r="O215" s="192" t="str">
        <f t="shared" si="27"/>
        <v/>
      </c>
      <c r="P215" s="408" t="str">
        <f t="shared" si="31"/>
        <v/>
      </c>
      <c r="Q215" s="407" t="str">
        <f t="shared" si="32"/>
        <v/>
      </c>
      <c r="R215" s="334" t="str">
        <f t="shared" si="28"/>
        <v/>
      </c>
      <c r="S215" s="334" t="str">
        <f t="shared" si="29"/>
        <v/>
      </c>
      <c r="T215" s="334" t="str">
        <f t="shared" si="30"/>
        <v/>
      </c>
      <c r="U215" s="334" t="str">
        <f t="shared" si="33"/>
        <v/>
      </c>
      <c r="V215" s="267" t="str">
        <f t="shared" si="34"/>
        <v/>
      </c>
      <c r="W215" s="194" t="str">
        <f t="shared" si="35"/>
        <v/>
      </c>
    </row>
    <row r="216" spans="1:23" ht="10.95" customHeight="1" x14ac:dyDescent="0.2">
      <c r="A216" s="195" t="s">
        <v>445</v>
      </c>
      <c r="B216" s="196" t="s">
        <v>450</v>
      </c>
      <c r="C216" s="196">
        <v>1076</v>
      </c>
      <c r="D216" s="197">
        <v>1072</v>
      </c>
      <c r="E216" s="196">
        <v>688</v>
      </c>
      <c r="F216" s="198">
        <v>63.9</v>
      </c>
      <c r="G216" s="198">
        <v>5.6</v>
      </c>
      <c r="H216" s="198">
        <v>64.099999999999994</v>
      </c>
      <c r="I216" s="198">
        <v>5.6</v>
      </c>
      <c r="J216" s="199">
        <v>531</v>
      </c>
      <c r="K216" s="198">
        <v>49.4</v>
      </c>
      <c r="L216" s="198">
        <v>5.8</v>
      </c>
      <c r="M216" s="200">
        <v>49.5</v>
      </c>
      <c r="N216" s="198">
        <v>5.9</v>
      </c>
      <c r="O216" s="192" t="str">
        <f t="shared" si="27"/>
        <v/>
      </c>
      <c r="P216" s="408" t="str">
        <f t="shared" si="31"/>
        <v/>
      </c>
      <c r="Q216" s="407" t="str">
        <f t="shared" si="32"/>
        <v/>
      </c>
      <c r="R216" s="334" t="str">
        <f t="shared" si="28"/>
        <v/>
      </c>
      <c r="S216" s="334" t="str">
        <f t="shared" si="29"/>
        <v/>
      </c>
      <c r="T216" s="334" t="str">
        <f t="shared" si="30"/>
        <v/>
      </c>
      <c r="U216" s="334" t="str">
        <f t="shared" si="33"/>
        <v/>
      </c>
      <c r="V216" s="267" t="str">
        <f t="shared" si="34"/>
        <v/>
      </c>
      <c r="W216" s="194" t="str">
        <f t="shared" si="35"/>
        <v/>
      </c>
    </row>
    <row r="217" spans="1:23" ht="10.95" customHeight="1" x14ac:dyDescent="0.2">
      <c r="A217" s="195" t="s">
        <v>445</v>
      </c>
      <c r="B217" s="196" t="s">
        <v>451</v>
      </c>
      <c r="C217" s="196">
        <v>60</v>
      </c>
      <c r="D217" s="197">
        <v>34</v>
      </c>
      <c r="E217" s="196">
        <v>17</v>
      </c>
      <c r="F217" s="198" t="s">
        <v>457</v>
      </c>
      <c r="G217" s="198" t="s">
        <v>457</v>
      </c>
      <c r="H217" s="198" t="s">
        <v>457</v>
      </c>
      <c r="I217" s="198" t="s">
        <v>457</v>
      </c>
      <c r="J217" s="199">
        <v>9</v>
      </c>
      <c r="K217" s="198" t="s">
        <v>457</v>
      </c>
      <c r="L217" s="198" t="s">
        <v>457</v>
      </c>
      <c r="M217" s="200" t="s">
        <v>457</v>
      </c>
      <c r="N217" s="198" t="s">
        <v>457</v>
      </c>
      <c r="O217" s="192" t="str">
        <f t="shared" si="27"/>
        <v/>
      </c>
      <c r="P217" s="408" t="str">
        <f t="shared" si="31"/>
        <v/>
      </c>
      <c r="Q217" s="407" t="str">
        <f t="shared" si="32"/>
        <v/>
      </c>
      <c r="R217" s="334" t="str">
        <f t="shared" si="28"/>
        <v/>
      </c>
      <c r="S217" s="334" t="str">
        <f t="shared" si="29"/>
        <v/>
      </c>
      <c r="T217" s="334" t="str">
        <f t="shared" si="30"/>
        <v/>
      </c>
      <c r="U217" s="334" t="str">
        <f t="shared" si="33"/>
        <v/>
      </c>
      <c r="V217" s="267" t="str">
        <f t="shared" si="34"/>
        <v/>
      </c>
      <c r="W217" s="194" t="str">
        <f t="shared" si="35"/>
        <v/>
      </c>
    </row>
    <row r="218" spans="1:23" ht="10.95" customHeight="1" x14ac:dyDescent="0.2">
      <c r="A218" s="195" t="s">
        <v>445</v>
      </c>
      <c r="B218" s="196" t="s">
        <v>452</v>
      </c>
      <c r="C218" s="196">
        <v>189</v>
      </c>
      <c r="D218" s="197">
        <v>112</v>
      </c>
      <c r="E218" s="196">
        <v>56</v>
      </c>
      <c r="F218" s="198">
        <v>29.7</v>
      </c>
      <c r="G218" s="198">
        <v>16.5</v>
      </c>
      <c r="H218" s="198">
        <v>50.2</v>
      </c>
      <c r="I218" s="198">
        <v>23.5</v>
      </c>
      <c r="J218" s="199">
        <v>35</v>
      </c>
      <c r="K218" s="198">
        <v>18.399999999999999</v>
      </c>
      <c r="L218" s="198">
        <v>14</v>
      </c>
      <c r="M218" s="200">
        <v>31.1</v>
      </c>
      <c r="N218" s="198">
        <v>21.8</v>
      </c>
      <c r="O218" s="192" t="str">
        <f t="shared" si="27"/>
        <v/>
      </c>
      <c r="P218" s="408" t="str">
        <f t="shared" si="31"/>
        <v/>
      </c>
      <c r="Q218" s="407" t="str">
        <f t="shared" si="32"/>
        <v/>
      </c>
      <c r="R218" s="334" t="str">
        <f t="shared" si="28"/>
        <v/>
      </c>
      <c r="S218" s="334" t="str">
        <f t="shared" si="29"/>
        <v/>
      </c>
      <c r="T218" s="334" t="str">
        <f t="shared" si="30"/>
        <v/>
      </c>
      <c r="U218" s="334" t="str">
        <f t="shared" si="33"/>
        <v/>
      </c>
      <c r="V218" s="267" t="str">
        <f t="shared" si="34"/>
        <v/>
      </c>
      <c r="W218" s="194" t="str">
        <f t="shared" si="35"/>
        <v/>
      </c>
    </row>
    <row r="219" spans="1:23" ht="10.95" customHeight="1" x14ac:dyDescent="0.2">
      <c r="A219" s="195" t="s">
        <v>445</v>
      </c>
      <c r="B219" s="196" t="s">
        <v>453</v>
      </c>
      <c r="C219" s="196">
        <v>2289</v>
      </c>
      <c r="D219" s="197">
        <v>2188</v>
      </c>
      <c r="E219" s="196">
        <v>1543</v>
      </c>
      <c r="F219" s="198">
        <v>67.400000000000006</v>
      </c>
      <c r="G219" s="198">
        <v>3.1</v>
      </c>
      <c r="H219" s="198">
        <v>70.5</v>
      </c>
      <c r="I219" s="198">
        <v>3.1</v>
      </c>
      <c r="J219" s="199">
        <v>1106</v>
      </c>
      <c r="K219" s="198">
        <v>48.3</v>
      </c>
      <c r="L219" s="198">
        <v>3.3</v>
      </c>
      <c r="M219" s="200">
        <v>50.6</v>
      </c>
      <c r="N219" s="198">
        <v>3.4</v>
      </c>
      <c r="O219" s="192" t="str">
        <f t="shared" si="27"/>
        <v/>
      </c>
      <c r="P219" s="408" t="str">
        <f t="shared" si="31"/>
        <v/>
      </c>
      <c r="Q219" s="407" t="str">
        <f t="shared" si="32"/>
        <v/>
      </c>
      <c r="R219" s="334" t="str">
        <f t="shared" si="28"/>
        <v/>
      </c>
      <c r="S219" s="334" t="str">
        <f t="shared" si="29"/>
        <v/>
      </c>
      <c r="T219" s="334" t="str">
        <f t="shared" si="30"/>
        <v/>
      </c>
      <c r="U219" s="334" t="str">
        <f t="shared" si="33"/>
        <v/>
      </c>
      <c r="V219" s="267" t="str">
        <f t="shared" si="34"/>
        <v/>
      </c>
      <c r="W219" s="194" t="str">
        <f t="shared" si="35"/>
        <v/>
      </c>
    </row>
    <row r="220" spans="1:23" ht="10.95" customHeight="1" x14ac:dyDescent="0.2">
      <c r="A220" s="195" t="s">
        <v>445</v>
      </c>
      <c r="B220" s="196" t="s">
        <v>454</v>
      </c>
      <c r="C220" s="196">
        <v>1133</v>
      </c>
      <c r="D220" s="197">
        <v>1125</v>
      </c>
      <c r="E220" s="196">
        <v>712</v>
      </c>
      <c r="F220" s="198">
        <v>62.9</v>
      </c>
      <c r="G220" s="198">
        <v>5.5</v>
      </c>
      <c r="H220" s="198">
        <v>63.4</v>
      </c>
      <c r="I220" s="198">
        <v>5.5</v>
      </c>
      <c r="J220" s="199">
        <v>552</v>
      </c>
      <c r="K220" s="198">
        <v>48.7</v>
      </c>
      <c r="L220" s="198">
        <v>5.7</v>
      </c>
      <c r="M220" s="200">
        <v>49.1</v>
      </c>
      <c r="N220" s="198">
        <v>5.7</v>
      </c>
      <c r="O220" s="192" t="str">
        <f t="shared" si="27"/>
        <v/>
      </c>
      <c r="P220" s="408" t="str">
        <f t="shared" si="31"/>
        <v/>
      </c>
      <c r="Q220" s="407" t="str">
        <f t="shared" si="32"/>
        <v/>
      </c>
      <c r="R220" s="334" t="str">
        <f t="shared" si="28"/>
        <v/>
      </c>
      <c r="S220" s="334" t="str">
        <f t="shared" si="29"/>
        <v/>
      </c>
      <c r="T220" s="334" t="str">
        <f t="shared" si="30"/>
        <v/>
      </c>
      <c r="U220" s="334" t="str">
        <f t="shared" si="33"/>
        <v/>
      </c>
      <c r="V220" s="267" t="str">
        <f t="shared" si="34"/>
        <v/>
      </c>
      <c r="W220" s="194" t="str">
        <f t="shared" si="35"/>
        <v/>
      </c>
    </row>
    <row r="221" spans="1:23" ht="10.95" customHeight="1" x14ac:dyDescent="0.2">
      <c r="A221" s="195" t="s">
        <v>445</v>
      </c>
      <c r="B221" s="196" t="s">
        <v>455</v>
      </c>
      <c r="C221" s="196">
        <v>70</v>
      </c>
      <c r="D221" s="197">
        <v>42</v>
      </c>
      <c r="E221" s="196">
        <v>23</v>
      </c>
      <c r="F221" s="198" t="s">
        <v>457</v>
      </c>
      <c r="G221" s="198" t="s">
        <v>457</v>
      </c>
      <c r="H221" s="198" t="s">
        <v>457</v>
      </c>
      <c r="I221" s="198" t="s">
        <v>457</v>
      </c>
      <c r="J221" s="199">
        <v>12</v>
      </c>
      <c r="K221" s="198" t="s">
        <v>457</v>
      </c>
      <c r="L221" s="198" t="s">
        <v>457</v>
      </c>
      <c r="M221" s="200" t="s">
        <v>457</v>
      </c>
      <c r="N221" s="198" t="s">
        <v>457</v>
      </c>
      <c r="O221" s="192" t="str">
        <f t="shared" si="27"/>
        <v/>
      </c>
      <c r="P221" s="408" t="str">
        <f t="shared" si="31"/>
        <v/>
      </c>
      <c r="Q221" s="407" t="str">
        <f t="shared" si="32"/>
        <v/>
      </c>
      <c r="R221" s="334" t="str">
        <f t="shared" si="28"/>
        <v/>
      </c>
      <c r="S221" s="334" t="str">
        <f t="shared" si="29"/>
        <v/>
      </c>
      <c r="T221" s="334" t="str">
        <f t="shared" si="30"/>
        <v/>
      </c>
      <c r="U221" s="334" t="str">
        <f t="shared" si="33"/>
        <v/>
      </c>
      <c r="V221" s="267" t="str">
        <f t="shared" si="34"/>
        <v/>
      </c>
      <c r="W221" s="194" t="str">
        <f t="shared" si="35"/>
        <v/>
      </c>
    </row>
    <row r="222" spans="1:23" ht="10.95" customHeight="1" x14ac:dyDescent="0.2">
      <c r="A222" s="195" t="s">
        <v>476</v>
      </c>
      <c r="B222" s="196" t="s">
        <v>444</v>
      </c>
      <c r="C222" s="196">
        <v>1074</v>
      </c>
      <c r="D222" s="197">
        <v>1056</v>
      </c>
      <c r="E222" s="196">
        <v>828</v>
      </c>
      <c r="F222" s="198">
        <v>77.099999999999994</v>
      </c>
      <c r="G222" s="198">
        <v>2.6</v>
      </c>
      <c r="H222" s="198">
        <v>78.400000000000006</v>
      </c>
      <c r="I222" s="198">
        <v>2.5</v>
      </c>
      <c r="J222" s="199">
        <v>693</v>
      </c>
      <c r="K222" s="198">
        <v>64.5</v>
      </c>
      <c r="L222" s="198">
        <v>2.9</v>
      </c>
      <c r="M222" s="200">
        <v>65.599999999999994</v>
      </c>
      <c r="N222" s="198">
        <v>2.9</v>
      </c>
      <c r="O222" s="192">
        <f t="shared" si="27"/>
        <v>67</v>
      </c>
      <c r="P222" s="408">
        <f t="shared" si="31"/>
        <v>0.43154838709677285</v>
      </c>
      <c r="Q222" s="407">
        <f t="shared" si="32"/>
        <v>0.64410207029369082</v>
      </c>
      <c r="R222" s="334" t="str">
        <f t="shared" si="28"/>
        <v>B</v>
      </c>
      <c r="S222" s="334" t="str">
        <f t="shared" si="29"/>
        <v>B</v>
      </c>
      <c r="T222" s="334" t="str">
        <f t="shared" si="30"/>
        <v>B</v>
      </c>
      <c r="U222" s="334" t="str">
        <f t="shared" si="33"/>
        <v>B</v>
      </c>
      <c r="V222" s="267">
        <f t="shared" si="34"/>
        <v>0.23845161290322719</v>
      </c>
      <c r="W222" s="194" t="str">
        <f t="shared" si="35"/>
        <v>Maine</v>
      </c>
    </row>
    <row r="223" spans="1:23" ht="10.95" customHeight="1" x14ac:dyDescent="0.2">
      <c r="A223" s="195" t="s">
        <v>445</v>
      </c>
      <c r="B223" s="196" t="s">
        <v>446</v>
      </c>
      <c r="C223" s="196">
        <v>527</v>
      </c>
      <c r="D223" s="197">
        <v>519</v>
      </c>
      <c r="E223" s="196">
        <v>397</v>
      </c>
      <c r="F223" s="198">
        <v>75.400000000000006</v>
      </c>
      <c r="G223" s="198">
        <v>3.7</v>
      </c>
      <c r="H223" s="198">
        <v>76.599999999999994</v>
      </c>
      <c r="I223" s="198">
        <v>3.7</v>
      </c>
      <c r="J223" s="199">
        <v>329</v>
      </c>
      <c r="K223" s="198">
        <v>62.4</v>
      </c>
      <c r="L223" s="198">
        <v>4.2</v>
      </c>
      <c r="M223" s="200">
        <v>63.4</v>
      </c>
      <c r="N223" s="198">
        <v>4.2</v>
      </c>
      <c r="O223" s="192" t="str">
        <f t="shared" si="27"/>
        <v/>
      </c>
      <c r="P223" s="408" t="str">
        <f t="shared" si="31"/>
        <v/>
      </c>
      <c r="Q223" s="407" t="str">
        <f t="shared" si="32"/>
        <v/>
      </c>
      <c r="R223" s="334" t="str">
        <f t="shared" si="28"/>
        <v/>
      </c>
      <c r="S223" s="334" t="str">
        <f t="shared" si="29"/>
        <v/>
      </c>
      <c r="T223" s="334" t="str">
        <f t="shared" si="30"/>
        <v/>
      </c>
      <c r="U223" s="334" t="str">
        <f t="shared" si="33"/>
        <v/>
      </c>
      <c r="V223" s="267" t="str">
        <f t="shared" si="34"/>
        <v/>
      </c>
      <c r="W223" s="194" t="str">
        <f t="shared" si="35"/>
        <v/>
      </c>
    </row>
    <row r="224" spans="1:23" ht="10.95" customHeight="1" x14ac:dyDescent="0.2">
      <c r="A224" s="195" t="s">
        <v>445</v>
      </c>
      <c r="B224" s="196" t="s">
        <v>447</v>
      </c>
      <c r="C224" s="196">
        <v>546</v>
      </c>
      <c r="D224" s="197">
        <v>537</v>
      </c>
      <c r="E224" s="196">
        <v>431</v>
      </c>
      <c r="F224" s="198">
        <v>78.8</v>
      </c>
      <c r="G224" s="198">
        <v>3.5</v>
      </c>
      <c r="H224" s="198">
        <v>80.099999999999994</v>
      </c>
      <c r="I224" s="198">
        <v>3.4</v>
      </c>
      <c r="J224" s="199">
        <v>364</v>
      </c>
      <c r="K224" s="198">
        <v>66.599999999999994</v>
      </c>
      <c r="L224" s="198">
        <v>4</v>
      </c>
      <c r="M224" s="200">
        <v>67.7</v>
      </c>
      <c r="N224" s="198">
        <v>4</v>
      </c>
      <c r="O224" s="192" t="str">
        <f t="shared" si="27"/>
        <v/>
      </c>
      <c r="P224" s="408" t="str">
        <f t="shared" si="31"/>
        <v/>
      </c>
      <c r="Q224" s="407" t="str">
        <f t="shared" si="32"/>
        <v/>
      </c>
      <c r="R224" s="334" t="str">
        <f t="shared" si="28"/>
        <v/>
      </c>
      <c r="S224" s="334" t="str">
        <f t="shared" si="29"/>
        <v/>
      </c>
      <c r="T224" s="334" t="str">
        <f t="shared" si="30"/>
        <v/>
      </c>
      <c r="U224" s="334" t="str">
        <f t="shared" si="33"/>
        <v/>
      </c>
      <c r="V224" s="267" t="str">
        <f t="shared" si="34"/>
        <v/>
      </c>
      <c r="W224" s="194" t="str">
        <f t="shared" si="35"/>
        <v/>
      </c>
    </row>
    <row r="225" spans="1:23" ht="10.95" customHeight="1" x14ac:dyDescent="0.2">
      <c r="A225" s="195" t="s">
        <v>445</v>
      </c>
      <c r="B225" s="196" t="s">
        <v>448</v>
      </c>
      <c r="C225" s="196">
        <v>1011</v>
      </c>
      <c r="D225" s="197">
        <v>1002</v>
      </c>
      <c r="E225" s="196">
        <v>796</v>
      </c>
      <c r="F225" s="198">
        <v>78.7</v>
      </c>
      <c r="G225" s="198">
        <v>2.6</v>
      </c>
      <c r="H225" s="198">
        <v>79.400000000000006</v>
      </c>
      <c r="I225" s="198">
        <v>2.5</v>
      </c>
      <c r="J225" s="199">
        <v>669</v>
      </c>
      <c r="K225" s="198">
        <v>66.2</v>
      </c>
      <c r="L225" s="198">
        <v>3</v>
      </c>
      <c r="M225" s="200">
        <v>66.8</v>
      </c>
      <c r="N225" s="198">
        <v>3</v>
      </c>
      <c r="O225" s="192" t="str">
        <f t="shared" si="27"/>
        <v/>
      </c>
      <c r="P225" s="408" t="str">
        <f t="shared" si="31"/>
        <v/>
      </c>
      <c r="Q225" s="407" t="str">
        <f t="shared" si="32"/>
        <v/>
      </c>
      <c r="R225" s="334" t="str">
        <f t="shared" si="28"/>
        <v/>
      </c>
      <c r="S225" s="334" t="str">
        <f t="shared" si="29"/>
        <v/>
      </c>
      <c r="T225" s="334" t="str">
        <f t="shared" si="30"/>
        <v/>
      </c>
      <c r="U225" s="334" t="str">
        <f t="shared" si="33"/>
        <v/>
      </c>
      <c r="V225" s="267" t="str">
        <f t="shared" si="34"/>
        <v/>
      </c>
      <c r="W225" s="194" t="str">
        <f t="shared" si="35"/>
        <v/>
      </c>
    </row>
    <row r="226" spans="1:23" ht="10.95" customHeight="1" x14ac:dyDescent="0.2">
      <c r="A226" s="195" t="s">
        <v>445</v>
      </c>
      <c r="B226" s="196" t="s">
        <v>449</v>
      </c>
      <c r="C226" s="196">
        <v>1001</v>
      </c>
      <c r="D226" s="197">
        <v>994</v>
      </c>
      <c r="E226" s="196">
        <v>788</v>
      </c>
      <c r="F226" s="198">
        <v>78.7</v>
      </c>
      <c r="G226" s="198">
        <v>2.6</v>
      </c>
      <c r="H226" s="198">
        <v>79.2</v>
      </c>
      <c r="I226" s="198">
        <v>2.6</v>
      </c>
      <c r="J226" s="199">
        <v>666</v>
      </c>
      <c r="K226" s="198">
        <v>66.5</v>
      </c>
      <c r="L226" s="198">
        <v>3</v>
      </c>
      <c r="M226" s="200">
        <v>67</v>
      </c>
      <c r="N226" s="198">
        <v>3</v>
      </c>
      <c r="O226" s="192" t="str">
        <f t="shared" si="27"/>
        <v/>
      </c>
      <c r="P226" s="408" t="str">
        <f t="shared" si="31"/>
        <v/>
      </c>
      <c r="Q226" s="407" t="str">
        <f t="shared" si="32"/>
        <v/>
      </c>
      <c r="R226" s="334" t="str">
        <f t="shared" si="28"/>
        <v/>
      </c>
      <c r="S226" s="334" t="str">
        <f t="shared" si="29"/>
        <v/>
      </c>
      <c r="T226" s="334" t="str">
        <f t="shared" si="30"/>
        <v/>
      </c>
      <c r="U226" s="334" t="str">
        <f t="shared" si="33"/>
        <v/>
      </c>
      <c r="V226" s="267" t="str">
        <f t="shared" si="34"/>
        <v/>
      </c>
      <c r="W226" s="194" t="str">
        <f t="shared" si="35"/>
        <v/>
      </c>
    </row>
    <row r="227" spans="1:23" ht="10.95" customHeight="1" x14ac:dyDescent="0.2">
      <c r="A227" s="195" t="s">
        <v>445</v>
      </c>
      <c r="B227" s="196" t="s">
        <v>450</v>
      </c>
      <c r="C227" s="196">
        <v>17</v>
      </c>
      <c r="D227" s="197">
        <v>11</v>
      </c>
      <c r="E227" s="196">
        <v>5</v>
      </c>
      <c r="F227" s="198" t="s">
        <v>457</v>
      </c>
      <c r="G227" s="198" t="s">
        <v>457</v>
      </c>
      <c r="H227" s="198" t="s">
        <v>457</v>
      </c>
      <c r="I227" s="198" t="s">
        <v>457</v>
      </c>
      <c r="J227" s="199">
        <v>3</v>
      </c>
      <c r="K227" s="198" t="s">
        <v>457</v>
      </c>
      <c r="L227" s="198" t="s">
        <v>457</v>
      </c>
      <c r="M227" s="200" t="s">
        <v>457</v>
      </c>
      <c r="N227" s="198" t="s">
        <v>457</v>
      </c>
      <c r="O227" s="192" t="str">
        <f t="shared" si="27"/>
        <v/>
      </c>
      <c r="P227" s="408" t="str">
        <f t="shared" si="31"/>
        <v/>
      </c>
      <c r="Q227" s="407" t="str">
        <f t="shared" si="32"/>
        <v/>
      </c>
      <c r="R227" s="334" t="str">
        <f t="shared" si="28"/>
        <v/>
      </c>
      <c r="S227" s="334" t="str">
        <f t="shared" si="29"/>
        <v/>
      </c>
      <c r="T227" s="334" t="str">
        <f t="shared" si="30"/>
        <v/>
      </c>
      <c r="U227" s="334" t="str">
        <f t="shared" si="33"/>
        <v/>
      </c>
      <c r="V227" s="267" t="str">
        <f t="shared" si="34"/>
        <v/>
      </c>
      <c r="W227" s="194" t="str">
        <f t="shared" si="35"/>
        <v/>
      </c>
    </row>
    <row r="228" spans="1:23" ht="10.95" customHeight="1" x14ac:dyDescent="0.2">
      <c r="A228" s="195" t="s">
        <v>445</v>
      </c>
      <c r="B228" s="196" t="s">
        <v>451</v>
      </c>
      <c r="C228" s="196">
        <v>20</v>
      </c>
      <c r="D228" s="197">
        <v>17</v>
      </c>
      <c r="E228" s="196">
        <v>6</v>
      </c>
      <c r="F228" s="198" t="s">
        <v>457</v>
      </c>
      <c r="G228" s="198" t="s">
        <v>457</v>
      </c>
      <c r="H228" s="198" t="s">
        <v>457</v>
      </c>
      <c r="I228" s="198" t="s">
        <v>457</v>
      </c>
      <c r="J228" s="199">
        <v>6</v>
      </c>
      <c r="K228" s="198" t="s">
        <v>457</v>
      </c>
      <c r="L228" s="198" t="s">
        <v>457</v>
      </c>
      <c r="M228" s="200" t="s">
        <v>457</v>
      </c>
      <c r="N228" s="198" t="s">
        <v>457</v>
      </c>
      <c r="O228" s="192" t="str">
        <f t="shared" si="27"/>
        <v/>
      </c>
      <c r="P228" s="408" t="str">
        <f t="shared" si="31"/>
        <v/>
      </c>
      <c r="Q228" s="407" t="str">
        <f t="shared" si="32"/>
        <v/>
      </c>
      <c r="R228" s="334" t="str">
        <f t="shared" si="28"/>
        <v/>
      </c>
      <c r="S228" s="334" t="str">
        <f t="shared" si="29"/>
        <v/>
      </c>
      <c r="T228" s="334" t="str">
        <f t="shared" si="30"/>
        <v/>
      </c>
      <c r="U228" s="334" t="str">
        <f t="shared" si="33"/>
        <v/>
      </c>
      <c r="V228" s="267" t="str">
        <f t="shared" si="34"/>
        <v/>
      </c>
      <c r="W228" s="194" t="str">
        <f t="shared" si="35"/>
        <v/>
      </c>
    </row>
    <row r="229" spans="1:23" ht="10.95" customHeight="1" x14ac:dyDescent="0.2">
      <c r="A229" s="195" t="s">
        <v>445</v>
      </c>
      <c r="B229" s="196" t="s">
        <v>452</v>
      </c>
      <c r="C229" s="196">
        <v>11</v>
      </c>
      <c r="D229" s="197">
        <v>10</v>
      </c>
      <c r="E229" s="196">
        <v>8</v>
      </c>
      <c r="F229" s="198" t="s">
        <v>457</v>
      </c>
      <c r="G229" s="198" t="s">
        <v>457</v>
      </c>
      <c r="H229" s="198" t="s">
        <v>457</v>
      </c>
      <c r="I229" s="198" t="s">
        <v>457</v>
      </c>
      <c r="J229" s="199">
        <v>3</v>
      </c>
      <c r="K229" s="198" t="s">
        <v>457</v>
      </c>
      <c r="L229" s="198" t="s">
        <v>457</v>
      </c>
      <c r="M229" s="200" t="s">
        <v>457</v>
      </c>
      <c r="N229" s="198" t="s">
        <v>457</v>
      </c>
      <c r="O229" s="192" t="str">
        <f t="shared" si="27"/>
        <v/>
      </c>
      <c r="P229" s="408" t="str">
        <f t="shared" si="31"/>
        <v/>
      </c>
      <c r="Q229" s="407" t="str">
        <f t="shared" si="32"/>
        <v/>
      </c>
      <c r="R229" s="334" t="str">
        <f t="shared" si="28"/>
        <v/>
      </c>
      <c r="S229" s="334" t="str">
        <f t="shared" si="29"/>
        <v/>
      </c>
      <c r="T229" s="334" t="str">
        <f t="shared" si="30"/>
        <v/>
      </c>
      <c r="U229" s="334" t="str">
        <f t="shared" si="33"/>
        <v/>
      </c>
      <c r="V229" s="267" t="str">
        <f t="shared" si="34"/>
        <v/>
      </c>
      <c r="W229" s="194" t="str">
        <f t="shared" si="35"/>
        <v/>
      </c>
    </row>
    <row r="230" spans="1:23" ht="10.95" customHeight="1" x14ac:dyDescent="0.2">
      <c r="A230" s="195" t="s">
        <v>445</v>
      </c>
      <c r="B230" s="196" t="s">
        <v>453</v>
      </c>
      <c r="C230" s="196">
        <v>1032</v>
      </c>
      <c r="D230" s="197">
        <v>1023</v>
      </c>
      <c r="E230" s="196">
        <v>815</v>
      </c>
      <c r="F230" s="198">
        <v>79</v>
      </c>
      <c r="G230" s="198">
        <v>2.5</v>
      </c>
      <c r="H230" s="198">
        <v>79.599999999999994</v>
      </c>
      <c r="I230" s="198">
        <v>2.5</v>
      </c>
      <c r="J230" s="199">
        <v>682</v>
      </c>
      <c r="K230" s="198">
        <v>66.099999999999994</v>
      </c>
      <c r="L230" s="198">
        <v>2.9</v>
      </c>
      <c r="M230" s="200">
        <v>66.599999999999994</v>
      </c>
      <c r="N230" s="198">
        <v>2.9</v>
      </c>
      <c r="O230" s="192" t="str">
        <f t="shared" si="27"/>
        <v/>
      </c>
      <c r="P230" s="408" t="str">
        <f t="shared" si="31"/>
        <v/>
      </c>
      <c r="Q230" s="407" t="str">
        <f t="shared" si="32"/>
        <v/>
      </c>
      <c r="R230" s="334" t="str">
        <f t="shared" si="28"/>
        <v/>
      </c>
      <c r="S230" s="334" t="str">
        <f t="shared" si="29"/>
        <v/>
      </c>
      <c r="T230" s="334" t="str">
        <f t="shared" si="30"/>
        <v/>
      </c>
      <c r="U230" s="334" t="str">
        <f t="shared" si="33"/>
        <v/>
      </c>
      <c r="V230" s="267" t="str">
        <f t="shared" si="34"/>
        <v/>
      </c>
      <c r="W230" s="194" t="str">
        <f t="shared" si="35"/>
        <v/>
      </c>
    </row>
    <row r="231" spans="1:23" ht="10.95" customHeight="1" x14ac:dyDescent="0.2">
      <c r="A231" s="195" t="s">
        <v>445</v>
      </c>
      <c r="B231" s="196" t="s">
        <v>454</v>
      </c>
      <c r="C231" s="196">
        <v>20</v>
      </c>
      <c r="D231" s="197">
        <v>14</v>
      </c>
      <c r="E231" s="196">
        <v>7</v>
      </c>
      <c r="F231" s="198" t="s">
        <v>457</v>
      </c>
      <c r="G231" s="198" t="s">
        <v>457</v>
      </c>
      <c r="H231" s="198" t="s">
        <v>457</v>
      </c>
      <c r="I231" s="198" t="s">
        <v>457</v>
      </c>
      <c r="J231" s="199">
        <v>5</v>
      </c>
      <c r="K231" s="198" t="s">
        <v>457</v>
      </c>
      <c r="L231" s="198" t="s">
        <v>457</v>
      </c>
      <c r="M231" s="200" t="s">
        <v>457</v>
      </c>
      <c r="N231" s="198" t="s">
        <v>457</v>
      </c>
      <c r="O231" s="192" t="str">
        <f t="shared" si="27"/>
        <v/>
      </c>
      <c r="P231" s="408" t="str">
        <f t="shared" si="31"/>
        <v/>
      </c>
      <c r="Q231" s="407" t="str">
        <f t="shared" si="32"/>
        <v/>
      </c>
      <c r="R231" s="334" t="str">
        <f t="shared" si="28"/>
        <v/>
      </c>
      <c r="S231" s="334" t="str">
        <f t="shared" si="29"/>
        <v/>
      </c>
      <c r="T231" s="334" t="str">
        <f t="shared" si="30"/>
        <v/>
      </c>
      <c r="U231" s="334" t="str">
        <f t="shared" si="33"/>
        <v/>
      </c>
      <c r="V231" s="267" t="str">
        <f t="shared" si="34"/>
        <v/>
      </c>
      <c r="W231" s="194" t="str">
        <f t="shared" si="35"/>
        <v/>
      </c>
    </row>
    <row r="232" spans="1:23" ht="10.95" customHeight="1" x14ac:dyDescent="0.2">
      <c r="A232" s="195" t="s">
        <v>445</v>
      </c>
      <c r="B232" s="196" t="s">
        <v>455</v>
      </c>
      <c r="C232" s="196">
        <v>20</v>
      </c>
      <c r="D232" s="197">
        <v>17</v>
      </c>
      <c r="E232" s="196">
        <v>6</v>
      </c>
      <c r="F232" s="198" t="s">
        <v>457</v>
      </c>
      <c r="G232" s="198" t="s">
        <v>457</v>
      </c>
      <c r="H232" s="198" t="s">
        <v>457</v>
      </c>
      <c r="I232" s="198" t="s">
        <v>457</v>
      </c>
      <c r="J232" s="199">
        <v>6</v>
      </c>
      <c r="K232" s="198" t="s">
        <v>457</v>
      </c>
      <c r="L232" s="198" t="s">
        <v>457</v>
      </c>
      <c r="M232" s="200" t="s">
        <v>457</v>
      </c>
      <c r="N232" s="198" t="s">
        <v>457</v>
      </c>
      <c r="O232" s="192" t="str">
        <f t="shared" si="27"/>
        <v/>
      </c>
      <c r="P232" s="408" t="str">
        <f t="shared" si="31"/>
        <v/>
      </c>
      <c r="Q232" s="407" t="str">
        <f t="shared" si="32"/>
        <v/>
      </c>
      <c r="R232" s="334" t="str">
        <f t="shared" si="28"/>
        <v/>
      </c>
      <c r="S232" s="334" t="str">
        <f t="shared" si="29"/>
        <v/>
      </c>
      <c r="T232" s="334" t="str">
        <f t="shared" si="30"/>
        <v/>
      </c>
      <c r="U232" s="334" t="str">
        <f t="shared" si="33"/>
        <v/>
      </c>
      <c r="V232" s="267" t="str">
        <f t="shared" si="34"/>
        <v/>
      </c>
      <c r="W232" s="194" t="str">
        <f t="shared" si="35"/>
        <v/>
      </c>
    </row>
    <row r="233" spans="1:23" ht="10.95" customHeight="1" x14ac:dyDescent="0.2">
      <c r="A233" s="195" t="s">
        <v>477</v>
      </c>
      <c r="B233" s="196" t="s">
        <v>444</v>
      </c>
      <c r="C233" s="196">
        <v>4666</v>
      </c>
      <c r="D233" s="197">
        <v>4281</v>
      </c>
      <c r="E233" s="196">
        <v>3095</v>
      </c>
      <c r="F233" s="198">
        <v>66.3</v>
      </c>
      <c r="G233" s="198">
        <v>2.2999999999999998</v>
      </c>
      <c r="H233" s="198">
        <v>72.3</v>
      </c>
      <c r="I233" s="198">
        <v>2.2999999999999998</v>
      </c>
      <c r="J233" s="199">
        <v>2320</v>
      </c>
      <c r="K233" s="198">
        <v>49.7</v>
      </c>
      <c r="L233" s="198">
        <v>2.5</v>
      </c>
      <c r="M233" s="200">
        <v>54.2</v>
      </c>
      <c r="N233" s="198">
        <v>2.6</v>
      </c>
      <c r="O233" s="192">
        <f t="shared" si="27"/>
        <v>58.4</v>
      </c>
      <c r="P233" s="408">
        <f t="shared" si="31"/>
        <v>0.48733225806451624</v>
      </c>
      <c r="Q233" s="407">
        <f t="shared" si="32"/>
        <v>0.8344730446310209</v>
      </c>
      <c r="R233" s="334">
        <f t="shared" si="28"/>
        <v>48.7</v>
      </c>
      <c r="S233" s="334">
        <f t="shared" si="29"/>
        <v>48.4</v>
      </c>
      <c r="T233" s="334">
        <f t="shared" si="30"/>
        <v>48.3</v>
      </c>
      <c r="U233" s="334">
        <f t="shared" si="33"/>
        <v>43.4</v>
      </c>
      <c r="V233" s="267">
        <f t="shared" si="34"/>
        <v>9.666774193548372E-2</v>
      </c>
      <c r="W233" s="194" t="str">
        <f t="shared" si="35"/>
        <v>Maryland</v>
      </c>
    </row>
    <row r="234" spans="1:23" ht="10.95" customHeight="1" x14ac:dyDescent="0.2">
      <c r="A234" s="195" t="s">
        <v>445</v>
      </c>
      <c r="B234" s="196" t="s">
        <v>446</v>
      </c>
      <c r="C234" s="196">
        <v>2217</v>
      </c>
      <c r="D234" s="197">
        <v>2047</v>
      </c>
      <c r="E234" s="196">
        <v>1457</v>
      </c>
      <c r="F234" s="198">
        <v>65.7</v>
      </c>
      <c r="G234" s="198">
        <v>3.4</v>
      </c>
      <c r="H234" s="198">
        <v>71.2</v>
      </c>
      <c r="I234" s="198">
        <v>3.4</v>
      </c>
      <c r="J234" s="199">
        <v>1107</v>
      </c>
      <c r="K234" s="198">
        <v>49.9</v>
      </c>
      <c r="L234" s="198">
        <v>3.6</v>
      </c>
      <c r="M234" s="200">
        <v>54.1</v>
      </c>
      <c r="N234" s="198">
        <v>3.7</v>
      </c>
      <c r="O234" s="192" t="str">
        <f t="shared" si="27"/>
        <v/>
      </c>
      <c r="P234" s="408" t="str">
        <f t="shared" si="31"/>
        <v/>
      </c>
      <c r="Q234" s="407" t="str">
        <f t="shared" si="32"/>
        <v/>
      </c>
      <c r="R234" s="334" t="str">
        <f t="shared" si="28"/>
        <v/>
      </c>
      <c r="S234" s="334" t="str">
        <f t="shared" si="29"/>
        <v/>
      </c>
      <c r="T234" s="334" t="str">
        <f t="shared" si="30"/>
        <v/>
      </c>
      <c r="U234" s="334" t="str">
        <f t="shared" si="33"/>
        <v/>
      </c>
      <c r="V234" s="267" t="str">
        <f t="shared" si="34"/>
        <v/>
      </c>
      <c r="W234" s="194" t="str">
        <f t="shared" si="35"/>
        <v/>
      </c>
    </row>
    <row r="235" spans="1:23" ht="10.95" customHeight="1" x14ac:dyDescent="0.2">
      <c r="A235" s="195" t="s">
        <v>445</v>
      </c>
      <c r="B235" s="196" t="s">
        <v>447</v>
      </c>
      <c r="C235" s="196">
        <v>2449</v>
      </c>
      <c r="D235" s="197">
        <v>2235</v>
      </c>
      <c r="E235" s="196">
        <v>1639</v>
      </c>
      <c r="F235" s="198">
        <v>66.900000000000006</v>
      </c>
      <c r="G235" s="198">
        <v>3.2</v>
      </c>
      <c r="H235" s="198">
        <v>73.3</v>
      </c>
      <c r="I235" s="198">
        <v>3.1</v>
      </c>
      <c r="J235" s="199">
        <v>1213</v>
      </c>
      <c r="K235" s="198">
        <v>49.5</v>
      </c>
      <c r="L235" s="198">
        <v>3.4</v>
      </c>
      <c r="M235" s="200">
        <v>54.3</v>
      </c>
      <c r="N235" s="198">
        <v>3.5</v>
      </c>
      <c r="O235" s="192" t="str">
        <f t="shared" si="27"/>
        <v/>
      </c>
      <c r="P235" s="408" t="str">
        <f t="shared" si="31"/>
        <v/>
      </c>
      <c r="Q235" s="407" t="str">
        <f t="shared" si="32"/>
        <v/>
      </c>
      <c r="R235" s="334" t="str">
        <f t="shared" si="28"/>
        <v/>
      </c>
      <c r="S235" s="334" t="str">
        <f t="shared" si="29"/>
        <v/>
      </c>
      <c r="T235" s="334" t="str">
        <f t="shared" si="30"/>
        <v/>
      </c>
      <c r="U235" s="334" t="str">
        <f t="shared" si="33"/>
        <v/>
      </c>
      <c r="V235" s="267" t="str">
        <f t="shared" si="34"/>
        <v/>
      </c>
      <c r="W235" s="194" t="str">
        <f t="shared" si="35"/>
        <v/>
      </c>
    </row>
    <row r="236" spans="1:23" ht="10.95" customHeight="1" x14ac:dyDescent="0.2">
      <c r="A236" s="195" t="s">
        <v>445</v>
      </c>
      <c r="B236" s="196" t="s">
        <v>448</v>
      </c>
      <c r="C236" s="196">
        <v>2800</v>
      </c>
      <c r="D236" s="197">
        <v>2635</v>
      </c>
      <c r="E236" s="196">
        <v>2021</v>
      </c>
      <c r="F236" s="198">
        <v>72.2</v>
      </c>
      <c r="G236" s="198">
        <v>2.8</v>
      </c>
      <c r="H236" s="198">
        <v>76.7</v>
      </c>
      <c r="I236" s="198">
        <v>2.8</v>
      </c>
      <c r="J236" s="199">
        <v>1536</v>
      </c>
      <c r="K236" s="198">
        <v>54.9</v>
      </c>
      <c r="L236" s="198">
        <v>3.2</v>
      </c>
      <c r="M236" s="200">
        <v>58.3</v>
      </c>
      <c r="N236" s="198">
        <v>3.2</v>
      </c>
      <c r="O236" s="192" t="str">
        <f t="shared" si="27"/>
        <v/>
      </c>
      <c r="P236" s="408" t="str">
        <f t="shared" si="31"/>
        <v/>
      </c>
      <c r="Q236" s="407" t="str">
        <f t="shared" si="32"/>
        <v/>
      </c>
      <c r="R236" s="334" t="str">
        <f t="shared" si="28"/>
        <v/>
      </c>
      <c r="S236" s="334" t="str">
        <f t="shared" si="29"/>
        <v/>
      </c>
      <c r="T236" s="334" t="str">
        <f t="shared" si="30"/>
        <v/>
      </c>
      <c r="U236" s="334" t="str">
        <f t="shared" si="33"/>
        <v/>
      </c>
      <c r="V236" s="267" t="str">
        <f t="shared" si="34"/>
        <v/>
      </c>
      <c r="W236" s="194" t="str">
        <f t="shared" si="35"/>
        <v/>
      </c>
    </row>
    <row r="237" spans="1:23" ht="10.95" customHeight="1" x14ac:dyDescent="0.2">
      <c r="A237" s="195" t="s">
        <v>445</v>
      </c>
      <c r="B237" s="196" t="s">
        <v>449</v>
      </c>
      <c r="C237" s="196">
        <v>2466</v>
      </c>
      <c r="D237" s="197">
        <v>2421</v>
      </c>
      <c r="E237" s="196">
        <v>1869</v>
      </c>
      <c r="F237" s="198">
        <v>75.8</v>
      </c>
      <c r="G237" s="198">
        <v>2.9</v>
      </c>
      <c r="H237" s="198">
        <v>77.2</v>
      </c>
      <c r="I237" s="198">
        <v>2.9</v>
      </c>
      <c r="J237" s="199">
        <v>1414</v>
      </c>
      <c r="K237" s="198">
        <v>57.3</v>
      </c>
      <c r="L237" s="198">
        <v>3.3</v>
      </c>
      <c r="M237" s="200">
        <v>58.4</v>
      </c>
      <c r="N237" s="198">
        <v>3.4</v>
      </c>
      <c r="O237" s="192" t="str">
        <f t="shared" si="27"/>
        <v/>
      </c>
      <c r="P237" s="408" t="str">
        <f t="shared" si="31"/>
        <v/>
      </c>
      <c r="Q237" s="407" t="str">
        <f t="shared" si="32"/>
        <v/>
      </c>
      <c r="R237" s="334" t="str">
        <f t="shared" si="28"/>
        <v/>
      </c>
      <c r="S237" s="334" t="str">
        <f t="shared" si="29"/>
        <v/>
      </c>
      <c r="T237" s="334" t="str">
        <f t="shared" si="30"/>
        <v/>
      </c>
      <c r="U237" s="334" t="str">
        <f t="shared" si="33"/>
        <v/>
      </c>
      <c r="V237" s="267" t="str">
        <f t="shared" si="34"/>
        <v/>
      </c>
      <c r="W237" s="194" t="str">
        <f t="shared" si="35"/>
        <v/>
      </c>
    </row>
    <row r="238" spans="1:23" ht="10.95" customHeight="1" x14ac:dyDescent="0.2">
      <c r="A238" s="195" t="s">
        <v>445</v>
      </c>
      <c r="B238" s="196" t="s">
        <v>450</v>
      </c>
      <c r="C238" s="196">
        <v>1414</v>
      </c>
      <c r="D238" s="197">
        <v>1293</v>
      </c>
      <c r="E238" s="196">
        <v>856</v>
      </c>
      <c r="F238" s="198">
        <v>60.5</v>
      </c>
      <c r="G238" s="198">
        <v>5.3</v>
      </c>
      <c r="H238" s="198">
        <v>66.2</v>
      </c>
      <c r="I238" s="198">
        <v>5.3</v>
      </c>
      <c r="J238" s="199">
        <v>630</v>
      </c>
      <c r="K238" s="198">
        <v>44.5</v>
      </c>
      <c r="L238" s="198">
        <v>5.4</v>
      </c>
      <c r="M238" s="200">
        <v>48.7</v>
      </c>
      <c r="N238" s="198">
        <v>5.6</v>
      </c>
      <c r="O238" s="192" t="str">
        <f t="shared" si="27"/>
        <v/>
      </c>
      <c r="P238" s="408" t="str">
        <f t="shared" si="31"/>
        <v/>
      </c>
      <c r="Q238" s="407" t="str">
        <f t="shared" si="32"/>
        <v/>
      </c>
      <c r="R238" s="334" t="str">
        <f t="shared" si="28"/>
        <v/>
      </c>
      <c r="S238" s="334" t="str">
        <f t="shared" si="29"/>
        <v/>
      </c>
      <c r="T238" s="334" t="str">
        <f t="shared" si="30"/>
        <v/>
      </c>
      <c r="U238" s="334" t="str">
        <f t="shared" si="33"/>
        <v/>
      </c>
      <c r="V238" s="267" t="str">
        <f t="shared" si="34"/>
        <v/>
      </c>
      <c r="W238" s="194" t="str">
        <f t="shared" si="35"/>
        <v/>
      </c>
    </row>
    <row r="239" spans="1:23" ht="10.95" customHeight="1" x14ac:dyDescent="0.2">
      <c r="A239" s="195" t="s">
        <v>445</v>
      </c>
      <c r="B239" s="196" t="s">
        <v>451</v>
      </c>
      <c r="C239" s="196">
        <v>315</v>
      </c>
      <c r="D239" s="197">
        <v>217</v>
      </c>
      <c r="E239" s="196">
        <v>142</v>
      </c>
      <c r="F239" s="198">
        <v>44.9</v>
      </c>
      <c r="G239" s="198">
        <v>11.9</v>
      </c>
      <c r="H239" s="198">
        <v>65.099999999999994</v>
      </c>
      <c r="I239" s="198">
        <v>13.7</v>
      </c>
      <c r="J239" s="199">
        <v>94</v>
      </c>
      <c r="K239" s="198">
        <v>29.9</v>
      </c>
      <c r="L239" s="198">
        <v>10.9</v>
      </c>
      <c r="M239" s="200">
        <v>43.4</v>
      </c>
      <c r="N239" s="198">
        <v>14.3</v>
      </c>
      <c r="O239" s="192" t="str">
        <f t="shared" si="27"/>
        <v/>
      </c>
      <c r="P239" s="408" t="str">
        <f t="shared" si="31"/>
        <v/>
      </c>
      <c r="Q239" s="407" t="str">
        <f t="shared" si="32"/>
        <v/>
      </c>
      <c r="R239" s="334" t="str">
        <f t="shared" si="28"/>
        <v/>
      </c>
      <c r="S239" s="334" t="str">
        <f t="shared" si="29"/>
        <v/>
      </c>
      <c r="T239" s="334" t="str">
        <f t="shared" si="30"/>
        <v/>
      </c>
      <c r="U239" s="334" t="str">
        <f t="shared" si="33"/>
        <v/>
      </c>
      <c r="V239" s="267" t="str">
        <f t="shared" si="34"/>
        <v/>
      </c>
      <c r="W239" s="194" t="str">
        <f t="shared" si="35"/>
        <v/>
      </c>
    </row>
    <row r="240" spans="1:23" ht="10.95" customHeight="1" x14ac:dyDescent="0.2">
      <c r="A240" s="195" t="s">
        <v>445</v>
      </c>
      <c r="B240" s="196" t="s">
        <v>452</v>
      </c>
      <c r="C240" s="196">
        <v>500</v>
      </c>
      <c r="D240" s="197">
        <v>328</v>
      </c>
      <c r="E240" s="196">
        <v>195</v>
      </c>
      <c r="F240" s="198">
        <v>39</v>
      </c>
      <c r="G240" s="198">
        <v>11.5</v>
      </c>
      <c r="H240" s="198">
        <v>59.5</v>
      </c>
      <c r="I240" s="198">
        <v>14.3</v>
      </c>
      <c r="J240" s="199">
        <v>158</v>
      </c>
      <c r="K240" s="198">
        <v>31.7</v>
      </c>
      <c r="L240" s="198">
        <v>11</v>
      </c>
      <c r="M240" s="200">
        <v>48.3</v>
      </c>
      <c r="N240" s="198">
        <v>14.6</v>
      </c>
      <c r="O240" s="192" t="str">
        <f t="shared" si="27"/>
        <v/>
      </c>
      <c r="P240" s="408" t="str">
        <f t="shared" si="31"/>
        <v/>
      </c>
      <c r="Q240" s="407" t="str">
        <f t="shared" si="32"/>
        <v/>
      </c>
      <c r="R240" s="334" t="str">
        <f t="shared" si="28"/>
        <v/>
      </c>
      <c r="S240" s="334" t="str">
        <f t="shared" si="29"/>
        <v/>
      </c>
      <c r="T240" s="334" t="str">
        <f t="shared" si="30"/>
        <v/>
      </c>
      <c r="U240" s="334" t="str">
        <f t="shared" si="33"/>
        <v/>
      </c>
      <c r="V240" s="267" t="str">
        <f t="shared" si="34"/>
        <v/>
      </c>
      <c r="W240" s="194" t="str">
        <f t="shared" si="35"/>
        <v/>
      </c>
    </row>
    <row r="241" spans="1:23" ht="10.95" customHeight="1" x14ac:dyDescent="0.2">
      <c r="A241" s="195" t="s">
        <v>445</v>
      </c>
      <c r="B241" s="196" t="s">
        <v>453</v>
      </c>
      <c r="C241" s="196">
        <v>2874</v>
      </c>
      <c r="D241" s="197">
        <v>2708</v>
      </c>
      <c r="E241" s="196">
        <v>2064</v>
      </c>
      <c r="F241" s="198">
        <v>71.8</v>
      </c>
      <c r="G241" s="198">
        <v>2.8</v>
      </c>
      <c r="H241" s="198">
        <v>76.2</v>
      </c>
      <c r="I241" s="198">
        <v>2.7</v>
      </c>
      <c r="J241" s="199">
        <v>1572</v>
      </c>
      <c r="K241" s="198">
        <v>54.7</v>
      </c>
      <c r="L241" s="198">
        <v>3.1</v>
      </c>
      <c r="M241" s="200">
        <v>58.1</v>
      </c>
      <c r="N241" s="198">
        <v>3.2</v>
      </c>
      <c r="O241" s="192" t="str">
        <f t="shared" si="27"/>
        <v/>
      </c>
      <c r="P241" s="408" t="str">
        <f t="shared" si="31"/>
        <v/>
      </c>
      <c r="Q241" s="407" t="str">
        <f t="shared" si="32"/>
        <v/>
      </c>
      <c r="R241" s="334" t="str">
        <f t="shared" si="28"/>
        <v/>
      </c>
      <c r="S241" s="334" t="str">
        <f t="shared" si="29"/>
        <v/>
      </c>
      <c r="T241" s="334" t="str">
        <f t="shared" si="30"/>
        <v/>
      </c>
      <c r="U241" s="334" t="str">
        <f t="shared" si="33"/>
        <v/>
      </c>
      <c r="V241" s="267" t="str">
        <f t="shared" si="34"/>
        <v/>
      </c>
      <c r="W241" s="194" t="str">
        <f t="shared" si="35"/>
        <v/>
      </c>
    </row>
    <row r="242" spans="1:23" ht="10.95" customHeight="1" x14ac:dyDescent="0.2">
      <c r="A242" s="195" t="s">
        <v>445</v>
      </c>
      <c r="B242" s="196" t="s">
        <v>454</v>
      </c>
      <c r="C242" s="196">
        <v>1467</v>
      </c>
      <c r="D242" s="197">
        <v>1346</v>
      </c>
      <c r="E242" s="196">
        <v>887</v>
      </c>
      <c r="F242" s="198">
        <v>60.5</v>
      </c>
      <c r="G242" s="198">
        <v>5.2</v>
      </c>
      <c r="H242" s="198">
        <v>65.900000000000006</v>
      </c>
      <c r="I242" s="198">
        <v>5.2</v>
      </c>
      <c r="J242" s="199">
        <v>651</v>
      </c>
      <c r="K242" s="198">
        <v>44.4</v>
      </c>
      <c r="L242" s="198">
        <v>5.3</v>
      </c>
      <c r="M242" s="200">
        <v>48.4</v>
      </c>
      <c r="N242" s="198">
        <v>5.5</v>
      </c>
      <c r="O242" s="192" t="str">
        <f t="shared" si="27"/>
        <v/>
      </c>
      <c r="P242" s="408" t="str">
        <f t="shared" si="31"/>
        <v/>
      </c>
      <c r="Q242" s="407" t="str">
        <f t="shared" si="32"/>
        <v/>
      </c>
      <c r="R242" s="334" t="str">
        <f t="shared" si="28"/>
        <v/>
      </c>
      <c r="S242" s="334" t="str">
        <f t="shared" si="29"/>
        <v/>
      </c>
      <c r="T242" s="334" t="str">
        <f t="shared" si="30"/>
        <v/>
      </c>
      <c r="U242" s="334" t="str">
        <f t="shared" si="33"/>
        <v/>
      </c>
      <c r="V242" s="267" t="str">
        <f t="shared" si="34"/>
        <v/>
      </c>
      <c r="W242" s="194" t="str">
        <f t="shared" si="35"/>
        <v/>
      </c>
    </row>
    <row r="243" spans="1:23" ht="10.95" customHeight="1" x14ac:dyDescent="0.2">
      <c r="A243" s="195" t="s">
        <v>445</v>
      </c>
      <c r="B243" s="196" t="s">
        <v>455</v>
      </c>
      <c r="C243" s="196">
        <v>331</v>
      </c>
      <c r="D243" s="197">
        <v>234</v>
      </c>
      <c r="E243" s="196">
        <v>154</v>
      </c>
      <c r="F243" s="198">
        <v>46.6</v>
      </c>
      <c r="G243" s="198">
        <v>11.6</v>
      </c>
      <c r="H243" s="198">
        <v>66.099999999999994</v>
      </c>
      <c r="I243" s="198">
        <v>13.1</v>
      </c>
      <c r="J243" s="199">
        <v>103</v>
      </c>
      <c r="K243" s="198">
        <v>31.2</v>
      </c>
      <c r="L243" s="198">
        <v>10.8</v>
      </c>
      <c r="M243" s="200">
        <v>44.3</v>
      </c>
      <c r="N243" s="198">
        <v>13.8</v>
      </c>
      <c r="O243" s="192" t="str">
        <f t="shared" si="27"/>
        <v/>
      </c>
      <c r="P243" s="408" t="str">
        <f t="shared" si="31"/>
        <v/>
      </c>
      <c r="Q243" s="407" t="str">
        <f t="shared" si="32"/>
        <v/>
      </c>
      <c r="R243" s="334" t="str">
        <f t="shared" si="28"/>
        <v/>
      </c>
      <c r="S243" s="334" t="str">
        <f t="shared" si="29"/>
        <v/>
      </c>
      <c r="T243" s="334" t="str">
        <f t="shared" si="30"/>
        <v/>
      </c>
      <c r="U243" s="334" t="str">
        <f t="shared" si="33"/>
        <v/>
      </c>
      <c r="V243" s="267" t="str">
        <f t="shared" si="34"/>
        <v/>
      </c>
      <c r="W243" s="194" t="str">
        <f t="shared" si="35"/>
        <v/>
      </c>
    </row>
    <row r="244" spans="1:23" ht="10.95" customHeight="1" x14ac:dyDescent="0.2">
      <c r="A244" s="195" t="s">
        <v>478</v>
      </c>
      <c r="B244" s="196" t="s">
        <v>444</v>
      </c>
      <c r="C244" s="196">
        <v>5460</v>
      </c>
      <c r="D244" s="197">
        <v>4919</v>
      </c>
      <c r="E244" s="196">
        <v>3345</v>
      </c>
      <c r="F244" s="198">
        <v>61.3</v>
      </c>
      <c r="G244" s="198">
        <v>2.2000000000000002</v>
      </c>
      <c r="H244" s="198">
        <v>68</v>
      </c>
      <c r="I244" s="198">
        <v>2.2000000000000002</v>
      </c>
      <c r="J244" s="199">
        <v>2731</v>
      </c>
      <c r="K244" s="198">
        <v>50</v>
      </c>
      <c r="L244" s="198">
        <v>2.2000000000000002</v>
      </c>
      <c r="M244" s="200">
        <v>55.5</v>
      </c>
      <c r="N244" s="198">
        <v>2.2999999999999998</v>
      </c>
      <c r="O244" s="192">
        <f t="shared" si="27"/>
        <v>58.7</v>
      </c>
      <c r="P244" s="408">
        <f t="shared" si="31"/>
        <v>0.4386418473138548</v>
      </c>
      <c r="Q244" s="407">
        <f t="shared" si="32"/>
        <v>0.74726038724677135</v>
      </c>
      <c r="R244" s="334">
        <f t="shared" si="28"/>
        <v>47</v>
      </c>
      <c r="S244" s="334">
        <f t="shared" si="29"/>
        <v>43.7</v>
      </c>
      <c r="T244" s="334">
        <f t="shared" si="30"/>
        <v>42.7</v>
      </c>
      <c r="U244" s="334">
        <f t="shared" si="33"/>
        <v>43.1</v>
      </c>
      <c r="V244" s="267">
        <f t="shared" si="34"/>
        <v>0.14835815268614527</v>
      </c>
      <c r="W244" s="194" t="str">
        <f t="shared" si="35"/>
        <v>Massachusetts</v>
      </c>
    </row>
    <row r="245" spans="1:23" ht="10.95" customHeight="1" x14ac:dyDescent="0.2">
      <c r="A245" s="195" t="s">
        <v>445</v>
      </c>
      <c r="B245" s="196" t="s">
        <v>446</v>
      </c>
      <c r="C245" s="196">
        <v>2594</v>
      </c>
      <c r="D245" s="197">
        <v>2335</v>
      </c>
      <c r="E245" s="196">
        <v>1556</v>
      </c>
      <c r="F245" s="198">
        <v>60</v>
      </c>
      <c r="G245" s="198">
        <v>3.1</v>
      </c>
      <c r="H245" s="198">
        <v>66.599999999999994</v>
      </c>
      <c r="I245" s="198">
        <v>3.2</v>
      </c>
      <c r="J245" s="199">
        <v>1280</v>
      </c>
      <c r="K245" s="198">
        <v>49.4</v>
      </c>
      <c r="L245" s="198">
        <v>3.2</v>
      </c>
      <c r="M245" s="200">
        <v>54.8</v>
      </c>
      <c r="N245" s="198">
        <v>3.4</v>
      </c>
      <c r="O245" s="192" t="str">
        <f t="shared" si="27"/>
        <v/>
      </c>
      <c r="P245" s="408" t="str">
        <f t="shared" si="31"/>
        <v/>
      </c>
      <c r="Q245" s="407" t="str">
        <f t="shared" si="32"/>
        <v/>
      </c>
      <c r="R245" s="334" t="str">
        <f t="shared" si="28"/>
        <v/>
      </c>
      <c r="S245" s="334" t="str">
        <f t="shared" si="29"/>
        <v/>
      </c>
      <c r="T245" s="334" t="str">
        <f t="shared" si="30"/>
        <v/>
      </c>
      <c r="U245" s="334" t="str">
        <f t="shared" si="33"/>
        <v/>
      </c>
      <c r="V245" s="267" t="str">
        <f t="shared" si="34"/>
        <v/>
      </c>
      <c r="W245" s="194" t="str">
        <f t="shared" si="35"/>
        <v/>
      </c>
    </row>
    <row r="246" spans="1:23" ht="10.95" customHeight="1" x14ac:dyDescent="0.2">
      <c r="A246" s="195" t="s">
        <v>445</v>
      </c>
      <c r="B246" s="196" t="s">
        <v>447</v>
      </c>
      <c r="C246" s="196">
        <v>2866</v>
      </c>
      <c r="D246" s="197">
        <v>2583</v>
      </c>
      <c r="E246" s="196">
        <v>1789</v>
      </c>
      <c r="F246" s="198">
        <v>62.4</v>
      </c>
      <c r="G246" s="198">
        <v>3</v>
      </c>
      <c r="H246" s="198">
        <v>69.3</v>
      </c>
      <c r="I246" s="198">
        <v>3</v>
      </c>
      <c r="J246" s="199">
        <v>1451</v>
      </c>
      <c r="K246" s="198">
        <v>50.6</v>
      </c>
      <c r="L246" s="198">
        <v>3.1</v>
      </c>
      <c r="M246" s="200">
        <v>56.2</v>
      </c>
      <c r="N246" s="198">
        <v>3.2</v>
      </c>
      <c r="O246" s="192" t="str">
        <f t="shared" si="27"/>
        <v/>
      </c>
      <c r="P246" s="408" t="str">
        <f t="shared" si="31"/>
        <v/>
      </c>
      <c r="Q246" s="407" t="str">
        <f t="shared" si="32"/>
        <v/>
      </c>
      <c r="R246" s="334" t="str">
        <f t="shared" si="28"/>
        <v/>
      </c>
      <c r="S246" s="334" t="str">
        <f t="shared" si="29"/>
        <v/>
      </c>
      <c r="T246" s="334" t="str">
        <f t="shared" si="30"/>
        <v/>
      </c>
      <c r="U246" s="334" t="str">
        <f t="shared" si="33"/>
        <v/>
      </c>
      <c r="V246" s="267" t="str">
        <f t="shared" si="34"/>
        <v/>
      </c>
      <c r="W246" s="194" t="str">
        <f t="shared" si="35"/>
        <v/>
      </c>
    </row>
    <row r="247" spans="1:23" ht="10.95" customHeight="1" x14ac:dyDescent="0.2">
      <c r="A247" s="195" t="s">
        <v>445</v>
      </c>
      <c r="B247" s="196" t="s">
        <v>448</v>
      </c>
      <c r="C247" s="196">
        <v>4417</v>
      </c>
      <c r="D247" s="197">
        <v>4156</v>
      </c>
      <c r="E247" s="196">
        <v>2934</v>
      </c>
      <c r="F247" s="198">
        <v>66.400000000000006</v>
      </c>
      <c r="G247" s="198">
        <v>2.2999999999999998</v>
      </c>
      <c r="H247" s="198">
        <v>70.599999999999994</v>
      </c>
      <c r="I247" s="198">
        <v>2.2999999999999998</v>
      </c>
      <c r="J247" s="199">
        <v>2397</v>
      </c>
      <c r="K247" s="198">
        <v>54.3</v>
      </c>
      <c r="L247" s="198">
        <v>2.5</v>
      </c>
      <c r="M247" s="200">
        <v>57.7</v>
      </c>
      <c r="N247" s="198">
        <v>2.5</v>
      </c>
      <c r="O247" s="192" t="str">
        <f t="shared" si="27"/>
        <v/>
      </c>
      <c r="P247" s="408" t="str">
        <f t="shared" si="31"/>
        <v/>
      </c>
      <c r="Q247" s="407" t="str">
        <f t="shared" si="32"/>
        <v/>
      </c>
      <c r="R247" s="334" t="str">
        <f t="shared" si="28"/>
        <v/>
      </c>
      <c r="S247" s="334" t="str">
        <f t="shared" si="29"/>
        <v/>
      </c>
      <c r="T247" s="334" t="str">
        <f t="shared" si="30"/>
        <v/>
      </c>
      <c r="U247" s="334" t="str">
        <f t="shared" si="33"/>
        <v/>
      </c>
      <c r="V247" s="267" t="str">
        <f t="shared" si="34"/>
        <v/>
      </c>
      <c r="W247" s="194" t="str">
        <f t="shared" si="35"/>
        <v/>
      </c>
    </row>
    <row r="248" spans="1:23" ht="10.95" customHeight="1" x14ac:dyDescent="0.2">
      <c r="A248" s="195" t="s">
        <v>445</v>
      </c>
      <c r="B248" s="196" t="s">
        <v>449</v>
      </c>
      <c r="C248" s="196">
        <v>4006</v>
      </c>
      <c r="D248" s="197">
        <v>3858</v>
      </c>
      <c r="E248" s="196">
        <v>2737</v>
      </c>
      <c r="F248" s="198">
        <v>68.3</v>
      </c>
      <c r="G248" s="198">
        <v>2.4</v>
      </c>
      <c r="H248" s="198">
        <v>70.900000000000006</v>
      </c>
      <c r="I248" s="198">
        <v>2.4</v>
      </c>
      <c r="J248" s="199">
        <v>2266</v>
      </c>
      <c r="K248" s="198">
        <v>56.6</v>
      </c>
      <c r="L248" s="198">
        <v>2.6</v>
      </c>
      <c r="M248" s="200">
        <v>58.7</v>
      </c>
      <c r="N248" s="198">
        <v>2.6</v>
      </c>
      <c r="O248" s="192" t="str">
        <f t="shared" si="27"/>
        <v/>
      </c>
      <c r="P248" s="408" t="str">
        <f t="shared" si="31"/>
        <v/>
      </c>
      <c r="Q248" s="407" t="str">
        <f t="shared" si="32"/>
        <v/>
      </c>
      <c r="R248" s="334" t="str">
        <f t="shared" si="28"/>
        <v/>
      </c>
      <c r="S248" s="334" t="str">
        <f t="shared" si="29"/>
        <v/>
      </c>
      <c r="T248" s="334" t="str">
        <f t="shared" si="30"/>
        <v/>
      </c>
      <c r="U248" s="334" t="str">
        <f t="shared" si="33"/>
        <v/>
      </c>
      <c r="V248" s="267" t="str">
        <f t="shared" si="34"/>
        <v/>
      </c>
      <c r="W248" s="194" t="str">
        <f t="shared" si="35"/>
        <v/>
      </c>
    </row>
    <row r="249" spans="1:23" ht="10.95" customHeight="1" x14ac:dyDescent="0.2">
      <c r="A249" s="195" t="s">
        <v>445</v>
      </c>
      <c r="B249" s="196" t="s">
        <v>450</v>
      </c>
      <c r="C249" s="196">
        <v>454</v>
      </c>
      <c r="D249" s="197">
        <v>413</v>
      </c>
      <c r="E249" s="196">
        <v>240</v>
      </c>
      <c r="F249" s="198">
        <v>52.8</v>
      </c>
      <c r="G249" s="198">
        <v>9.3000000000000007</v>
      </c>
      <c r="H249" s="198">
        <v>58</v>
      </c>
      <c r="I249" s="198">
        <v>9.6</v>
      </c>
      <c r="J249" s="199">
        <v>194</v>
      </c>
      <c r="K249" s="198">
        <v>42.7</v>
      </c>
      <c r="L249" s="198">
        <v>9.1999999999999993</v>
      </c>
      <c r="M249" s="200">
        <v>47</v>
      </c>
      <c r="N249" s="198">
        <v>9.6999999999999993</v>
      </c>
      <c r="O249" s="192" t="str">
        <f t="shared" si="27"/>
        <v/>
      </c>
      <c r="P249" s="408" t="str">
        <f t="shared" si="31"/>
        <v/>
      </c>
      <c r="Q249" s="407" t="str">
        <f t="shared" si="32"/>
        <v/>
      </c>
      <c r="R249" s="334" t="str">
        <f t="shared" si="28"/>
        <v/>
      </c>
      <c r="S249" s="334" t="str">
        <f t="shared" si="29"/>
        <v/>
      </c>
      <c r="T249" s="334" t="str">
        <f t="shared" si="30"/>
        <v/>
      </c>
      <c r="U249" s="334" t="str">
        <f t="shared" si="33"/>
        <v/>
      </c>
      <c r="V249" s="267" t="str">
        <f t="shared" si="34"/>
        <v/>
      </c>
      <c r="W249" s="194" t="str">
        <f t="shared" si="35"/>
        <v/>
      </c>
    </row>
    <row r="250" spans="1:23" ht="10.95" customHeight="1" x14ac:dyDescent="0.2">
      <c r="A250" s="195" t="s">
        <v>445</v>
      </c>
      <c r="B250" s="196" t="s">
        <v>451</v>
      </c>
      <c r="C250" s="196">
        <v>416</v>
      </c>
      <c r="D250" s="197">
        <v>234</v>
      </c>
      <c r="E250" s="196">
        <v>113</v>
      </c>
      <c r="F250" s="198">
        <v>27</v>
      </c>
      <c r="G250" s="198">
        <v>9</v>
      </c>
      <c r="H250" s="198">
        <v>48.2</v>
      </c>
      <c r="I250" s="198">
        <v>13.5</v>
      </c>
      <c r="J250" s="199">
        <v>101</v>
      </c>
      <c r="K250" s="198">
        <v>24.2</v>
      </c>
      <c r="L250" s="198">
        <v>8.6999999999999993</v>
      </c>
      <c r="M250" s="200">
        <v>43.1</v>
      </c>
      <c r="N250" s="198">
        <v>13.4</v>
      </c>
      <c r="O250" s="192" t="str">
        <f t="shared" si="27"/>
        <v/>
      </c>
      <c r="P250" s="408" t="str">
        <f t="shared" si="31"/>
        <v/>
      </c>
      <c r="Q250" s="407" t="str">
        <f t="shared" si="32"/>
        <v/>
      </c>
      <c r="R250" s="334" t="str">
        <f t="shared" si="28"/>
        <v/>
      </c>
      <c r="S250" s="334" t="str">
        <f t="shared" si="29"/>
        <v/>
      </c>
      <c r="T250" s="334" t="str">
        <f t="shared" si="30"/>
        <v/>
      </c>
      <c r="U250" s="334" t="str">
        <f t="shared" si="33"/>
        <v/>
      </c>
      <c r="V250" s="267" t="str">
        <f t="shared" si="34"/>
        <v/>
      </c>
      <c r="W250" s="194" t="str">
        <f t="shared" si="35"/>
        <v/>
      </c>
    </row>
    <row r="251" spans="1:23" ht="10.95" customHeight="1" x14ac:dyDescent="0.2">
      <c r="A251" s="195" t="s">
        <v>445</v>
      </c>
      <c r="B251" s="196" t="s">
        <v>452</v>
      </c>
      <c r="C251" s="196">
        <v>565</v>
      </c>
      <c r="D251" s="197">
        <v>414</v>
      </c>
      <c r="E251" s="196">
        <v>249</v>
      </c>
      <c r="F251" s="198">
        <v>44.1</v>
      </c>
      <c r="G251" s="198">
        <v>10.7</v>
      </c>
      <c r="H251" s="198">
        <v>60.2</v>
      </c>
      <c r="I251" s="198">
        <v>12.4</v>
      </c>
      <c r="J251" s="199">
        <v>177</v>
      </c>
      <c r="K251" s="198">
        <v>31.3</v>
      </c>
      <c r="L251" s="198">
        <v>10</v>
      </c>
      <c r="M251" s="200">
        <v>42.7</v>
      </c>
      <c r="N251" s="198">
        <v>12.5</v>
      </c>
      <c r="O251" s="192" t="str">
        <f t="shared" si="27"/>
        <v/>
      </c>
      <c r="P251" s="408" t="str">
        <f t="shared" si="31"/>
        <v/>
      </c>
      <c r="Q251" s="407" t="str">
        <f t="shared" si="32"/>
        <v/>
      </c>
      <c r="R251" s="334" t="str">
        <f t="shared" si="28"/>
        <v/>
      </c>
      <c r="S251" s="334" t="str">
        <f t="shared" si="29"/>
        <v/>
      </c>
      <c r="T251" s="334" t="str">
        <f t="shared" si="30"/>
        <v/>
      </c>
      <c r="U251" s="334" t="str">
        <f t="shared" si="33"/>
        <v/>
      </c>
      <c r="V251" s="267" t="str">
        <f t="shared" si="34"/>
        <v/>
      </c>
      <c r="W251" s="194" t="str">
        <f t="shared" si="35"/>
        <v/>
      </c>
    </row>
    <row r="252" spans="1:23" ht="10.95" customHeight="1" x14ac:dyDescent="0.2">
      <c r="A252" s="195" t="s">
        <v>445</v>
      </c>
      <c r="B252" s="196" t="s">
        <v>453</v>
      </c>
      <c r="C252" s="196">
        <v>4584</v>
      </c>
      <c r="D252" s="197">
        <v>4266</v>
      </c>
      <c r="E252" s="196">
        <v>2993</v>
      </c>
      <c r="F252" s="198">
        <v>65.3</v>
      </c>
      <c r="G252" s="198">
        <v>2.2999999999999998</v>
      </c>
      <c r="H252" s="198">
        <v>70.2</v>
      </c>
      <c r="I252" s="198">
        <v>2.2999999999999998</v>
      </c>
      <c r="J252" s="199">
        <v>2437</v>
      </c>
      <c r="K252" s="198">
        <v>53.2</v>
      </c>
      <c r="L252" s="198">
        <v>2.4</v>
      </c>
      <c r="M252" s="200">
        <v>57.1</v>
      </c>
      <c r="N252" s="198">
        <v>2.5</v>
      </c>
      <c r="O252" s="192" t="str">
        <f t="shared" si="27"/>
        <v/>
      </c>
      <c r="P252" s="408" t="str">
        <f t="shared" si="31"/>
        <v/>
      </c>
      <c r="Q252" s="407" t="str">
        <f t="shared" si="32"/>
        <v/>
      </c>
      <c r="R252" s="334" t="str">
        <f t="shared" si="28"/>
        <v/>
      </c>
      <c r="S252" s="334" t="str">
        <f t="shared" si="29"/>
        <v/>
      </c>
      <c r="T252" s="334" t="str">
        <f t="shared" si="30"/>
        <v/>
      </c>
      <c r="U252" s="334" t="str">
        <f t="shared" si="33"/>
        <v/>
      </c>
      <c r="V252" s="267" t="str">
        <f t="shared" si="34"/>
        <v/>
      </c>
      <c r="W252" s="194" t="str">
        <f t="shared" si="35"/>
        <v/>
      </c>
    </row>
    <row r="253" spans="1:23" ht="10.95" customHeight="1" x14ac:dyDescent="0.2">
      <c r="A253" s="195" t="s">
        <v>445</v>
      </c>
      <c r="B253" s="196" t="s">
        <v>454</v>
      </c>
      <c r="C253" s="196">
        <v>561</v>
      </c>
      <c r="D253" s="197">
        <v>464</v>
      </c>
      <c r="E253" s="196">
        <v>258</v>
      </c>
      <c r="F253" s="198">
        <v>46</v>
      </c>
      <c r="G253" s="198">
        <v>8.3000000000000007</v>
      </c>
      <c r="H253" s="198">
        <v>55.6</v>
      </c>
      <c r="I253" s="198">
        <v>9.1</v>
      </c>
      <c r="J253" s="199">
        <v>203</v>
      </c>
      <c r="K253" s="198">
        <v>36.200000000000003</v>
      </c>
      <c r="L253" s="198">
        <v>8</v>
      </c>
      <c r="M253" s="200">
        <v>43.7</v>
      </c>
      <c r="N253" s="198">
        <v>9.1</v>
      </c>
      <c r="O253" s="192" t="str">
        <f t="shared" si="27"/>
        <v/>
      </c>
      <c r="P253" s="408" t="str">
        <f t="shared" si="31"/>
        <v/>
      </c>
      <c r="Q253" s="407" t="str">
        <f t="shared" si="32"/>
        <v/>
      </c>
      <c r="R253" s="334" t="str">
        <f t="shared" si="28"/>
        <v/>
      </c>
      <c r="S253" s="334" t="str">
        <f t="shared" si="29"/>
        <v/>
      </c>
      <c r="T253" s="334" t="str">
        <f t="shared" si="30"/>
        <v/>
      </c>
      <c r="U253" s="334" t="str">
        <f t="shared" si="33"/>
        <v/>
      </c>
      <c r="V253" s="267" t="str">
        <f t="shared" si="34"/>
        <v/>
      </c>
      <c r="W253" s="194" t="str">
        <f t="shared" si="35"/>
        <v/>
      </c>
    </row>
    <row r="254" spans="1:23" ht="10.95" customHeight="1" x14ac:dyDescent="0.2">
      <c r="A254" s="195" t="s">
        <v>445</v>
      </c>
      <c r="B254" s="196" t="s">
        <v>455</v>
      </c>
      <c r="C254" s="196">
        <v>467</v>
      </c>
      <c r="D254" s="197">
        <v>284</v>
      </c>
      <c r="E254" s="196">
        <v>144</v>
      </c>
      <c r="F254" s="198">
        <v>30.9</v>
      </c>
      <c r="G254" s="198">
        <v>8.8000000000000007</v>
      </c>
      <c r="H254" s="198">
        <v>50.8</v>
      </c>
      <c r="I254" s="198">
        <v>12.3</v>
      </c>
      <c r="J254" s="199">
        <v>125</v>
      </c>
      <c r="K254" s="198">
        <v>26.9</v>
      </c>
      <c r="L254" s="198">
        <v>8.5</v>
      </c>
      <c r="M254" s="200">
        <v>44.1</v>
      </c>
      <c r="N254" s="198">
        <v>12.2</v>
      </c>
      <c r="O254" s="192" t="str">
        <f t="shared" si="27"/>
        <v/>
      </c>
      <c r="P254" s="408" t="str">
        <f t="shared" si="31"/>
        <v/>
      </c>
      <c r="Q254" s="407" t="str">
        <f t="shared" si="32"/>
        <v/>
      </c>
      <c r="R254" s="334" t="str">
        <f t="shared" si="28"/>
        <v/>
      </c>
      <c r="S254" s="334" t="str">
        <f t="shared" si="29"/>
        <v/>
      </c>
      <c r="T254" s="334" t="str">
        <f t="shared" si="30"/>
        <v/>
      </c>
      <c r="U254" s="334" t="str">
        <f t="shared" si="33"/>
        <v/>
      </c>
      <c r="V254" s="267" t="str">
        <f t="shared" si="34"/>
        <v/>
      </c>
      <c r="W254" s="194" t="str">
        <f t="shared" si="35"/>
        <v/>
      </c>
    </row>
    <row r="255" spans="1:23" ht="10.95" customHeight="1" x14ac:dyDescent="0.2">
      <c r="A255" s="195" t="s">
        <v>479</v>
      </c>
      <c r="B255" s="196" t="s">
        <v>444</v>
      </c>
      <c r="C255" s="196">
        <v>7657</v>
      </c>
      <c r="D255" s="197">
        <v>7430</v>
      </c>
      <c r="E255" s="196">
        <v>5453</v>
      </c>
      <c r="F255" s="198">
        <v>71.2</v>
      </c>
      <c r="G255" s="198">
        <v>1.7</v>
      </c>
      <c r="H255" s="198">
        <v>73.400000000000006</v>
      </c>
      <c r="I255" s="198">
        <v>1.7</v>
      </c>
      <c r="J255" s="199">
        <v>4418</v>
      </c>
      <c r="K255" s="198">
        <v>57.7</v>
      </c>
      <c r="L255" s="198">
        <v>1.9</v>
      </c>
      <c r="M255" s="200">
        <v>59.5</v>
      </c>
      <c r="N255" s="198">
        <v>1.9</v>
      </c>
      <c r="O255" s="192">
        <f t="shared" si="27"/>
        <v>61.1</v>
      </c>
      <c r="P255" s="408">
        <f t="shared" si="31"/>
        <v>0.52940768702814012</v>
      </c>
      <c r="Q255" s="407">
        <f t="shared" si="32"/>
        <v>0.86646102623263521</v>
      </c>
      <c r="R255" s="334">
        <f t="shared" si="28"/>
        <v>55.5</v>
      </c>
      <c r="S255" s="334">
        <f t="shared" si="29"/>
        <v>54.5</v>
      </c>
      <c r="T255" s="334">
        <f t="shared" si="30"/>
        <v>40.1</v>
      </c>
      <c r="U255" s="334">
        <f t="shared" si="33"/>
        <v>54.1</v>
      </c>
      <c r="V255" s="267">
        <f t="shared" si="34"/>
        <v>8.1592312971859871E-2</v>
      </c>
      <c r="W255" s="194" t="str">
        <f t="shared" si="35"/>
        <v>Michigan</v>
      </c>
    </row>
    <row r="256" spans="1:23" ht="10.95" customHeight="1" x14ac:dyDescent="0.2">
      <c r="A256" s="195" t="s">
        <v>445</v>
      </c>
      <c r="B256" s="196" t="s">
        <v>446</v>
      </c>
      <c r="C256" s="196">
        <v>3688</v>
      </c>
      <c r="D256" s="197">
        <v>3564</v>
      </c>
      <c r="E256" s="196">
        <v>2563</v>
      </c>
      <c r="F256" s="198">
        <v>69.5</v>
      </c>
      <c r="G256" s="198">
        <v>2.5</v>
      </c>
      <c r="H256" s="198">
        <v>71.900000000000006</v>
      </c>
      <c r="I256" s="198">
        <v>2.5</v>
      </c>
      <c r="J256" s="199">
        <v>2072</v>
      </c>
      <c r="K256" s="198">
        <v>56.2</v>
      </c>
      <c r="L256" s="198">
        <v>2.7</v>
      </c>
      <c r="M256" s="200">
        <v>58.1</v>
      </c>
      <c r="N256" s="198">
        <v>2.7</v>
      </c>
      <c r="O256" s="192" t="str">
        <f t="shared" si="27"/>
        <v/>
      </c>
      <c r="P256" s="408" t="str">
        <f t="shared" si="31"/>
        <v/>
      </c>
      <c r="Q256" s="407" t="str">
        <f t="shared" si="32"/>
        <v/>
      </c>
      <c r="R256" s="334" t="str">
        <f t="shared" si="28"/>
        <v/>
      </c>
      <c r="S256" s="334" t="str">
        <f t="shared" si="29"/>
        <v/>
      </c>
      <c r="T256" s="334" t="str">
        <f t="shared" si="30"/>
        <v/>
      </c>
      <c r="U256" s="334" t="str">
        <f t="shared" si="33"/>
        <v/>
      </c>
      <c r="V256" s="267" t="str">
        <f t="shared" si="34"/>
        <v/>
      </c>
      <c r="W256" s="194" t="str">
        <f t="shared" si="35"/>
        <v/>
      </c>
    </row>
    <row r="257" spans="1:23" ht="10.95" customHeight="1" x14ac:dyDescent="0.2">
      <c r="A257" s="195" t="s">
        <v>445</v>
      </c>
      <c r="B257" s="196" t="s">
        <v>447</v>
      </c>
      <c r="C257" s="196">
        <v>3970</v>
      </c>
      <c r="D257" s="197">
        <v>3866</v>
      </c>
      <c r="E257" s="196">
        <v>2890</v>
      </c>
      <c r="F257" s="198">
        <v>72.8</v>
      </c>
      <c r="G257" s="198">
        <v>2.2999999999999998</v>
      </c>
      <c r="H257" s="198">
        <v>74.8</v>
      </c>
      <c r="I257" s="198">
        <v>2.2999999999999998</v>
      </c>
      <c r="J257" s="199">
        <v>2346</v>
      </c>
      <c r="K257" s="198">
        <v>59.1</v>
      </c>
      <c r="L257" s="198">
        <v>2.6</v>
      </c>
      <c r="M257" s="200">
        <v>60.7</v>
      </c>
      <c r="N257" s="198">
        <v>2.6</v>
      </c>
      <c r="O257" s="192" t="str">
        <f t="shared" si="27"/>
        <v/>
      </c>
      <c r="P257" s="408" t="str">
        <f t="shared" si="31"/>
        <v/>
      </c>
      <c r="Q257" s="407" t="str">
        <f t="shared" si="32"/>
        <v/>
      </c>
      <c r="R257" s="334" t="str">
        <f t="shared" si="28"/>
        <v/>
      </c>
      <c r="S257" s="334" t="str">
        <f t="shared" si="29"/>
        <v/>
      </c>
      <c r="T257" s="334" t="str">
        <f t="shared" si="30"/>
        <v/>
      </c>
      <c r="U257" s="334" t="str">
        <f t="shared" si="33"/>
        <v/>
      </c>
      <c r="V257" s="267" t="str">
        <f t="shared" si="34"/>
        <v/>
      </c>
      <c r="W257" s="194" t="str">
        <f t="shared" si="35"/>
        <v/>
      </c>
    </row>
    <row r="258" spans="1:23" ht="10.95" customHeight="1" x14ac:dyDescent="0.2">
      <c r="A258" s="195" t="s">
        <v>445</v>
      </c>
      <c r="B258" s="196" t="s">
        <v>448</v>
      </c>
      <c r="C258" s="196">
        <v>6257</v>
      </c>
      <c r="D258" s="197">
        <v>6171</v>
      </c>
      <c r="E258" s="196">
        <v>4620</v>
      </c>
      <c r="F258" s="198">
        <v>73.8</v>
      </c>
      <c r="G258" s="198">
        <v>1.8</v>
      </c>
      <c r="H258" s="198">
        <v>74.900000000000006</v>
      </c>
      <c r="I258" s="198">
        <v>1.8</v>
      </c>
      <c r="J258" s="199">
        <v>3724</v>
      </c>
      <c r="K258" s="198">
        <v>59.5</v>
      </c>
      <c r="L258" s="198">
        <v>2</v>
      </c>
      <c r="M258" s="200">
        <v>60.4</v>
      </c>
      <c r="N258" s="198">
        <v>2.1</v>
      </c>
      <c r="O258" s="192" t="str">
        <f t="shared" ref="O258:O321" si="36">IF(A258&lt;&gt;"",M262,"")</f>
        <v/>
      </c>
      <c r="P258" s="408" t="str">
        <f t="shared" si="31"/>
        <v/>
      </c>
      <c r="Q258" s="407" t="str">
        <f t="shared" si="32"/>
        <v/>
      </c>
      <c r="R258" s="334" t="str">
        <f t="shared" ref="R258:R321" si="37">IF(A258&lt;&gt;"",M263,"")</f>
        <v/>
      </c>
      <c r="S258" s="334" t="str">
        <f t="shared" ref="S258:S321" si="38">IF(A258&lt;&gt;"",M267,"")</f>
        <v/>
      </c>
      <c r="T258" s="334" t="str">
        <f t="shared" ref="T258:T321" si="39">IF(A258&lt;&gt;"",M265,"")</f>
        <v/>
      </c>
      <c r="U258" s="334" t="str">
        <f t="shared" si="33"/>
        <v/>
      </c>
      <c r="V258" s="267" t="str">
        <f t="shared" si="34"/>
        <v/>
      </c>
      <c r="W258" s="194" t="str">
        <f t="shared" si="35"/>
        <v/>
      </c>
    </row>
    <row r="259" spans="1:23" ht="10.95" customHeight="1" x14ac:dyDescent="0.2">
      <c r="A259" s="195" t="s">
        <v>445</v>
      </c>
      <c r="B259" s="196" t="s">
        <v>449</v>
      </c>
      <c r="C259" s="196">
        <v>6033</v>
      </c>
      <c r="D259" s="197">
        <v>5973</v>
      </c>
      <c r="E259" s="196">
        <v>4526</v>
      </c>
      <c r="F259" s="198">
        <v>75</v>
      </c>
      <c r="G259" s="198">
        <v>1.8</v>
      </c>
      <c r="H259" s="198">
        <v>75.8</v>
      </c>
      <c r="I259" s="198">
        <v>1.8</v>
      </c>
      <c r="J259" s="199">
        <v>3648</v>
      </c>
      <c r="K259" s="198">
        <v>60.5</v>
      </c>
      <c r="L259" s="198">
        <v>2.1</v>
      </c>
      <c r="M259" s="200">
        <v>61.1</v>
      </c>
      <c r="N259" s="198">
        <v>2.1</v>
      </c>
      <c r="O259" s="192" t="str">
        <f t="shared" si="36"/>
        <v/>
      </c>
      <c r="P259" s="408" t="str">
        <f t="shared" ref="P259:P322" si="40">IF(A259&lt;&gt;"",0.01*(M259*D259-M263*D263)/(D259-D263),"")</f>
        <v/>
      </c>
      <c r="Q259" s="407" t="str">
        <f t="shared" ref="Q259:Q322" si="41">IF(A259&lt;&gt;"",100*P259/O259,"")</f>
        <v/>
      </c>
      <c r="R259" s="334" t="str">
        <f t="shared" si="37"/>
        <v/>
      </c>
      <c r="S259" s="334" t="str">
        <f t="shared" si="38"/>
        <v/>
      </c>
      <c r="T259" s="334" t="str">
        <f t="shared" si="39"/>
        <v/>
      </c>
      <c r="U259" s="334" t="str">
        <f t="shared" ref="U259:U322" si="42">IF($A259&lt;&gt;"",M265,"")</f>
        <v/>
      </c>
      <c r="V259" s="267" t="str">
        <f t="shared" ref="V259:V322" si="43">IF(A259&lt;&gt;"",(O259*0.01-P259),"")</f>
        <v/>
      </c>
      <c r="W259" s="194" t="str">
        <f t="shared" ref="W259:W322" si="44">PROPER(A259)</f>
        <v/>
      </c>
    </row>
    <row r="260" spans="1:23" ht="10.95" customHeight="1" x14ac:dyDescent="0.2">
      <c r="A260" s="195" t="s">
        <v>445</v>
      </c>
      <c r="B260" s="196" t="s">
        <v>450</v>
      </c>
      <c r="C260" s="196">
        <v>1027</v>
      </c>
      <c r="D260" s="197">
        <v>1003</v>
      </c>
      <c r="E260" s="196">
        <v>670</v>
      </c>
      <c r="F260" s="198">
        <v>65.2</v>
      </c>
      <c r="G260" s="198">
        <v>5.9</v>
      </c>
      <c r="H260" s="198">
        <v>66.8</v>
      </c>
      <c r="I260" s="198">
        <v>5.9</v>
      </c>
      <c r="J260" s="199">
        <v>557</v>
      </c>
      <c r="K260" s="198">
        <v>54.2</v>
      </c>
      <c r="L260" s="198">
        <v>6.2</v>
      </c>
      <c r="M260" s="200">
        <v>55.5</v>
      </c>
      <c r="N260" s="198">
        <v>6.3</v>
      </c>
      <c r="O260" s="192" t="str">
        <f t="shared" si="36"/>
        <v/>
      </c>
      <c r="P260" s="408" t="str">
        <f t="shared" si="40"/>
        <v/>
      </c>
      <c r="Q260" s="407" t="str">
        <f t="shared" si="41"/>
        <v/>
      </c>
      <c r="R260" s="334" t="str">
        <f t="shared" si="37"/>
        <v/>
      </c>
      <c r="S260" s="334" t="str">
        <f t="shared" si="38"/>
        <v/>
      </c>
      <c r="T260" s="334" t="str">
        <f t="shared" si="39"/>
        <v/>
      </c>
      <c r="U260" s="334" t="str">
        <f t="shared" si="42"/>
        <v/>
      </c>
      <c r="V260" s="267" t="str">
        <f t="shared" si="43"/>
        <v/>
      </c>
      <c r="W260" s="194" t="str">
        <f t="shared" si="44"/>
        <v/>
      </c>
    </row>
    <row r="261" spans="1:23" ht="10.95" customHeight="1" x14ac:dyDescent="0.2">
      <c r="A261" s="195" t="s">
        <v>445</v>
      </c>
      <c r="B261" s="196" t="s">
        <v>451</v>
      </c>
      <c r="C261" s="196">
        <v>242</v>
      </c>
      <c r="D261" s="197">
        <v>134</v>
      </c>
      <c r="E261" s="196">
        <v>91</v>
      </c>
      <c r="F261" s="198">
        <v>37.5</v>
      </c>
      <c r="G261" s="198">
        <v>13</v>
      </c>
      <c r="H261" s="198">
        <v>67.900000000000006</v>
      </c>
      <c r="I261" s="198">
        <v>16.8</v>
      </c>
      <c r="J261" s="199">
        <v>72</v>
      </c>
      <c r="K261" s="198">
        <v>29.9</v>
      </c>
      <c r="L261" s="198">
        <v>12.3</v>
      </c>
      <c r="M261" s="200">
        <v>54.1</v>
      </c>
      <c r="N261" s="198">
        <v>18</v>
      </c>
      <c r="O261" s="192" t="str">
        <f t="shared" si="36"/>
        <v/>
      </c>
      <c r="P261" s="408" t="str">
        <f t="shared" si="40"/>
        <v/>
      </c>
      <c r="Q261" s="407" t="str">
        <f t="shared" si="41"/>
        <v/>
      </c>
      <c r="R261" s="334" t="str">
        <f t="shared" si="37"/>
        <v/>
      </c>
      <c r="S261" s="334" t="str">
        <f t="shared" si="38"/>
        <v/>
      </c>
      <c r="T261" s="334" t="str">
        <f t="shared" si="39"/>
        <v/>
      </c>
      <c r="U261" s="334" t="str">
        <f t="shared" si="42"/>
        <v/>
      </c>
      <c r="V261" s="267" t="str">
        <f t="shared" si="43"/>
        <v/>
      </c>
      <c r="W261" s="194" t="str">
        <f t="shared" si="44"/>
        <v/>
      </c>
    </row>
    <row r="262" spans="1:23" ht="10.95" customHeight="1" x14ac:dyDescent="0.2">
      <c r="A262" s="195" t="s">
        <v>445</v>
      </c>
      <c r="B262" s="196" t="s">
        <v>452</v>
      </c>
      <c r="C262" s="196">
        <v>241</v>
      </c>
      <c r="D262" s="197">
        <v>203</v>
      </c>
      <c r="E262" s="196">
        <v>99</v>
      </c>
      <c r="F262" s="198">
        <v>41.1</v>
      </c>
      <c r="G262" s="198">
        <v>16.399999999999999</v>
      </c>
      <c r="H262" s="198">
        <v>48.9</v>
      </c>
      <c r="I262" s="198">
        <v>18.2</v>
      </c>
      <c r="J262" s="199">
        <v>81</v>
      </c>
      <c r="K262" s="198">
        <v>33.799999999999997</v>
      </c>
      <c r="L262" s="198">
        <v>15.8</v>
      </c>
      <c r="M262" s="200">
        <v>40.1</v>
      </c>
      <c r="N262" s="198">
        <v>17.8</v>
      </c>
      <c r="O262" s="192" t="str">
        <f t="shared" si="36"/>
        <v/>
      </c>
      <c r="P262" s="408" t="str">
        <f t="shared" si="40"/>
        <v/>
      </c>
      <c r="Q262" s="407" t="str">
        <f t="shared" si="41"/>
        <v/>
      </c>
      <c r="R262" s="334" t="str">
        <f t="shared" si="37"/>
        <v/>
      </c>
      <c r="S262" s="334" t="str">
        <f t="shared" si="38"/>
        <v/>
      </c>
      <c r="T262" s="334" t="str">
        <f t="shared" si="39"/>
        <v/>
      </c>
      <c r="U262" s="334" t="str">
        <f t="shared" si="42"/>
        <v/>
      </c>
      <c r="V262" s="267" t="str">
        <f t="shared" si="43"/>
        <v/>
      </c>
      <c r="W262" s="194" t="str">
        <f t="shared" si="44"/>
        <v/>
      </c>
    </row>
    <row r="263" spans="1:23" ht="10.95" customHeight="1" x14ac:dyDescent="0.2">
      <c r="A263" s="195" t="s">
        <v>445</v>
      </c>
      <c r="B263" s="196" t="s">
        <v>453</v>
      </c>
      <c r="C263" s="196">
        <v>6335</v>
      </c>
      <c r="D263" s="197">
        <v>6243</v>
      </c>
      <c r="E263" s="196">
        <v>4671</v>
      </c>
      <c r="F263" s="198">
        <v>73.7</v>
      </c>
      <c r="G263" s="198">
        <v>1.8</v>
      </c>
      <c r="H263" s="198">
        <v>74.8</v>
      </c>
      <c r="I263" s="198">
        <v>1.8</v>
      </c>
      <c r="J263" s="199">
        <v>3770</v>
      </c>
      <c r="K263" s="198">
        <v>59.5</v>
      </c>
      <c r="L263" s="198">
        <v>2</v>
      </c>
      <c r="M263" s="200">
        <v>60.4</v>
      </c>
      <c r="N263" s="198">
        <v>2</v>
      </c>
      <c r="O263" s="192" t="str">
        <f t="shared" si="36"/>
        <v/>
      </c>
      <c r="P263" s="408" t="str">
        <f t="shared" si="40"/>
        <v/>
      </c>
      <c r="Q263" s="407" t="str">
        <f t="shared" si="41"/>
        <v/>
      </c>
      <c r="R263" s="334" t="str">
        <f t="shared" si="37"/>
        <v/>
      </c>
      <c r="S263" s="334" t="str">
        <f t="shared" si="38"/>
        <v/>
      </c>
      <c r="T263" s="334" t="str">
        <f t="shared" si="39"/>
        <v/>
      </c>
      <c r="U263" s="334" t="str">
        <f t="shared" si="42"/>
        <v/>
      </c>
      <c r="V263" s="267" t="str">
        <f t="shared" si="43"/>
        <v/>
      </c>
      <c r="W263" s="194" t="str">
        <f t="shared" si="44"/>
        <v/>
      </c>
    </row>
    <row r="264" spans="1:23" ht="10.95" customHeight="1" x14ac:dyDescent="0.2">
      <c r="A264" s="195" t="s">
        <v>445</v>
      </c>
      <c r="B264" s="196" t="s">
        <v>454</v>
      </c>
      <c r="C264" s="196">
        <v>1078</v>
      </c>
      <c r="D264" s="197">
        <v>1048</v>
      </c>
      <c r="E264" s="196">
        <v>690</v>
      </c>
      <c r="F264" s="198">
        <v>63.9</v>
      </c>
      <c r="G264" s="198">
        <v>5.8</v>
      </c>
      <c r="H264" s="198">
        <v>65.8</v>
      </c>
      <c r="I264" s="198">
        <v>5.9</v>
      </c>
      <c r="J264" s="199">
        <v>571</v>
      </c>
      <c r="K264" s="198">
        <v>53</v>
      </c>
      <c r="L264" s="198">
        <v>6.1</v>
      </c>
      <c r="M264" s="200">
        <v>54.5</v>
      </c>
      <c r="N264" s="198">
        <v>6.1</v>
      </c>
      <c r="O264" s="192" t="str">
        <f t="shared" si="36"/>
        <v/>
      </c>
      <c r="P264" s="408" t="str">
        <f t="shared" si="40"/>
        <v/>
      </c>
      <c r="Q264" s="407" t="str">
        <f t="shared" si="41"/>
        <v/>
      </c>
      <c r="R264" s="334" t="str">
        <f t="shared" si="37"/>
        <v/>
      </c>
      <c r="S264" s="334" t="str">
        <f t="shared" si="38"/>
        <v/>
      </c>
      <c r="T264" s="334" t="str">
        <f t="shared" si="39"/>
        <v/>
      </c>
      <c r="U264" s="334" t="str">
        <f t="shared" si="42"/>
        <v/>
      </c>
      <c r="V264" s="267" t="str">
        <f t="shared" si="43"/>
        <v/>
      </c>
      <c r="W264" s="194" t="str">
        <f t="shared" si="44"/>
        <v/>
      </c>
    </row>
    <row r="265" spans="1:23" ht="10.95" customHeight="1" x14ac:dyDescent="0.2">
      <c r="A265" s="195" t="s">
        <v>445</v>
      </c>
      <c r="B265" s="196" t="s">
        <v>455</v>
      </c>
      <c r="C265" s="196">
        <v>265</v>
      </c>
      <c r="D265" s="197">
        <v>157</v>
      </c>
      <c r="E265" s="196">
        <v>114</v>
      </c>
      <c r="F265" s="198">
        <v>43</v>
      </c>
      <c r="G265" s="198">
        <v>12.7</v>
      </c>
      <c r="H265" s="198">
        <v>72.7</v>
      </c>
      <c r="I265" s="198">
        <v>14.8</v>
      </c>
      <c r="J265" s="199">
        <v>96</v>
      </c>
      <c r="K265" s="198">
        <v>36.1</v>
      </c>
      <c r="L265" s="198">
        <v>12.3</v>
      </c>
      <c r="M265" s="200">
        <v>61</v>
      </c>
      <c r="N265" s="198">
        <v>16.2</v>
      </c>
      <c r="O265" s="192" t="str">
        <f t="shared" si="36"/>
        <v/>
      </c>
      <c r="P265" s="408" t="str">
        <f t="shared" si="40"/>
        <v/>
      </c>
      <c r="Q265" s="407" t="str">
        <f t="shared" si="41"/>
        <v/>
      </c>
      <c r="R265" s="334" t="str">
        <f t="shared" si="37"/>
        <v/>
      </c>
      <c r="S265" s="334" t="str">
        <f t="shared" si="38"/>
        <v/>
      </c>
      <c r="T265" s="334" t="str">
        <f t="shared" si="39"/>
        <v/>
      </c>
      <c r="U265" s="334" t="str">
        <f t="shared" si="42"/>
        <v/>
      </c>
      <c r="V265" s="267" t="str">
        <f t="shared" si="43"/>
        <v/>
      </c>
      <c r="W265" s="194" t="str">
        <f t="shared" si="44"/>
        <v/>
      </c>
    </row>
    <row r="266" spans="1:23" ht="10.95" customHeight="1" x14ac:dyDescent="0.2">
      <c r="A266" s="195" t="s">
        <v>480</v>
      </c>
      <c r="B266" s="196" t="s">
        <v>444</v>
      </c>
      <c r="C266" s="196">
        <v>4238</v>
      </c>
      <c r="D266" s="197">
        <v>4006</v>
      </c>
      <c r="E266" s="196">
        <v>3000</v>
      </c>
      <c r="F266" s="198">
        <v>70.8</v>
      </c>
      <c r="G266" s="198">
        <v>2.2999999999999998</v>
      </c>
      <c r="H266" s="198">
        <v>74.900000000000006</v>
      </c>
      <c r="I266" s="198">
        <v>2.2999999999999998</v>
      </c>
      <c r="J266" s="199">
        <v>2523</v>
      </c>
      <c r="K266" s="198">
        <v>59.5</v>
      </c>
      <c r="L266" s="198">
        <v>2.5</v>
      </c>
      <c r="M266" s="200">
        <v>63</v>
      </c>
      <c r="N266" s="198">
        <v>2.5</v>
      </c>
      <c r="O266" s="192">
        <f t="shared" si="36"/>
        <v>64.8</v>
      </c>
      <c r="P266" s="408">
        <f t="shared" si="40"/>
        <v>0.5132186915887853</v>
      </c>
      <c r="Q266" s="407">
        <f t="shared" si="41"/>
        <v>0.79200415368639709</v>
      </c>
      <c r="R266" s="334">
        <f t="shared" si="37"/>
        <v>54.7</v>
      </c>
      <c r="S266" s="334">
        <f t="shared" si="38"/>
        <v>58.2</v>
      </c>
      <c r="T266" s="334" t="str">
        <f t="shared" si="39"/>
        <v>B</v>
      </c>
      <c r="U266" s="334">
        <f t="shared" si="42"/>
        <v>43.3</v>
      </c>
      <c r="V266" s="267">
        <f t="shared" si="43"/>
        <v>0.13478130841121472</v>
      </c>
      <c r="W266" s="194" t="str">
        <f t="shared" si="44"/>
        <v>Minnesota</v>
      </c>
    </row>
    <row r="267" spans="1:23" ht="10.95" customHeight="1" x14ac:dyDescent="0.2">
      <c r="A267" s="195" t="s">
        <v>445</v>
      </c>
      <c r="B267" s="196" t="s">
        <v>446</v>
      </c>
      <c r="C267" s="196">
        <v>2099</v>
      </c>
      <c r="D267" s="197">
        <v>1969</v>
      </c>
      <c r="E267" s="196">
        <v>1429</v>
      </c>
      <c r="F267" s="198">
        <v>68.099999999999994</v>
      </c>
      <c r="G267" s="198">
        <v>3.4</v>
      </c>
      <c r="H267" s="198">
        <v>72.599999999999994</v>
      </c>
      <c r="I267" s="198">
        <v>3.3</v>
      </c>
      <c r="J267" s="199">
        <v>1194</v>
      </c>
      <c r="K267" s="198">
        <v>56.9</v>
      </c>
      <c r="L267" s="198">
        <v>3.6</v>
      </c>
      <c r="M267" s="200">
        <v>60.7</v>
      </c>
      <c r="N267" s="198">
        <v>3.6</v>
      </c>
      <c r="O267" s="192" t="str">
        <f t="shared" si="36"/>
        <v/>
      </c>
      <c r="P267" s="408" t="str">
        <f t="shared" si="40"/>
        <v/>
      </c>
      <c r="Q267" s="407" t="str">
        <f t="shared" si="41"/>
        <v/>
      </c>
      <c r="R267" s="334" t="str">
        <f t="shared" si="37"/>
        <v/>
      </c>
      <c r="S267" s="334" t="str">
        <f t="shared" si="38"/>
        <v/>
      </c>
      <c r="T267" s="334" t="str">
        <f t="shared" si="39"/>
        <v/>
      </c>
      <c r="U267" s="334" t="str">
        <f t="shared" si="42"/>
        <v/>
      </c>
      <c r="V267" s="267" t="str">
        <f t="shared" si="43"/>
        <v/>
      </c>
      <c r="W267" s="194" t="str">
        <f t="shared" si="44"/>
        <v/>
      </c>
    </row>
    <row r="268" spans="1:23" ht="10.95" customHeight="1" x14ac:dyDescent="0.2">
      <c r="A268" s="195" t="s">
        <v>445</v>
      </c>
      <c r="B268" s="196" t="s">
        <v>447</v>
      </c>
      <c r="C268" s="196">
        <v>2139</v>
      </c>
      <c r="D268" s="197">
        <v>2037</v>
      </c>
      <c r="E268" s="196">
        <v>1570</v>
      </c>
      <c r="F268" s="198">
        <v>73.400000000000006</v>
      </c>
      <c r="G268" s="198">
        <v>3.2</v>
      </c>
      <c r="H268" s="198">
        <v>77.099999999999994</v>
      </c>
      <c r="I268" s="198">
        <v>3.1</v>
      </c>
      <c r="J268" s="199">
        <v>1329</v>
      </c>
      <c r="K268" s="198">
        <v>62.1</v>
      </c>
      <c r="L268" s="198">
        <v>3.5</v>
      </c>
      <c r="M268" s="200">
        <v>65.2</v>
      </c>
      <c r="N268" s="198">
        <v>3.5</v>
      </c>
      <c r="O268" s="192" t="str">
        <f t="shared" si="36"/>
        <v/>
      </c>
      <c r="P268" s="408" t="str">
        <f t="shared" si="40"/>
        <v/>
      </c>
      <c r="Q268" s="407" t="str">
        <f t="shared" si="41"/>
        <v/>
      </c>
      <c r="R268" s="334" t="str">
        <f t="shared" si="37"/>
        <v/>
      </c>
      <c r="S268" s="334" t="str">
        <f t="shared" si="38"/>
        <v/>
      </c>
      <c r="T268" s="334" t="str">
        <f t="shared" si="39"/>
        <v/>
      </c>
      <c r="U268" s="334" t="str">
        <f t="shared" si="42"/>
        <v/>
      </c>
      <c r="V268" s="267" t="str">
        <f t="shared" si="43"/>
        <v/>
      </c>
      <c r="W268" s="194" t="str">
        <f t="shared" si="44"/>
        <v/>
      </c>
    </row>
    <row r="269" spans="1:23" ht="10.95" customHeight="1" x14ac:dyDescent="0.2">
      <c r="A269" s="195" t="s">
        <v>445</v>
      </c>
      <c r="B269" s="196" t="s">
        <v>448</v>
      </c>
      <c r="C269" s="196">
        <v>3632</v>
      </c>
      <c r="D269" s="197">
        <v>3537</v>
      </c>
      <c r="E269" s="196">
        <v>2727</v>
      </c>
      <c r="F269" s="198">
        <v>75.099999999999994</v>
      </c>
      <c r="G269" s="198">
        <v>2.4</v>
      </c>
      <c r="H269" s="198">
        <v>77.099999999999994</v>
      </c>
      <c r="I269" s="198">
        <v>2.2999999999999998</v>
      </c>
      <c r="J269" s="199">
        <v>2286</v>
      </c>
      <c r="K269" s="198">
        <v>62.9</v>
      </c>
      <c r="L269" s="198">
        <v>2.7</v>
      </c>
      <c r="M269" s="200">
        <v>64.7</v>
      </c>
      <c r="N269" s="198">
        <v>2.7</v>
      </c>
      <c r="O269" s="192" t="str">
        <f t="shared" si="36"/>
        <v/>
      </c>
      <c r="P269" s="408" t="str">
        <f t="shared" si="40"/>
        <v/>
      </c>
      <c r="Q269" s="407" t="str">
        <f t="shared" si="41"/>
        <v/>
      </c>
      <c r="R269" s="334" t="str">
        <f t="shared" si="37"/>
        <v/>
      </c>
      <c r="S269" s="334" t="str">
        <f t="shared" si="38"/>
        <v/>
      </c>
      <c r="T269" s="334" t="str">
        <f t="shared" si="39"/>
        <v/>
      </c>
      <c r="U269" s="334" t="str">
        <f t="shared" si="42"/>
        <v/>
      </c>
      <c r="V269" s="267" t="str">
        <f t="shared" si="43"/>
        <v/>
      </c>
      <c r="W269" s="194" t="str">
        <f t="shared" si="44"/>
        <v/>
      </c>
    </row>
    <row r="270" spans="1:23" ht="10.95" customHeight="1" x14ac:dyDescent="0.2">
      <c r="A270" s="195" t="s">
        <v>445</v>
      </c>
      <c r="B270" s="196" t="s">
        <v>449</v>
      </c>
      <c r="C270" s="196">
        <v>3485</v>
      </c>
      <c r="D270" s="197">
        <v>3471</v>
      </c>
      <c r="E270" s="196">
        <v>2683</v>
      </c>
      <c r="F270" s="198">
        <v>77</v>
      </c>
      <c r="G270" s="198">
        <v>2.4</v>
      </c>
      <c r="H270" s="198">
        <v>77.3</v>
      </c>
      <c r="I270" s="198">
        <v>2.4</v>
      </c>
      <c r="J270" s="199">
        <v>2249</v>
      </c>
      <c r="K270" s="198">
        <v>64.5</v>
      </c>
      <c r="L270" s="198">
        <v>2.7</v>
      </c>
      <c r="M270" s="200">
        <v>64.8</v>
      </c>
      <c r="N270" s="198">
        <v>2.7</v>
      </c>
      <c r="O270" s="192" t="str">
        <f t="shared" si="36"/>
        <v/>
      </c>
      <c r="P270" s="408" t="str">
        <f t="shared" si="40"/>
        <v/>
      </c>
      <c r="Q270" s="407" t="str">
        <f t="shared" si="41"/>
        <v/>
      </c>
      <c r="R270" s="334" t="str">
        <f t="shared" si="37"/>
        <v/>
      </c>
      <c r="S270" s="334" t="str">
        <f t="shared" si="38"/>
        <v/>
      </c>
      <c r="T270" s="334" t="str">
        <f t="shared" si="39"/>
        <v/>
      </c>
      <c r="U270" s="334" t="str">
        <f t="shared" si="42"/>
        <v/>
      </c>
      <c r="V270" s="267" t="str">
        <f t="shared" si="43"/>
        <v/>
      </c>
      <c r="W270" s="194" t="str">
        <f t="shared" si="44"/>
        <v/>
      </c>
    </row>
    <row r="271" spans="1:23" ht="10.95" customHeight="1" x14ac:dyDescent="0.2">
      <c r="A271" s="195" t="s">
        <v>445</v>
      </c>
      <c r="B271" s="196" t="s">
        <v>450</v>
      </c>
      <c r="C271" s="196">
        <v>252</v>
      </c>
      <c r="D271" s="197">
        <v>194</v>
      </c>
      <c r="E271" s="196">
        <v>128</v>
      </c>
      <c r="F271" s="198">
        <v>50.8</v>
      </c>
      <c r="G271" s="198">
        <v>12.6</v>
      </c>
      <c r="H271" s="198">
        <v>66.099999999999994</v>
      </c>
      <c r="I271" s="198">
        <v>13.6</v>
      </c>
      <c r="J271" s="199">
        <v>106</v>
      </c>
      <c r="K271" s="198">
        <v>42.1</v>
      </c>
      <c r="L271" s="198">
        <v>12.5</v>
      </c>
      <c r="M271" s="200">
        <v>54.7</v>
      </c>
      <c r="N271" s="198">
        <v>14.3</v>
      </c>
      <c r="O271" s="192" t="str">
        <f t="shared" si="36"/>
        <v/>
      </c>
      <c r="P271" s="408" t="str">
        <f t="shared" si="40"/>
        <v/>
      </c>
      <c r="Q271" s="407" t="str">
        <f t="shared" si="41"/>
        <v/>
      </c>
      <c r="R271" s="334" t="str">
        <f t="shared" si="37"/>
        <v/>
      </c>
      <c r="S271" s="334" t="str">
        <f t="shared" si="38"/>
        <v/>
      </c>
      <c r="T271" s="334" t="str">
        <f t="shared" si="39"/>
        <v/>
      </c>
      <c r="U271" s="334" t="str">
        <f t="shared" si="42"/>
        <v/>
      </c>
      <c r="V271" s="267" t="str">
        <f t="shared" si="43"/>
        <v/>
      </c>
      <c r="W271" s="194" t="str">
        <f t="shared" si="44"/>
        <v/>
      </c>
    </row>
    <row r="272" spans="1:23" ht="10.95" customHeight="1" x14ac:dyDescent="0.2">
      <c r="A272" s="195" t="s">
        <v>445</v>
      </c>
      <c r="B272" s="196" t="s">
        <v>451</v>
      </c>
      <c r="C272" s="196">
        <v>225</v>
      </c>
      <c r="D272" s="197">
        <v>157</v>
      </c>
      <c r="E272" s="196">
        <v>78</v>
      </c>
      <c r="F272" s="198">
        <v>34.6</v>
      </c>
      <c r="G272" s="198">
        <v>13.3</v>
      </c>
      <c r="H272" s="198">
        <v>49.7</v>
      </c>
      <c r="I272" s="198">
        <v>16.7</v>
      </c>
      <c r="J272" s="199">
        <v>68</v>
      </c>
      <c r="K272" s="198">
        <v>30.2</v>
      </c>
      <c r="L272" s="198">
        <v>12.8</v>
      </c>
      <c r="M272" s="200">
        <v>43.3</v>
      </c>
      <c r="N272" s="198">
        <v>16.600000000000001</v>
      </c>
      <c r="O272" s="192" t="str">
        <f t="shared" si="36"/>
        <v/>
      </c>
      <c r="P272" s="408" t="str">
        <f t="shared" si="40"/>
        <v/>
      </c>
      <c r="Q272" s="407" t="str">
        <f t="shared" si="41"/>
        <v/>
      </c>
      <c r="R272" s="334" t="str">
        <f t="shared" si="37"/>
        <v/>
      </c>
      <c r="S272" s="334" t="str">
        <f t="shared" si="38"/>
        <v/>
      </c>
      <c r="T272" s="334" t="str">
        <f t="shared" si="39"/>
        <v/>
      </c>
      <c r="U272" s="334" t="str">
        <f t="shared" si="42"/>
        <v/>
      </c>
      <c r="V272" s="267" t="str">
        <f t="shared" si="43"/>
        <v/>
      </c>
      <c r="W272" s="194" t="str">
        <f t="shared" si="44"/>
        <v/>
      </c>
    </row>
    <row r="273" spans="1:35" ht="10.95" customHeight="1" x14ac:dyDescent="0.2">
      <c r="A273" s="195" t="s">
        <v>445</v>
      </c>
      <c r="B273" s="196" t="s">
        <v>452</v>
      </c>
      <c r="C273" s="196">
        <v>156</v>
      </c>
      <c r="D273" s="197">
        <v>65</v>
      </c>
      <c r="E273" s="196">
        <v>44</v>
      </c>
      <c r="F273" s="198">
        <v>28.2</v>
      </c>
      <c r="G273" s="198">
        <v>18.7</v>
      </c>
      <c r="H273" s="198" t="s">
        <v>457</v>
      </c>
      <c r="I273" s="198" t="s">
        <v>457</v>
      </c>
      <c r="J273" s="199">
        <v>37</v>
      </c>
      <c r="K273" s="198">
        <v>23.8</v>
      </c>
      <c r="L273" s="198">
        <v>17.7</v>
      </c>
      <c r="M273" s="200" t="s">
        <v>457</v>
      </c>
      <c r="N273" s="198" t="s">
        <v>457</v>
      </c>
      <c r="O273" s="192" t="str">
        <f t="shared" si="36"/>
        <v/>
      </c>
      <c r="P273" s="408" t="str">
        <f t="shared" si="40"/>
        <v/>
      </c>
      <c r="Q273" s="407" t="str">
        <f t="shared" si="41"/>
        <v/>
      </c>
      <c r="R273" s="334" t="str">
        <f t="shared" si="37"/>
        <v/>
      </c>
      <c r="S273" s="334" t="str">
        <f t="shared" si="38"/>
        <v/>
      </c>
      <c r="T273" s="334" t="str">
        <f t="shared" si="39"/>
        <v/>
      </c>
      <c r="U273" s="334" t="str">
        <f t="shared" si="42"/>
        <v/>
      </c>
      <c r="V273" s="267" t="str">
        <f t="shared" si="43"/>
        <v/>
      </c>
      <c r="W273" s="194" t="str">
        <f t="shared" si="44"/>
        <v/>
      </c>
    </row>
    <row r="274" spans="1:35" ht="10.95" customHeight="1" x14ac:dyDescent="0.2">
      <c r="A274" s="195" t="s">
        <v>445</v>
      </c>
      <c r="B274" s="196" t="s">
        <v>453</v>
      </c>
      <c r="C274" s="196">
        <v>3698</v>
      </c>
      <c r="D274" s="197">
        <v>3593</v>
      </c>
      <c r="E274" s="196">
        <v>2772</v>
      </c>
      <c r="F274" s="198">
        <v>75</v>
      </c>
      <c r="G274" s="198">
        <v>2.4</v>
      </c>
      <c r="H274" s="198">
        <v>77.2</v>
      </c>
      <c r="I274" s="198">
        <v>2.2999999999999998</v>
      </c>
      <c r="J274" s="199">
        <v>2327</v>
      </c>
      <c r="K274" s="198">
        <v>62.9</v>
      </c>
      <c r="L274" s="198">
        <v>2.6</v>
      </c>
      <c r="M274" s="200">
        <v>64.8</v>
      </c>
      <c r="N274" s="198">
        <v>2.6</v>
      </c>
      <c r="O274" s="192" t="str">
        <f t="shared" si="36"/>
        <v/>
      </c>
      <c r="P274" s="408" t="str">
        <f t="shared" si="40"/>
        <v/>
      </c>
      <c r="Q274" s="407" t="str">
        <f t="shared" si="41"/>
        <v/>
      </c>
      <c r="R274" s="334" t="str">
        <f t="shared" si="37"/>
        <v/>
      </c>
      <c r="S274" s="334" t="str">
        <f t="shared" si="38"/>
        <v/>
      </c>
      <c r="T274" s="334" t="str">
        <f t="shared" si="39"/>
        <v/>
      </c>
      <c r="U274" s="334" t="str">
        <f t="shared" si="42"/>
        <v/>
      </c>
      <c r="V274" s="267" t="str">
        <f t="shared" si="43"/>
        <v/>
      </c>
      <c r="W274" s="194" t="str">
        <f t="shared" si="44"/>
        <v/>
      </c>
    </row>
    <row r="275" spans="1:35" ht="10.95" customHeight="1" x14ac:dyDescent="0.2">
      <c r="A275" s="195" t="s">
        <v>445</v>
      </c>
      <c r="B275" s="196" t="s">
        <v>454</v>
      </c>
      <c r="C275" s="196">
        <v>287</v>
      </c>
      <c r="D275" s="197">
        <v>219</v>
      </c>
      <c r="E275" s="196">
        <v>153</v>
      </c>
      <c r="F275" s="198">
        <v>53.5</v>
      </c>
      <c r="G275" s="198">
        <v>11.8</v>
      </c>
      <c r="H275" s="198">
        <v>70</v>
      </c>
      <c r="I275" s="198">
        <v>12.4</v>
      </c>
      <c r="J275" s="199">
        <v>127</v>
      </c>
      <c r="K275" s="198">
        <v>44.5</v>
      </c>
      <c r="L275" s="198">
        <v>11.8</v>
      </c>
      <c r="M275" s="200">
        <v>58.2</v>
      </c>
      <c r="N275" s="198">
        <v>13.4</v>
      </c>
      <c r="O275" s="192" t="str">
        <f t="shared" si="36"/>
        <v/>
      </c>
      <c r="P275" s="408" t="str">
        <f t="shared" si="40"/>
        <v/>
      </c>
      <c r="Q275" s="407" t="str">
        <f t="shared" si="41"/>
        <v/>
      </c>
      <c r="R275" s="334" t="str">
        <f t="shared" si="37"/>
        <v/>
      </c>
      <c r="S275" s="334" t="str">
        <f t="shared" si="38"/>
        <v/>
      </c>
      <c r="T275" s="334" t="str">
        <f t="shared" si="39"/>
        <v/>
      </c>
      <c r="U275" s="334" t="str">
        <f t="shared" si="42"/>
        <v/>
      </c>
      <c r="V275" s="267" t="str">
        <f t="shared" si="43"/>
        <v/>
      </c>
      <c r="W275" s="194" t="str">
        <f t="shared" si="44"/>
        <v/>
      </c>
    </row>
    <row r="276" spans="1:35" ht="10.95" customHeight="1" x14ac:dyDescent="0.2">
      <c r="A276" s="195" t="s">
        <v>445</v>
      </c>
      <c r="B276" s="196" t="s">
        <v>455</v>
      </c>
      <c r="C276" s="196">
        <v>241</v>
      </c>
      <c r="D276" s="197">
        <v>172</v>
      </c>
      <c r="E276" s="196">
        <v>93</v>
      </c>
      <c r="F276" s="198">
        <v>38.700000000000003</v>
      </c>
      <c r="G276" s="198">
        <v>13.2</v>
      </c>
      <c r="H276" s="198">
        <v>54.1</v>
      </c>
      <c r="I276" s="198">
        <v>15.9</v>
      </c>
      <c r="J276" s="199">
        <v>83</v>
      </c>
      <c r="K276" s="198">
        <v>34.5</v>
      </c>
      <c r="L276" s="198">
        <v>12.8</v>
      </c>
      <c r="M276" s="200">
        <v>48.2</v>
      </c>
      <c r="N276" s="198">
        <v>15.9</v>
      </c>
      <c r="O276" s="192" t="str">
        <f t="shared" si="36"/>
        <v/>
      </c>
      <c r="P276" s="408" t="str">
        <f t="shared" si="40"/>
        <v/>
      </c>
      <c r="Q276" s="407" t="str">
        <f t="shared" si="41"/>
        <v/>
      </c>
      <c r="R276" s="334" t="str">
        <f t="shared" si="37"/>
        <v/>
      </c>
      <c r="S276" s="334" t="str">
        <f t="shared" si="38"/>
        <v/>
      </c>
      <c r="T276" s="334" t="str">
        <f t="shared" si="39"/>
        <v/>
      </c>
      <c r="U276" s="334" t="str">
        <f t="shared" si="42"/>
        <v/>
      </c>
      <c r="V276" s="267" t="str">
        <f t="shared" si="43"/>
        <v/>
      </c>
      <c r="W276" s="194" t="str">
        <f t="shared" si="44"/>
        <v/>
      </c>
    </row>
    <row r="277" spans="1:35" s="215" customFormat="1" ht="10.95" customHeight="1" x14ac:dyDescent="0.2">
      <c r="A277" s="555" t="s">
        <v>481</v>
      </c>
      <c r="B277" s="197" t="s">
        <v>444</v>
      </c>
      <c r="C277" s="197">
        <v>2194</v>
      </c>
      <c r="D277" s="197">
        <v>2178</v>
      </c>
      <c r="E277" s="197">
        <v>1599</v>
      </c>
      <c r="F277" s="200">
        <v>72.900000000000006</v>
      </c>
      <c r="G277" s="200">
        <v>2.5</v>
      </c>
      <c r="H277" s="200">
        <v>73.400000000000006</v>
      </c>
      <c r="I277" s="200">
        <v>2.5</v>
      </c>
      <c r="J277" s="197">
        <v>1180</v>
      </c>
      <c r="K277" s="200">
        <v>53.8</v>
      </c>
      <c r="L277" s="200">
        <v>2.8</v>
      </c>
      <c r="M277" s="200">
        <v>54.2</v>
      </c>
      <c r="N277" s="200">
        <v>2.8</v>
      </c>
      <c r="O277" s="556">
        <f t="shared" si="36"/>
        <v>51.7</v>
      </c>
      <c r="P277" s="408">
        <f t="shared" si="40"/>
        <v>0.58002083333333332</v>
      </c>
      <c r="Q277" s="407">
        <f t="shared" si="41"/>
        <v>1.1218971631205672</v>
      </c>
      <c r="R277" s="556">
        <f t="shared" si="37"/>
        <v>59.8</v>
      </c>
      <c r="S277" s="556">
        <f t="shared" si="38"/>
        <v>59.8</v>
      </c>
      <c r="T277" s="556" t="str">
        <f t="shared" si="39"/>
        <v>B</v>
      </c>
      <c r="U277" s="556" t="str">
        <f t="shared" si="42"/>
        <v>B</v>
      </c>
      <c r="V277" s="557">
        <f t="shared" si="43"/>
        <v>-6.3020833333333304E-2</v>
      </c>
      <c r="W277" s="215" t="str">
        <f t="shared" si="44"/>
        <v>Mississippi</v>
      </c>
      <c r="X277" s="201"/>
      <c r="Y277" s="545"/>
      <c r="Z277" s="194"/>
      <c r="AA277" s="194"/>
      <c r="AB277" s="194"/>
      <c r="AC277" s="193"/>
      <c r="AD277" s="194"/>
      <c r="AE277" s="194"/>
      <c r="AF277" s="194"/>
      <c r="AG277" s="194"/>
      <c r="AH277" s="194"/>
      <c r="AI277" s="194"/>
    </row>
    <row r="278" spans="1:35" ht="10.95" customHeight="1" x14ac:dyDescent="0.2">
      <c r="A278" s="195" t="s">
        <v>445</v>
      </c>
      <c r="B278" s="196" t="s">
        <v>446</v>
      </c>
      <c r="C278" s="196">
        <v>1027</v>
      </c>
      <c r="D278" s="197">
        <v>1016</v>
      </c>
      <c r="E278" s="196">
        <v>718</v>
      </c>
      <c r="F278" s="198">
        <v>69.900000000000006</v>
      </c>
      <c r="G278" s="198">
        <v>3.7</v>
      </c>
      <c r="H278" s="198">
        <v>70.7</v>
      </c>
      <c r="I278" s="198">
        <v>3.7</v>
      </c>
      <c r="J278" s="199">
        <v>531</v>
      </c>
      <c r="K278" s="198">
        <v>51.7</v>
      </c>
      <c r="L278" s="198">
        <v>4</v>
      </c>
      <c r="M278" s="200">
        <v>52.2</v>
      </c>
      <c r="N278" s="198">
        <v>4.0999999999999996</v>
      </c>
      <c r="O278" s="192" t="str">
        <f t="shared" si="36"/>
        <v/>
      </c>
      <c r="P278" s="408" t="str">
        <f t="shared" si="40"/>
        <v/>
      </c>
      <c r="Q278" s="407" t="str">
        <f t="shared" si="41"/>
        <v/>
      </c>
      <c r="R278" s="334" t="str">
        <f t="shared" si="37"/>
        <v/>
      </c>
      <c r="S278" s="334" t="str">
        <f t="shared" si="38"/>
        <v/>
      </c>
      <c r="T278" s="334" t="str">
        <f t="shared" si="39"/>
        <v/>
      </c>
      <c r="U278" s="334" t="str">
        <f t="shared" si="42"/>
        <v/>
      </c>
      <c r="V278" s="267" t="str">
        <f t="shared" si="43"/>
        <v/>
      </c>
      <c r="W278" s="194" t="str">
        <f t="shared" si="44"/>
        <v/>
      </c>
    </row>
    <row r="279" spans="1:35" ht="10.95" customHeight="1" x14ac:dyDescent="0.2">
      <c r="A279" s="195" t="s">
        <v>445</v>
      </c>
      <c r="B279" s="196" t="s">
        <v>447</v>
      </c>
      <c r="C279" s="196">
        <v>1167</v>
      </c>
      <c r="D279" s="197">
        <v>1162</v>
      </c>
      <c r="E279" s="196">
        <v>881</v>
      </c>
      <c r="F279" s="198">
        <v>75.5</v>
      </c>
      <c r="G279" s="198">
        <v>3.3</v>
      </c>
      <c r="H279" s="198">
        <v>75.8</v>
      </c>
      <c r="I279" s="198">
        <v>3.3</v>
      </c>
      <c r="J279" s="199">
        <v>650</v>
      </c>
      <c r="K279" s="198">
        <v>55.7</v>
      </c>
      <c r="L279" s="198">
        <v>3.8</v>
      </c>
      <c r="M279" s="200">
        <v>55.9</v>
      </c>
      <c r="N279" s="198">
        <v>3.8</v>
      </c>
      <c r="O279" s="192" t="str">
        <f t="shared" si="36"/>
        <v/>
      </c>
      <c r="P279" s="408" t="str">
        <f t="shared" si="40"/>
        <v/>
      </c>
      <c r="Q279" s="407" t="str">
        <f t="shared" si="41"/>
        <v/>
      </c>
      <c r="R279" s="334" t="str">
        <f t="shared" si="37"/>
        <v/>
      </c>
      <c r="S279" s="334" t="str">
        <f t="shared" si="38"/>
        <v/>
      </c>
      <c r="T279" s="334" t="str">
        <f t="shared" si="39"/>
        <v/>
      </c>
      <c r="U279" s="334" t="str">
        <f t="shared" si="42"/>
        <v/>
      </c>
      <c r="V279" s="267" t="str">
        <f t="shared" si="43"/>
        <v/>
      </c>
      <c r="W279" s="194" t="str">
        <f t="shared" si="44"/>
        <v/>
      </c>
    </row>
    <row r="280" spans="1:35" ht="10.95" customHeight="1" x14ac:dyDescent="0.2">
      <c r="A280" s="195" t="s">
        <v>445</v>
      </c>
      <c r="B280" s="196" t="s">
        <v>448</v>
      </c>
      <c r="C280" s="196">
        <v>1353</v>
      </c>
      <c r="D280" s="197">
        <v>1341</v>
      </c>
      <c r="E280" s="196">
        <v>956</v>
      </c>
      <c r="F280" s="198">
        <v>70.599999999999994</v>
      </c>
      <c r="G280" s="198">
        <v>3.2</v>
      </c>
      <c r="H280" s="198">
        <v>71.2</v>
      </c>
      <c r="I280" s="198">
        <v>3.2</v>
      </c>
      <c r="J280" s="199">
        <v>688</v>
      </c>
      <c r="K280" s="198">
        <v>50.9</v>
      </c>
      <c r="L280" s="198">
        <v>3.5</v>
      </c>
      <c r="M280" s="200">
        <v>51.3</v>
      </c>
      <c r="N280" s="198">
        <v>3.5</v>
      </c>
      <c r="O280" s="192" t="str">
        <f t="shared" si="36"/>
        <v/>
      </c>
      <c r="P280" s="408" t="str">
        <f t="shared" si="40"/>
        <v/>
      </c>
      <c r="Q280" s="407" t="str">
        <f t="shared" si="41"/>
        <v/>
      </c>
      <c r="R280" s="334" t="str">
        <f t="shared" si="37"/>
        <v/>
      </c>
      <c r="S280" s="334" t="str">
        <f t="shared" si="38"/>
        <v/>
      </c>
      <c r="T280" s="334" t="str">
        <f t="shared" si="39"/>
        <v/>
      </c>
      <c r="U280" s="334" t="str">
        <f t="shared" si="42"/>
        <v/>
      </c>
      <c r="V280" s="267" t="str">
        <f t="shared" si="43"/>
        <v/>
      </c>
      <c r="W280" s="194" t="str">
        <f t="shared" si="44"/>
        <v/>
      </c>
    </row>
    <row r="281" spans="1:35" s="208" customFormat="1" ht="10.95" customHeight="1" x14ac:dyDescent="0.2">
      <c r="A281" s="204" t="s">
        <v>445</v>
      </c>
      <c r="B281" s="205" t="s">
        <v>449</v>
      </c>
      <c r="C281" s="205">
        <v>1317</v>
      </c>
      <c r="D281" s="205">
        <v>1314</v>
      </c>
      <c r="E281" s="205">
        <v>943</v>
      </c>
      <c r="F281" s="206">
        <v>71.599999999999994</v>
      </c>
      <c r="G281" s="206">
        <v>3.2</v>
      </c>
      <c r="H281" s="206">
        <v>71.8</v>
      </c>
      <c r="I281" s="206">
        <v>3.2</v>
      </c>
      <c r="J281" s="205">
        <v>679</v>
      </c>
      <c r="K281" s="206">
        <v>51.6</v>
      </c>
      <c r="L281" s="206">
        <v>3.6</v>
      </c>
      <c r="M281" s="206">
        <v>51.7</v>
      </c>
      <c r="N281" s="206">
        <v>3.6</v>
      </c>
      <c r="O281" s="207" t="str">
        <f t="shared" si="36"/>
        <v/>
      </c>
      <c r="P281" s="408" t="str">
        <f t="shared" si="40"/>
        <v/>
      </c>
      <c r="Q281" s="407" t="str">
        <f t="shared" si="41"/>
        <v/>
      </c>
      <c r="R281" s="334" t="str">
        <f t="shared" si="37"/>
        <v/>
      </c>
      <c r="S281" s="334" t="str">
        <f t="shared" si="38"/>
        <v/>
      </c>
      <c r="T281" s="334" t="str">
        <f t="shared" si="39"/>
        <v/>
      </c>
      <c r="U281" s="334" t="str">
        <f t="shared" si="42"/>
        <v/>
      </c>
      <c r="V281" s="267" t="str">
        <f t="shared" si="43"/>
        <v/>
      </c>
      <c r="W281" s="208" t="str">
        <f t="shared" si="44"/>
        <v/>
      </c>
      <c r="X281" s="201"/>
      <c r="Y281" s="545"/>
      <c r="Z281" s="194"/>
      <c r="AA281" s="194"/>
      <c r="AB281" s="194"/>
      <c r="AC281" s="193"/>
      <c r="AD281" s="194"/>
      <c r="AE281" s="194"/>
      <c r="AF281" s="194"/>
      <c r="AG281" s="194"/>
      <c r="AH281" s="194"/>
      <c r="AI281" s="194"/>
    </row>
    <row r="282" spans="1:35" ht="10.95" customHeight="1" x14ac:dyDescent="0.2">
      <c r="A282" s="195" t="s">
        <v>445</v>
      </c>
      <c r="B282" s="196" t="s">
        <v>450</v>
      </c>
      <c r="C282" s="196">
        <v>798</v>
      </c>
      <c r="D282" s="197">
        <v>796</v>
      </c>
      <c r="E282" s="196">
        <v>621</v>
      </c>
      <c r="F282" s="198">
        <v>77.8</v>
      </c>
      <c r="G282" s="198">
        <v>4.5999999999999996</v>
      </c>
      <c r="H282" s="198">
        <v>78.099999999999994</v>
      </c>
      <c r="I282" s="198">
        <v>4.5999999999999996</v>
      </c>
      <c r="J282" s="199">
        <v>476</v>
      </c>
      <c r="K282" s="198">
        <v>59.6</v>
      </c>
      <c r="L282" s="198">
        <v>5.4</v>
      </c>
      <c r="M282" s="200">
        <v>59.8</v>
      </c>
      <c r="N282" s="198">
        <v>5.5</v>
      </c>
      <c r="O282" s="192" t="str">
        <f t="shared" si="36"/>
        <v/>
      </c>
      <c r="P282" s="408" t="str">
        <f t="shared" si="40"/>
        <v/>
      </c>
      <c r="Q282" s="407" t="str">
        <f t="shared" si="41"/>
        <v/>
      </c>
      <c r="R282" s="334" t="str">
        <f t="shared" si="37"/>
        <v/>
      </c>
      <c r="S282" s="334" t="str">
        <f t="shared" si="38"/>
        <v/>
      </c>
      <c r="T282" s="334" t="str">
        <f t="shared" si="39"/>
        <v/>
      </c>
      <c r="U282" s="334" t="str">
        <f t="shared" si="42"/>
        <v/>
      </c>
      <c r="V282" s="267" t="str">
        <f t="shared" si="43"/>
        <v/>
      </c>
      <c r="W282" s="194" t="str">
        <f t="shared" si="44"/>
        <v/>
      </c>
    </row>
    <row r="283" spans="1:35" ht="10.95" customHeight="1" x14ac:dyDescent="0.2">
      <c r="A283" s="195" t="s">
        <v>445</v>
      </c>
      <c r="B283" s="196" t="s">
        <v>451</v>
      </c>
      <c r="C283" s="196">
        <v>16</v>
      </c>
      <c r="D283" s="197">
        <v>14</v>
      </c>
      <c r="E283" s="196">
        <v>3</v>
      </c>
      <c r="F283" s="198" t="s">
        <v>457</v>
      </c>
      <c r="G283" s="198" t="s">
        <v>457</v>
      </c>
      <c r="H283" s="198" t="s">
        <v>457</v>
      </c>
      <c r="I283" s="198" t="s">
        <v>457</v>
      </c>
      <c r="J283" s="199" t="s">
        <v>482</v>
      </c>
      <c r="K283" s="198" t="s">
        <v>457</v>
      </c>
      <c r="L283" s="198" t="s">
        <v>457</v>
      </c>
      <c r="M283" s="200" t="s">
        <v>457</v>
      </c>
      <c r="N283" s="198" t="s">
        <v>457</v>
      </c>
      <c r="O283" s="192" t="str">
        <f t="shared" si="36"/>
        <v/>
      </c>
      <c r="P283" s="408" t="str">
        <f t="shared" si="40"/>
        <v/>
      </c>
      <c r="Q283" s="407" t="str">
        <f t="shared" si="41"/>
        <v/>
      </c>
      <c r="R283" s="334" t="str">
        <f t="shared" si="37"/>
        <v/>
      </c>
      <c r="S283" s="334" t="str">
        <f t="shared" si="38"/>
        <v/>
      </c>
      <c r="T283" s="334" t="str">
        <f t="shared" si="39"/>
        <v/>
      </c>
      <c r="U283" s="334" t="str">
        <f t="shared" si="42"/>
        <v/>
      </c>
      <c r="V283" s="267" t="str">
        <f t="shared" si="43"/>
        <v/>
      </c>
      <c r="W283" s="194" t="str">
        <f t="shared" si="44"/>
        <v/>
      </c>
    </row>
    <row r="284" spans="1:35" ht="10.95" customHeight="1" x14ac:dyDescent="0.2">
      <c r="A284" s="195" t="s">
        <v>445</v>
      </c>
      <c r="B284" s="196" t="s">
        <v>452</v>
      </c>
      <c r="C284" s="196">
        <v>44</v>
      </c>
      <c r="D284" s="197">
        <v>33</v>
      </c>
      <c r="E284" s="196">
        <v>16</v>
      </c>
      <c r="F284" s="198" t="s">
        <v>457</v>
      </c>
      <c r="G284" s="198" t="s">
        <v>457</v>
      </c>
      <c r="H284" s="198" t="s">
        <v>457</v>
      </c>
      <c r="I284" s="198" t="s">
        <v>457</v>
      </c>
      <c r="J284" s="199">
        <v>11</v>
      </c>
      <c r="K284" s="198" t="s">
        <v>457</v>
      </c>
      <c r="L284" s="198" t="s">
        <v>457</v>
      </c>
      <c r="M284" s="200" t="s">
        <v>457</v>
      </c>
      <c r="N284" s="198" t="s">
        <v>457</v>
      </c>
      <c r="O284" s="192" t="str">
        <f t="shared" si="36"/>
        <v/>
      </c>
      <c r="P284" s="408" t="str">
        <f t="shared" si="40"/>
        <v/>
      </c>
      <c r="Q284" s="407" t="str">
        <f t="shared" si="41"/>
        <v/>
      </c>
      <c r="R284" s="334" t="str">
        <f t="shared" si="37"/>
        <v/>
      </c>
      <c r="S284" s="334" t="str">
        <f t="shared" si="38"/>
        <v/>
      </c>
      <c r="T284" s="334" t="str">
        <f t="shared" si="39"/>
        <v/>
      </c>
      <c r="U284" s="334" t="str">
        <f t="shared" si="42"/>
        <v/>
      </c>
      <c r="V284" s="267" t="str">
        <f t="shared" si="43"/>
        <v/>
      </c>
      <c r="W284" s="194" t="str">
        <f t="shared" si="44"/>
        <v/>
      </c>
    </row>
    <row r="285" spans="1:35" ht="10.95" customHeight="1" x14ac:dyDescent="0.2">
      <c r="A285" s="195" t="s">
        <v>445</v>
      </c>
      <c r="B285" s="196" t="s">
        <v>453</v>
      </c>
      <c r="C285" s="196">
        <v>1370</v>
      </c>
      <c r="D285" s="197">
        <v>1359</v>
      </c>
      <c r="E285" s="196">
        <v>969</v>
      </c>
      <c r="F285" s="198">
        <v>70.7</v>
      </c>
      <c r="G285" s="198">
        <v>3.2</v>
      </c>
      <c r="H285" s="198">
        <v>71.3</v>
      </c>
      <c r="I285" s="198">
        <v>3.2</v>
      </c>
      <c r="J285" s="199">
        <v>700</v>
      </c>
      <c r="K285" s="198">
        <v>51.1</v>
      </c>
      <c r="L285" s="198">
        <v>3.5</v>
      </c>
      <c r="M285" s="200">
        <v>51.5</v>
      </c>
      <c r="N285" s="198">
        <v>3.5</v>
      </c>
      <c r="O285" s="192" t="str">
        <f t="shared" si="36"/>
        <v/>
      </c>
      <c r="P285" s="408" t="str">
        <f t="shared" si="40"/>
        <v/>
      </c>
      <c r="Q285" s="407" t="str">
        <f t="shared" si="41"/>
        <v/>
      </c>
      <c r="R285" s="334" t="str">
        <f t="shared" si="37"/>
        <v/>
      </c>
      <c r="S285" s="334" t="str">
        <f t="shared" si="38"/>
        <v/>
      </c>
      <c r="T285" s="334" t="str">
        <f t="shared" si="39"/>
        <v/>
      </c>
      <c r="U285" s="334" t="str">
        <f t="shared" si="42"/>
        <v/>
      </c>
      <c r="V285" s="267" t="str">
        <f t="shared" si="43"/>
        <v/>
      </c>
      <c r="W285" s="194" t="str">
        <f t="shared" si="44"/>
        <v/>
      </c>
    </row>
    <row r="286" spans="1:35" ht="10.95" customHeight="1" x14ac:dyDescent="0.2">
      <c r="A286" s="195" t="s">
        <v>445</v>
      </c>
      <c r="B286" s="196" t="s">
        <v>454</v>
      </c>
      <c r="C286" s="196">
        <v>812</v>
      </c>
      <c r="D286" s="197">
        <v>809</v>
      </c>
      <c r="E286" s="196">
        <v>630</v>
      </c>
      <c r="F286" s="198">
        <v>77.7</v>
      </c>
      <c r="G286" s="198">
        <v>4.5999999999999996</v>
      </c>
      <c r="H286" s="198">
        <v>77.900000000000006</v>
      </c>
      <c r="I286" s="198">
        <v>4.5999999999999996</v>
      </c>
      <c r="J286" s="199">
        <v>484</v>
      </c>
      <c r="K286" s="198">
        <v>59.6</v>
      </c>
      <c r="L286" s="198">
        <v>5.4</v>
      </c>
      <c r="M286" s="200">
        <v>59.8</v>
      </c>
      <c r="N286" s="198">
        <v>5.4</v>
      </c>
      <c r="O286" s="192" t="str">
        <f t="shared" si="36"/>
        <v/>
      </c>
      <c r="P286" s="408" t="str">
        <f t="shared" si="40"/>
        <v/>
      </c>
      <c r="Q286" s="407" t="str">
        <f t="shared" si="41"/>
        <v/>
      </c>
      <c r="R286" s="334" t="str">
        <f t="shared" si="37"/>
        <v/>
      </c>
      <c r="S286" s="334" t="str">
        <f t="shared" si="38"/>
        <v/>
      </c>
      <c r="T286" s="334" t="str">
        <f t="shared" si="39"/>
        <v/>
      </c>
      <c r="U286" s="334" t="str">
        <f t="shared" si="42"/>
        <v/>
      </c>
      <c r="V286" s="267" t="str">
        <f t="shared" si="43"/>
        <v/>
      </c>
      <c r="W286" s="194" t="str">
        <f t="shared" si="44"/>
        <v/>
      </c>
    </row>
    <row r="287" spans="1:35" ht="10.95" customHeight="1" x14ac:dyDescent="0.2">
      <c r="A287" s="195" t="s">
        <v>445</v>
      </c>
      <c r="B287" s="196" t="s">
        <v>455</v>
      </c>
      <c r="C287" s="196">
        <v>19</v>
      </c>
      <c r="D287" s="197">
        <v>17</v>
      </c>
      <c r="E287" s="196">
        <v>5</v>
      </c>
      <c r="F287" s="198" t="s">
        <v>457</v>
      </c>
      <c r="G287" s="198" t="s">
        <v>457</v>
      </c>
      <c r="H287" s="198" t="s">
        <v>457</v>
      </c>
      <c r="I287" s="198" t="s">
        <v>457</v>
      </c>
      <c r="J287" s="199" t="s">
        <v>482</v>
      </c>
      <c r="K287" s="198" t="s">
        <v>457</v>
      </c>
      <c r="L287" s="198" t="s">
        <v>457</v>
      </c>
      <c r="M287" s="200" t="s">
        <v>457</v>
      </c>
      <c r="N287" s="198" t="s">
        <v>457</v>
      </c>
      <c r="O287" s="192" t="str">
        <f t="shared" si="36"/>
        <v/>
      </c>
      <c r="P287" s="408" t="str">
        <f t="shared" si="40"/>
        <v/>
      </c>
      <c r="Q287" s="407" t="str">
        <f t="shared" si="41"/>
        <v/>
      </c>
      <c r="R287" s="334" t="str">
        <f t="shared" si="37"/>
        <v/>
      </c>
      <c r="S287" s="334" t="str">
        <f t="shared" si="38"/>
        <v/>
      </c>
      <c r="T287" s="334" t="str">
        <f t="shared" si="39"/>
        <v/>
      </c>
      <c r="U287" s="334" t="str">
        <f t="shared" si="42"/>
        <v/>
      </c>
      <c r="V287" s="267" t="str">
        <f t="shared" si="43"/>
        <v/>
      </c>
      <c r="W287" s="194" t="str">
        <f t="shared" si="44"/>
        <v/>
      </c>
    </row>
    <row r="288" spans="1:35" ht="10.95" customHeight="1" x14ac:dyDescent="0.2">
      <c r="A288" s="195" t="s">
        <v>483</v>
      </c>
      <c r="B288" s="196" t="s">
        <v>444</v>
      </c>
      <c r="C288" s="196">
        <v>4676</v>
      </c>
      <c r="D288" s="197">
        <v>4564</v>
      </c>
      <c r="E288" s="196">
        <v>3299</v>
      </c>
      <c r="F288" s="198">
        <v>70.599999999999994</v>
      </c>
      <c r="G288" s="198">
        <v>2.2000000000000002</v>
      </c>
      <c r="H288" s="198">
        <v>72.3</v>
      </c>
      <c r="I288" s="198">
        <v>2.2000000000000002</v>
      </c>
      <c r="J288" s="199">
        <v>2509</v>
      </c>
      <c r="K288" s="198">
        <v>53.7</v>
      </c>
      <c r="L288" s="198">
        <v>2.4</v>
      </c>
      <c r="M288" s="200">
        <v>55</v>
      </c>
      <c r="N288" s="198">
        <v>2.5</v>
      </c>
      <c r="O288" s="192">
        <f t="shared" si="36"/>
        <v>56.7</v>
      </c>
      <c r="P288" s="408">
        <f t="shared" si="40"/>
        <v>0.45741242937853094</v>
      </c>
      <c r="Q288" s="407">
        <f t="shared" si="41"/>
        <v>0.80672386133779705</v>
      </c>
      <c r="R288" s="334">
        <f t="shared" si="37"/>
        <v>47.9</v>
      </c>
      <c r="S288" s="334">
        <f t="shared" si="38"/>
        <v>47.2</v>
      </c>
      <c r="T288" s="334">
        <f t="shared" si="39"/>
        <v>43.3</v>
      </c>
      <c r="U288" s="334" t="str">
        <f t="shared" si="42"/>
        <v>B</v>
      </c>
      <c r="V288" s="267">
        <f t="shared" si="43"/>
        <v>0.10958757062146912</v>
      </c>
      <c r="W288" s="194" t="str">
        <f t="shared" si="44"/>
        <v>Missouri</v>
      </c>
    </row>
    <row r="289" spans="1:23" ht="10.95" customHeight="1" x14ac:dyDescent="0.2">
      <c r="A289" s="195" t="s">
        <v>445</v>
      </c>
      <c r="B289" s="196" t="s">
        <v>446</v>
      </c>
      <c r="C289" s="196">
        <v>2243</v>
      </c>
      <c r="D289" s="197">
        <v>2202</v>
      </c>
      <c r="E289" s="196">
        <v>1541</v>
      </c>
      <c r="F289" s="198">
        <v>68.7</v>
      </c>
      <c r="G289" s="198">
        <v>3.3</v>
      </c>
      <c r="H289" s="198">
        <v>70</v>
      </c>
      <c r="I289" s="198">
        <v>3.3</v>
      </c>
      <c r="J289" s="199">
        <v>1162</v>
      </c>
      <c r="K289" s="198">
        <v>51.8</v>
      </c>
      <c r="L289" s="198">
        <v>3.5</v>
      </c>
      <c r="M289" s="200">
        <v>52.8</v>
      </c>
      <c r="N289" s="198">
        <v>3.6</v>
      </c>
      <c r="O289" s="192" t="str">
        <f t="shared" si="36"/>
        <v/>
      </c>
      <c r="P289" s="408" t="str">
        <f t="shared" si="40"/>
        <v/>
      </c>
      <c r="Q289" s="407" t="str">
        <f t="shared" si="41"/>
        <v/>
      </c>
      <c r="R289" s="334" t="str">
        <f t="shared" si="37"/>
        <v/>
      </c>
      <c r="S289" s="334" t="str">
        <f t="shared" si="38"/>
        <v/>
      </c>
      <c r="T289" s="334" t="str">
        <f t="shared" si="39"/>
        <v/>
      </c>
      <c r="U289" s="334" t="str">
        <f t="shared" si="42"/>
        <v/>
      </c>
      <c r="V289" s="267" t="str">
        <f t="shared" si="43"/>
        <v/>
      </c>
      <c r="W289" s="194" t="str">
        <f t="shared" si="44"/>
        <v/>
      </c>
    </row>
    <row r="290" spans="1:23" ht="10.95" customHeight="1" x14ac:dyDescent="0.2">
      <c r="A290" s="195" t="s">
        <v>445</v>
      </c>
      <c r="B290" s="196" t="s">
        <v>447</v>
      </c>
      <c r="C290" s="196">
        <v>2433</v>
      </c>
      <c r="D290" s="197">
        <v>2361</v>
      </c>
      <c r="E290" s="196">
        <v>1758</v>
      </c>
      <c r="F290" s="198">
        <v>72.3</v>
      </c>
      <c r="G290" s="198">
        <v>3</v>
      </c>
      <c r="H290" s="198">
        <v>74.5</v>
      </c>
      <c r="I290" s="198">
        <v>3</v>
      </c>
      <c r="J290" s="199">
        <v>1346</v>
      </c>
      <c r="K290" s="198">
        <v>55.3</v>
      </c>
      <c r="L290" s="198">
        <v>3.4</v>
      </c>
      <c r="M290" s="200">
        <v>57</v>
      </c>
      <c r="N290" s="198">
        <v>3.4</v>
      </c>
      <c r="O290" s="192" t="str">
        <f t="shared" si="36"/>
        <v/>
      </c>
      <c r="P290" s="408" t="str">
        <f t="shared" si="40"/>
        <v/>
      </c>
      <c r="Q290" s="407" t="str">
        <f t="shared" si="41"/>
        <v/>
      </c>
      <c r="R290" s="334" t="str">
        <f t="shared" si="37"/>
        <v/>
      </c>
      <c r="S290" s="334" t="str">
        <f t="shared" si="38"/>
        <v/>
      </c>
      <c r="T290" s="334" t="str">
        <f t="shared" si="39"/>
        <v/>
      </c>
      <c r="U290" s="334" t="str">
        <f t="shared" si="42"/>
        <v/>
      </c>
      <c r="V290" s="267" t="str">
        <f t="shared" si="43"/>
        <v/>
      </c>
      <c r="W290" s="194" t="str">
        <f t="shared" si="44"/>
        <v/>
      </c>
    </row>
    <row r="291" spans="1:23" ht="10.95" customHeight="1" x14ac:dyDescent="0.2">
      <c r="A291" s="195" t="s">
        <v>445</v>
      </c>
      <c r="B291" s="196" t="s">
        <v>448</v>
      </c>
      <c r="C291" s="196">
        <v>4006</v>
      </c>
      <c r="D291" s="197">
        <v>3944</v>
      </c>
      <c r="E291" s="196">
        <v>2887</v>
      </c>
      <c r="F291" s="198">
        <v>72.099999999999994</v>
      </c>
      <c r="G291" s="198">
        <v>2.4</v>
      </c>
      <c r="H291" s="198">
        <v>73.2</v>
      </c>
      <c r="I291" s="198">
        <v>2.4</v>
      </c>
      <c r="J291" s="199">
        <v>2227</v>
      </c>
      <c r="K291" s="198">
        <v>55.6</v>
      </c>
      <c r="L291" s="198">
        <v>2.6</v>
      </c>
      <c r="M291" s="200">
        <v>56.5</v>
      </c>
      <c r="N291" s="198">
        <v>2.6</v>
      </c>
      <c r="O291" s="192" t="str">
        <f t="shared" si="36"/>
        <v/>
      </c>
      <c r="P291" s="408" t="str">
        <f t="shared" si="40"/>
        <v/>
      </c>
      <c r="Q291" s="407" t="str">
        <f t="shared" si="41"/>
        <v/>
      </c>
      <c r="R291" s="334" t="str">
        <f t="shared" si="37"/>
        <v/>
      </c>
      <c r="S291" s="334" t="str">
        <f t="shared" si="38"/>
        <v/>
      </c>
      <c r="T291" s="334" t="str">
        <f t="shared" si="39"/>
        <v/>
      </c>
      <c r="U291" s="334" t="str">
        <f t="shared" si="42"/>
        <v/>
      </c>
      <c r="V291" s="267" t="str">
        <f t="shared" si="43"/>
        <v/>
      </c>
      <c r="W291" s="194" t="str">
        <f t="shared" si="44"/>
        <v/>
      </c>
    </row>
    <row r="292" spans="1:23" ht="10.95" customHeight="1" x14ac:dyDescent="0.2">
      <c r="A292" s="195" t="s">
        <v>445</v>
      </c>
      <c r="B292" s="196" t="s">
        <v>449</v>
      </c>
      <c r="C292" s="196">
        <v>3874</v>
      </c>
      <c r="D292" s="197">
        <v>3856</v>
      </c>
      <c r="E292" s="196">
        <v>2839</v>
      </c>
      <c r="F292" s="198">
        <v>73.3</v>
      </c>
      <c r="G292" s="198">
        <v>2.4</v>
      </c>
      <c r="H292" s="198">
        <v>73.599999999999994</v>
      </c>
      <c r="I292" s="198">
        <v>2.4</v>
      </c>
      <c r="J292" s="199">
        <v>2185</v>
      </c>
      <c r="K292" s="198">
        <v>56.4</v>
      </c>
      <c r="L292" s="198">
        <v>2.7</v>
      </c>
      <c r="M292" s="200">
        <v>56.7</v>
      </c>
      <c r="N292" s="198">
        <v>2.7</v>
      </c>
      <c r="O292" s="192" t="str">
        <f t="shared" si="36"/>
        <v/>
      </c>
      <c r="P292" s="408" t="str">
        <f t="shared" si="40"/>
        <v/>
      </c>
      <c r="Q292" s="407" t="str">
        <f t="shared" si="41"/>
        <v/>
      </c>
      <c r="R292" s="334" t="str">
        <f t="shared" si="37"/>
        <v/>
      </c>
      <c r="S292" s="334" t="str">
        <f t="shared" si="38"/>
        <v/>
      </c>
      <c r="T292" s="334" t="str">
        <f t="shared" si="39"/>
        <v/>
      </c>
      <c r="U292" s="334" t="str">
        <f t="shared" si="42"/>
        <v/>
      </c>
      <c r="V292" s="267" t="str">
        <f t="shared" si="43"/>
        <v/>
      </c>
      <c r="W292" s="194" t="str">
        <f t="shared" si="44"/>
        <v/>
      </c>
    </row>
    <row r="293" spans="1:23" ht="10.95" customHeight="1" x14ac:dyDescent="0.2">
      <c r="A293" s="195" t="s">
        <v>445</v>
      </c>
      <c r="B293" s="196" t="s">
        <v>450</v>
      </c>
      <c r="C293" s="196">
        <v>504</v>
      </c>
      <c r="D293" s="197">
        <v>497</v>
      </c>
      <c r="E293" s="196">
        <v>326</v>
      </c>
      <c r="F293" s="198">
        <v>64.8</v>
      </c>
      <c r="G293" s="198">
        <v>8.6</v>
      </c>
      <c r="H293" s="198">
        <v>65.7</v>
      </c>
      <c r="I293" s="198">
        <v>8.6</v>
      </c>
      <c r="J293" s="199">
        <v>238</v>
      </c>
      <c r="K293" s="198">
        <v>47.3</v>
      </c>
      <c r="L293" s="198">
        <v>9</v>
      </c>
      <c r="M293" s="200">
        <v>47.9</v>
      </c>
      <c r="N293" s="198">
        <v>9.1</v>
      </c>
      <c r="O293" s="192" t="str">
        <f t="shared" si="36"/>
        <v/>
      </c>
      <c r="P293" s="408" t="str">
        <f t="shared" si="40"/>
        <v/>
      </c>
      <c r="Q293" s="407" t="str">
        <f t="shared" si="41"/>
        <v/>
      </c>
      <c r="R293" s="334" t="str">
        <f t="shared" si="37"/>
        <v/>
      </c>
      <c r="S293" s="334" t="str">
        <f t="shared" si="38"/>
        <v/>
      </c>
      <c r="T293" s="334" t="str">
        <f t="shared" si="39"/>
        <v/>
      </c>
      <c r="U293" s="334" t="str">
        <f t="shared" si="42"/>
        <v/>
      </c>
      <c r="V293" s="267" t="str">
        <f t="shared" si="43"/>
        <v/>
      </c>
      <c r="W293" s="194" t="str">
        <f t="shared" si="44"/>
        <v/>
      </c>
    </row>
    <row r="294" spans="1:23" ht="10.95" customHeight="1" x14ac:dyDescent="0.2">
      <c r="A294" s="195" t="s">
        <v>445</v>
      </c>
      <c r="B294" s="196" t="s">
        <v>451</v>
      </c>
      <c r="C294" s="196">
        <v>55</v>
      </c>
      <c r="D294" s="197">
        <v>35</v>
      </c>
      <c r="E294" s="196">
        <v>17</v>
      </c>
      <c r="F294" s="198" t="s">
        <v>457</v>
      </c>
      <c r="G294" s="198" t="s">
        <v>457</v>
      </c>
      <c r="H294" s="198" t="s">
        <v>457</v>
      </c>
      <c r="I294" s="198" t="s">
        <v>457</v>
      </c>
      <c r="J294" s="199">
        <v>3</v>
      </c>
      <c r="K294" s="198" t="s">
        <v>457</v>
      </c>
      <c r="L294" s="198" t="s">
        <v>457</v>
      </c>
      <c r="M294" s="200" t="s">
        <v>457</v>
      </c>
      <c r="N294" s="198" t="s">
        <v>457</v>
      </c>
      <c r="O294" s="192" t="str">
        <f t="shared" si="36"/>
        <v/>
      </c>
      <c r="P294" s="408" t="str">
        <f t="shared" si="40"/>
        <v/>
      </c>
      <c r="Q294" s="407" t="str">
        <f t="shared" si="41"/>
        <v/>
      </c>
      <c r="R294" s="334" t="str">
        <f t="shared" si="37"/>
        <v/>
      </c>
      <c r="S294" s="334" t="str">
        <f t="shared" si="38"/>
        <v/>
      </c>
      <c r="T294" s="334" t="str">
        <f t="shared" si="39"/>
        <v/>
      </c>
      <c r="U294" s="334" t="str">
        <f t="shared" si="42"/>
        <v/>
      </c>
      <c r="V294" s="267" t="str">
        <f t="shared" si="43"/>
        <v/>
      </c>
      <c r="W294" s="194" t="str">
        <f t="shared" si="44"/>
        <v/>
      </c>
    </row>
    <row r="295" spans="1:23" ht="10.95" customHeight="1" x14ac:dyDescent="0.2">
      <c r="A295" s="195" t="s">
        <v>445</v>
      </c>
      <c r="B295" s="196" t="s">
        <v>452</v>
      </c>
      <c r="C295" s="196">
        <v>176</v>
      </c>
      <c r="D295" s="197">
        <v>108</v>
      </c>
      <c r="E295" s="196">
        <v>53</v>
      </c>
      <c r="F295" s="198">
        <v>30</v>
      </c>
      <c r="G295" s="198">
        <v>18.100000000000001</v>
      </c>
      <c r="H295" s="198">
        <v>49.1</v>
      </c>
      <c r="I295" s="198">
        <v>25.3</v>
      </c>
      <c r="J295" s="199">
        <v>47</v>
      </c>
      <c r="K295" s="198">
        <v>26.5</v>
      </c>
      <c r="L295" s="198">
        <v>17.5</v>
      </c>
      <c r="M295" s="200">
        <v>43.3</v>
      </c>
      <c r="N295" s="198">
        <v>25.1</v>
      </c>
      <c r="O295" s="192" t="str">
        <f t="shared" si="36"/>
        <v/>
      </c>
      <c r="P295" s="408" t="str">
        <f t="shared" si="40"/>
        <v/>
      </c>
      <c r="Q295" s="407" t="str">
        <f t="shared" si="41"/>
        <v/>
      </c>
      <c r="R295" s="334" t="str">
        <f t="shared" si="37"/>
        <v/>
      </c>
      <c r="S295" s="334" t="str">
        <f t="shared" si="38"/>
        <v/>
      </c>
      <c r="T295" s="334" t="str">
        <f t="shared" si="39"/>
        <v/>
      </c>
      <c r="U295" s="334" t="str">
        <f t="shared" si="42"/>
        <v/>
      </c>
      <c r="V295" s="267" t="str">
        <f t="shared" si="43"/>
        <v/>
      </c>
      <c r="W295" s="194" t="str">
        <f t="shared" si="44"/>
        <v/>
      </c>
    </row>
    <row r="296" spans="1:23" ht="10.95" customHeight="1" x14ac:dyDescent="0.2">
      <c r="A296" s="195" t="s">
        <v>445</v>
      </c>
      <c r="B296" s="196" t="s">
        <v>453</v>
      </c>
      <c r="C296" s="196">
        <v>4060</v>
      </c>
      <c r="D296" s="197">
        <v>3991</v>
      </c>
      <c r="E296" s="196">
        <v>2927</v>
      </c>
      <c r="F296" s="198">
        <v>72.099999999999994</v>
      </c>
      <c r="G296" s="198">
        <v>2.4</v>
      </c>
      <c r="H296" s="198">
        <v>73.3</v>
      </c>
      <c r="I296" s="198">
        <v>2.2999999999999998</v>
      </c>
      <c r="J296" s="199">
        <v>2253</v>
      </c>
      <c r="K296" s="198">
        <v>55.5</v>
      </c>
      <c r="L296" s="198">
        <v>2.6</v>
      </c>
      <c r="M296" s="200">
        <v>56.5</v>
      </c>
      <c r="N296" s="198">
        <v>2.6</v>
      </c>
      <c r="O296" s="192" t="str">
        <f t="shared" si="36"/>
        <v/>
      </c>
      <c r="P296" s="408" t="str">
        <f t="shared" si="40"/>
        <v/>
      </c>
      <c r="Q296" s="407" t="str">
        <f t="shared" si="41"/>
        <v/>
      </c>
      <c r="R296" s="334" t="str">
        <f t="shared" si="37"/>
        <v/>
      </c>
      <c r="S296" s="334" t="str">
        <f t="shared" si="38"/>
        <v/>
      </c>
      <c r="T296" s="334" t="str">
        <f t="shared" si="39"/>
        <v/>
      </c>
      <c r="U296" s="334" t="str">
        <f t="shared" si="42"/>
        <v/>
      </c>
      <c r="V296" s="267" t="str">
        <f t="shared" si="43"/>
        <v/>
      </c>
      <c r="W296" s="194" t="str">
        <f t="shared" si="44"/>
        <v/>
      </c>
    </row>
    <row r="297" spans="1:23" ht="10.95" customHeight="1" x14ac:dyDescent="0.2">
      <c r="A297" s="195" t="s">
        <v>445</v>
      </c>
      <c r="B297" s="196" t="s">
        <v>454</v>
      </c>
      <c r="C297" s="196">
        <v>531</v>
      </c>
      <c r="D297" s="197">
        <v>519</v>
      </c>
      <c r="E297" s="196">
        <v>340</v>
      </c>
      <c r="F297" s="198">
        <v>64</v>
      </c>
      <c r="G297" s="198">
        <v>8.4</v>
      </c>
      <c r="H297" s="198">
        <v>65.5</v>
      </c>
      <c r="I297" s="198">
        <v>8.4</v>
      </c>
      <c r="J297" s="199">
        <v>245</v>
      </c>
      <c r="K297" s="198">
        <v>46.1</v>
      </c>
      <c r="L297" s="198">
        <v>8.6999999999999993</v>
      </c>
      <c r="M297" s="200">
        <v>47.2</v>
      </c>
      <c r="N297" s="198">
        <v>8.9</v>
      </c>
      <c r="O297" s="192" t="str">
        <f t="shared" si="36"/>
        <v/>
      </c>
      <c r="P297" s="408" t="str">
        <f t="shared" si="40"/>
        <v/>
      </c>
      <c r="Q297" s="407" t="str">
        <f t="shared" si="41"/>
        <v/>
      </c>
      <c r="R297" s="334" t="str">
        <f t="shared" si="37"/>
        <v/>
      </c>
      <c r="S297" s="334" t="str">
        <f t="shared" si="38"/>
        <v/>
      </c>
      <c r="T297" s="334" t="str">
        <f t="shared" si="39"/>
        <v/>
      </c>
      <c r="U297" s="334" t="str">
        <f t="shared" si="42"/>
        <v/>
      </c>
      <c r="V297" s="267" t="str">
        <f t="shared" si="43"/>
        <v/>
      </c>
      <c r="W297" s="194" t="str">
        <f t="shared" si="44"/>
        <v/>
      </c>
    </row>
    <row r="298" spans="1:23" ht="10.95" customHeight="1" x14ac:dyDescent="0.2">
      <c r="A298" s="195" t="s">
        <v>445</v>
      </c>
      <c r="B298" s="196" t="s">
        <v>455</v>
      </c>
      <c r="C298" s="196">
        <v>55</v>
      </c>
      <c r="D298" s="197">
        <v>35</v>
      </c>
      <c r="E298" s="196">
        <v>17</v>
      </c>
      <c r="F298" s="198" t="s">
        <v>457</v>
      </c>
      <c r="G298" s="198" t="s">
        <v>457</v>
      </c>
      <c r="H298" s="198" t="s">
        <v>457</v>
      </c>
      <c r="I298" s="198" t="s">
        <v>457</v>
      </c>
      <c r="J298" s="199">
        <v>3</v>
      </c>
      <c r="K298" s="198" t="s">
        <v>457</v>
      </c>
      <c r="L298" s="198" t="s">
        <v>457</v>
      </c>
      <c r="M298" s="200" t="s">
        <v>457</v>
      </c>
      <c r="N298" s="198" t="s">
        <v>457</v>
      </c>
      <c r="O298" s="192" t="str">
        <f t="shared" si="36"/>
        <v/>
      </c>
      <c r="P298" s="408" t="str">
        <f t="shared" si="40"/>
        <v/>
      </c>
      <c r="Q298" s="407" t="str">
        <f t="shared" si="41"/>
        <v/>
      </c>
      <c r="R298" s="334" t="str">
        <f t="shared" si="37"/>
        <v/>
      </c>
      <c r="S298" s="334" t="str">
        <f t="shared" si="38"/>
        <v/>
      </c>
      <c r="T298" s="334" t="str">
        <f t="shared" si="39"/>
        <v/>
      </c>
      <c r="U298" s="334" t="str">
        <f t="shared" si="42"/>
        <v/>
      </c>
      <c r="V298" s="267" t="str">
        <f t="shared" si="43"/>
        <v/>
      </c>
      <c r="W298" s="194" t="str">
        <f t="shared" si="44"/>
        <v/>
      </c>
    </row>
    <row r="299" spans="1:23" ht="10.95" customHeight="1" x14ac:dyDescent="0.2">
      <c r="A299" s="195" t="s">
        <v>484</v>
      </c>
      <c r="B299" s="196" t="s">
        <v>444</v>
      </c>
      <c r="C299" s="196">
        <v>822</v>
      </c>
      <c r="D299" s="197">
        <v>812</v>
      </c>
      <c r="E299" s="196">
        <v>579</v>
      </c>
      <c r="F299" s="198">
        <v>70.400000000000006</v>
      </c>
      <c r="G299" s="198">
        <v>2.2999999999999998</v>
      </c>
      <c r="H299" s="198">
        <v>71.3</v>
      </c>
      <c r="I299" s="198">
        <v>2.2999999999999998</v>
      </c>
      <c r="J299" s="199">
        <v>518</v>
      </c>
      <c r="K299" s="198">
        <v>63</v>
      </c>
      <c r="L299" s="198">
        <v>2.4</v>
      </c>
      <c r="M299" s="200">
        <v>63.8</v>
      </c>
      <c r="N299" s="198">
        <v>2.4</v>
      </c>
      <c r="O299" s="192">
        <f t="shared" si="36"/>
        <v>65.3</v>
      </c>
      <c r="P299" s="408">
        <f t="shared" si="40"/>
        <v>0.48383333333333312</v>
      </c>
      <c r="Q299" s="407">
        <f t="shared" si="41"/>
        <v>0.74093925472179656</v>
      </c>
      <c r="R299" s="334" t="str">
        <f t="shared" si="37"/>
        <v>B</v>
      </c>
      <c r="S299" s="334" t="str">
        <f t="shared" si="38"/>
        <v>B</v>
      </c>
      <c r="T299" s="334" t="str">
        <f t="shared" si="39"/>
        <v>B</v>
      </c>
      <c r="U299" s="334" t="str">
        <f t="shared" si="42"/>
        <v>B</v>
      </c>
      <c r="V299" s="267">
        <f t="shared" si="43"/>
        <v>0.16916666666666691</v>
      </c>
      <c r="W299" s="194" t="str">
        <f t="shared" si="44"/>
        <v>Montana</v>
      </c>
    </row>
    <row r="300" spans="1:23" ht="10.95" customHeight="1" x14ac:dyDescent="0.2">
      <c r="A300" s="195" t="s">
        <v>445</v>
      </c>
      <c r="B300" s="196" t="s">
        <v>446</v>
      </c>
      <c r="C300" s="196">
        <v>405</v>
      </c>
      <c r="D300" s="197">
        <v>402</v>
      </c>
      <c r="E300" s="196">
        <v>279</v>
      </c>
      <c r="F300" s="198">
        <v>68.8</v>
      </c>
      <c r="G300" s="198">
        <v>3.3</v>
      </c>
      <c r="H300" s="198">
        <v>69.5</v>
      </c>
      <c r="I300" s="198">
        <v>3.3</v>
      </c>
      <c r="J300" s="199">
        <v>247</v>
      </c>
      <c r="K300" s="198">
        <v>61.1</v>
      </c>
      <c r="L300" s="198">
        <v>3.5</v>
      </c>
      <c r="M300" s="200">
        <v>61.6</v>
      </c>
      <c r="N300" s="198">
        <v>3.5</v>
      </c>
      <c r="O300" s="192" t="str">
        <f t="shared" si="36"/>
        <v/>
      </c>
      <c r="P300" s="408" t="str">
        <f t="shared" si="40"/>
        <v/>
      </c>
      <c r="Q300" s="407" t="str">
        <f t="shared" si="41"/>
        <v/>
      </c>
      <c r="R300" s="334" t="str">
        <f t="shared" si="37"/>
        <v/>
      </c>
      <c r="S300" s="334" t="str">
        <f t="shared" si="38"/>
        <v/>
      </c>
      <c r="T300" s="334" t="str">
        <f t="shared" si="39"/>
        <v/>
      </c>
      <c r="U300" s="334" t="str">
        <f t="shared" si="42"/>
        <v/>
      </c>
      <c r="V300" s="267" t="str">
        <f t="shared" si="43"/>
        <v/>
      </c>
      <c r="W300" s="194" t="str">
        <f t="shared" si="44"/>
        <v/>
      </c>
    </row>
    <row r="301" spans="1:23" ht="10.95" customHeight="1" x14ac:dyDescent="0.2">
      <c r="A301" s="195" t="s">
        <v>445</v>
      </c>
      <c r="B301" s="196" t="s">
        <v>447</v>
      </c>
      <c r="C301" s="196">
        <v>417</v>
      </c>
      <c r="D301" s="197">
        <v>411</v>
      </c>
      <c r="E301" s="196">
        <v>300</v>
      </c>
      <c r="F301" s="198">
        <v>71.900000000000006</v>
      </c>
      <c r="G301" s="198">
        <v>3.2</v>
      </c>
      <c r="H301" s="198">
        <v>73</v>
      </c>
      <c r="I301" s="198">
        <v>3.2</v>
      </c>
      <c r="J301" s="199">
        <v>271</v>
      </c>
      <c r="K301" s="198">
        <v>64.900000000000006</v>
      </c>
      <c r="L301" s="198">
        <v>3.4</v>
      </c>
      <c r="M301" s="200">
        <v>66</v>
      </c>
      <c r="N301" s="198">
        <v>3.4</v>
      </c>
      <c r="O301" s="192" t="str">
        <f t="shared" si="36"/>
        <v/>
      </c>
      <c r="P301" s="408" t="str">
        <f t="shared" si="40"/>
        <v/>
      </c>
      <c r="Q301" s="407" t="str">
        <f t="shared" si="41"/>
        <v/>
      </c>
      <c r="R301" s="334" t="str">
        <f t="shared" si="37"/>
        <v/>
      </c>
      <c r="S301" s="334" t="str">
        <f t="shared" si="38"/>
        <v/>
      </c>
      <c r="T301" s="334" t="str">
        <f t="shared" si="39"/>
        <v/>
      </c>
      <c r="U301" s="334" t="str">
        <f t="shared" si="42"/>
        <v/>
      </c>
      <c r="V301" s="267" t="str">
        <f t="shared" si="43"/>
        <v/>
      </c>
      <c r="W301" s="194" t="str">
        <f t="shared" si="44"/>
        <v/>
      </c>
    </row>
    <row r="302" spans="1:23" ht="10.95" customHeight="1" x14ac:dyDescent="0.2">
      <c r="A302" s="195" t="s">
        <v>445</v>
      </c>
      <c r="B302" s="196" t="s">
        <v>448</v>
      </c>
      <c r="C302" s="196">
        <v>769</v>
      </c>
      <c r="D302" s="197">
        <v>760</v>
      </c>
      <c r="E302" s="196">
        <v>546</v>
      </c>
      <c r="F302" s="198">
        <v>71</v>
      </c>
      <c r="G302" s="198">
        <v>2.4</v>
      </c>
      <c r="H302" s="198">
        <v>71.8</v>
      </c>
      <c r="I302" s="198">
        <v>2.4</v>
      </c>
      <c r="J302" s="199">
        <v>494</v>
      </c>
      <c r="K302" s="198">
        <v>64.3</v>
      </c>
      <c r="L302" s="198">
        <v>2.5</v>
      </c>
      <c r="M302" s="200">
        <v>65</v>
      </c>
      <c r="N302" s="198">
        <v>2.5</v>
      </c>
      <c r="O302" s="192" t="str">
        <f t="shared" si="36"/>
        <v/>
      </c>
      <c r="P302" s="408" t="str">
        <f t="shared" si="40"/>
        <v/>
      </c>
      <c r="Q302" s="407" t="str">
        <f t="shared" si="41"/>
        <v/>
      </c>
      <c r="R302" s="334" t="str">
        <f t="shared" si="37"/>
        <v/>
      </c>
      <c r="S302" s="334" t="str">
        <f t="shared" si="38"/>
        <v/>
      </c>
      <c r="T302" s="334" t="str">
        <f t="shared" si="39"/>
        <v/>
      </c>
      <c r="U302" s="334" t="str">
        <f t="shared" si="42"/>
        <v/>
      </c>
      <c r="V302" s="267" t="str">
        <f t="shared" si="43"/>
        <v/>
      </c>
      <c r="W302" s="194" t="str">
        <f t="shared" si="44"/>
        <v/>
      </c>
    </row>
    <row r="303" spans="1:23" ht="10.95" customHeight="1" x14ac:dyDescent="0.2">
      <c r="A303" s="195" t="s">
        <v>445</v>
      </c>
      <c r="B303" s="196" t="s">
        <v>449</v>
      </c>
      <c r="C303" s="196">
        <v>747</v>
      </c>
      <c r="D303" s="197">
        <v>740</v>
      </c>
      <c r="E303" s="196">
        <v>534</v>
      </c>
      <c r="F303" s="198">
        <v>71.5</v>
      </c>
      <c r="G303" s="198">
        <v>2.4</v>
      </c>
      <c r="H303" s="198">
        <v>72.099999999999994</v>
      </c>
      <c r="I303" s="198">
        <v>2.4</v>
      </c>
      <c r="J303" s="199">
        <v>483</v>
      </c>
      <c r="K303" s="198">
        <v>64.7</v>
      </c>
      <c r="L303" s="198">
        <v>2.5</v>
      </c>
      <c r="M303" s="200">
        <v>65.3</v>
      </c>
      <c r="N303" s="198">
        <v>2.5</v>
      </c>
      <c r="O303" s="192" t="str">
        <f t="shared" si="36"/>
        <v/>
      </c>
      <c r="P303" s="408" t="str">
        <f t="shared" si="40"/>
        <v/>
      </c>
      <c r="Q303" s="407" t="str">
        <f t="shared" si="41"/>
        <v/>
      </c>
      <c r="R303" s="334" t="str">
        <f t="shared" si="37"/>
        <v/>
      </c>
      <c r="S303" s="334" t="str">
        <f t="shared" si="38"/>
        <v/>
      </c>
      <c r="T303" s="334" t="str">
        <f t="shared" si="39"/>
        <v/>
      </c>
      <c r="U303" s="334" t="str">
        <f t="shared" si="42"/>
        <v/>
      </c>
      <c r="V303" s="267" t="str">
        <f t="shared" si="43"/>
        <v/>
      </c>
      <c r="W303" s="194" t="str">
        <f t="shared" si="44"/>
        <v/>
      </c>
    </row>
    <row r="304" spans="1:23" ht="10.95" customHeight="1" x14ac:dyDescent="0.2">
      <c r="A304" s="195" t="s">
        <v>445</v>
      </c>
      <c r="B304" s="196" t="s">
        <v>450</v>
      </c>
      <c r="C304" s="196">
        <v>4</v>
      </c>
      <c r="D304" s="197">
        <v>4</v>
      </c>
      <c r="E304" s="196">
        <v>1</v>
      </c>
      <c r="F304" s="198" t="s">
        <v>457</v>
      </c>
      <c r="G304" s="198" t="s">
        <v>457</v>
      </c>
      <c r="H304" s="198" t="s">
        <v>457</v>
      </c>
      <c r="I304" s="198" t="s">
        <v>457</v>
      </c>
      <c r="J304" s="199" t="s">
        <v>482</v>
      </c>
      <c r="K304" s="198" t="s">
        <v>457</v>
      </c>
      <c r="L304" s="198" t="s">
        <v>457</v>
      </c>
      <c r="M304" s="200" t="s">
        <v>457</v>
      </c>
      <c r="N304" s="198" t="s">
        <v>457</v>
      </c>
      <c r="O304" s="192" t="str">
        <f t="shared" si="36"/>
        <v/>
      </c>
      <c r="P304" s="408" t="str">
        <f t="shared" si="40"/>
        <v/>
      </c>
      <c r="Q304" s="407" t="str">
        <f t="shared" si="41"/>
        <v/>
      </c>
      <c r="R304" s="334" t="str">
        <f t="shared" si="37"/>
        <v/>
      </c>
      <c r="S304" s="334" t="str">
        <f t="shared" si="38"/>
        <v/>
      </c>
      <c r="T304" s="334" t="str">
        <f t="shared" si="39"/>
        <v/>
      </c>
      <c r="U304" s="334" t="str">
        <f t="shared" si="42"/>
        <v/>
      </c>
      <c r="V304" s="267" t="str">
        <f t="shared" si="43"/>
        <v/>
      </c>
      <c r="W304" s="194" t="str">
        <f t="shared" si="44"/>
        <v/>
      </c>
    </row>
    <row r="305" spans="1:23" ht="10.95" customHeight="1" x14ac:dyDescent="0.2">
      <c r="A305" s="195" t="s">
        <v>445</v>
      </c>
      <c r="B305" s="196" t="s">
        <v>451</v>
      </c>
      <c r="C305" s="196">
        <v>5</v>
      </c>
      <c r="D305" s="197">
        <v>4</v>
      </c>
      <c r="E305" s="196">
        <v>3</v>
      </c>
      <c r="F305" s="198" t="s">
        <v>457</v>
      </c>
      <c r="G305" s="198" t="s">
        <v>457</v>
      </c>
      <c r="H305" s="198" t="s">
        <v>457</v>
      </c>
      <c r="I305" s="198" t="s">
        <v>457</v>
      </c>
      <c r="J305" s="199">
        <v>3</v>
      </c>
      <c r="K305" s="198" t="s">
        <v>457</v>
      </c>
      <c r="L305" s="198" t="s">
        <v>457</v>
      </c>
      <c r="M305" s="200" t="s">
        <v>457</v>
      </c>
      <c r="N305" s="198" t="s">
        <v>457</v>
      </c>
      <c r="O305" s="192" t="str">
        <f t="shared" si="36"/>
        <v/>
      </c>
      <c r="P305" s="408" t="str">
        <f t="shared" si="40"/>
        <v/>
      </c>
      <c r="Q305" s="407" t="str">
        <f t="shared" si="41"/>
        <v/>
      </c>
      <c r="R305" s="334" t="str">
        <f t="shared" si="37"/>
        <v/>
      </c>
      <c r="S305" s="334" t="str">
        <f t="shared" si="38"/>
        <v/>
      </c>
      <c r="T305" s="334" t="str">
        <f t="shared" si="39"/>
        <v/>
      </c>
      <c r="U305" s="334" t="str">
        <f t="shared" si="42"/>
        <v/>
      </c>
      <c r="V305" s="267" t="str">
        <f t="shared" si="43"/>
        <v/>
      </c>
      <c r="W305" s="194" t="str">
        <f t="shared" si="44"/>
        <v/>
      </c>
    </row>
    <row r="306" spans="1:23" ht="10.95" customHeight="1" x14ac:dyDescent="0.2">
      <c r="A306" s="195" t="s">
        <v>445</v>
      </c>
      <c r="B306" s="196" t="s">
        <v>452</v>
      </c>
      <c r="C306" s="196">
        <v>22</v>
      </c>
      <c r="D306" s="197">
        <v>20</v>
      </c>
      <c r="E306" s="196">
        <v>11</v>
      </c>
      <c r="F306" s="198" t="s">
        <v>457</v>
      </c>
      <c r="G306" s="198" t="s">
        <v>457</v>
      </c>
      <c r="H306" s="198" t="s">
        <v>457</v>
      </c>
      <c r="I306" s="198" t="s">
        <v>457</v>
      </c>
      <c r="J306" s="199">
        <v>11</v>
      </c>
      <c r="K306" s="198" t="s">
        <v>457</v>
      </c>
      <c r="L306" s="198" t="s">
        <v>457</v>
      </c>
      <c r="M306" s="200" t="s">
        <v>457</v>
      </c>
      <c r="N306" s="198" t="s">
        <v>457</v>
      </c>
      <c r="O306" s="192" t="str">
        <f t="shared" si="36"/>
        <v/>
      </c>
      <c r="P306" s="408" t="str">
        <f t="shared" si="40"/>
        <v/>
      </c>
      <c r="Q306" s="407" t="str">
        <f t="shared" si="41"/>
        <v/>
      </c>
      <c r="R306" s="334" t="str">
        <f t="shared" si="37"/>
        <v/>
      </c>
      <c r="S306" s="334" t="str">
        <f t="shared" si="38"/>
        <v/>
      </c>
      <c r="T306" s="334" t="str">
        <f t="shared" si="39"/>
        <v/>
      </c>
      <c r="U306" s="334" t="str">
        <f t="shared" si="42"/>
        <v/>
      </c>
      <c r="V306" s="267" t="str">
        <f t="shared" si="43"/>
        <v/>
      </c>
      <c r="W306" s="194" t="str">
        <f t="shared" si="44"/>
        <v/>
      </c>
    </row>
    <row r="307" spans="1:23" ht="10.95" customHeight="1" x14ac:dyDescent="0.2">
      <c r="A307" s="195" t="s">
        <v>445</v>
      </c>
      <c r="B307" s="196" t="s">
        <v>453</v>
      </c>
      <c r="C307" s="196">
        <v>784</v>
      </c>
      <c r="D307" s="197">
        <v>775</v>
      </c>
      <c r="E307" s="196">
        <v>557</v>
      </c>
      <c r="F307" s="198">
        <v>71</v>
      </c>
      <c r="G307" s="198">
        <v>2.2999999999999998</v>
      </c>
      <c r="H307" s="198">
        <v>71.8</v>
      </c>
      <c r="I307" s="198">
        <v>2.2999999999999998</v>
      </c>
      <c r="J307" s="199">
        <v>504</v>
      </c>
      <c r="K307" s="198">
        <v>64.3</v>
      </c>
      <c r="L307" s="198">
        <v>2.5</v>
      </c>
      <c r="M307" s="200">
        <v>65</v>
      </c>
      <c r="N307" s="198">
        <v>2.5</v>
      </c>
      <c r="O307" s="192" t="str">
        <f t="shared" si="36"/>
        <v/>
      </c>
      <c r="P307" s="408" t="str">
        <f t="shared" si="40"/>
        <v/>
      </c>
      <c r="Q307" s="407" t="str">
        <f t="shared" si="41"/>
        <v/>
      </c>
      <c r="R307" s="334" t="str">
        <f t="shared" si="37"/>
        <v/>
      </c>
      <c r="S307" s="334" t="str">
        <f t="shared" si="38"/>
        <v/>
      </c>
      <c r="T307" s="334" t="str">
        <f t="shared" si="39"/>
        <v/>
      </c>
      <c r="U307" s="334" t="str">
        <f t="shared" si="42"/>
        <v/>
      </c>
      <c r="V307" s="267" t="str">
        <f t="shared" si="43"/>
        <v/>
      </c>
      <c r="W307" s="194" t="str">
        <f t="shared" si="44"/>
        <v/>
      </c>
    </row>
    <row r="308" spans="1:23" ht="10.95" customHeight="1" x14ac:dyDescent="0.2">
      <c r="A308" s="195" t="s">
        <v>445</v>
      </c>
      <c r="B308" s="196" t="s">
        <v>454</v>
      </c>
      <c r="C308" s="196">
        <v>7</v>
      </c>
      <c r="D308" s="197">
        <v>7</v>
      </c>
      <c r="E308" s="196">
        <v>3</v>
      </c>
      <c r="F308" s="198" t="s">
        <v>457</v>
      </c>
      <c r="G308" s="198" t="s">
        <v>457</v>
      </c>
      <c r="H308" s="198" t="s">
        <v>457</v>
      </c>
      <c r="I308" s="198" t="s">
        <v>457</v>
      </c>
      <c r="J308" s="199">
        <v>1</v>
      </c>
      <c r="K308" s="198" t="s">
        <v>457</v>
      </c>
      <c r="L308" s="198" t="s">
        <v>457</v>
      </c>
      <c r="M308" s="200" t="s">
        <v>457</v>
      </c>
      <c r="N308" s="198" t="s">
        <v>457</v>
      </c>
      <c r="O308" s="192" t="str">
        <f t="shared" si="36"/>
        <v/>
      </c>
      <c r="P308" s="408" t="str">
        <f t="shared" si="40"/>
        <v/>
      </c>
      <c r="Q308" s="407" t="str">
        <f t="shared" si="41"/>
        <v/>
      </c>
      <c r="R308" s="334" t="str">
        <f t="shared" si="37"/>
        <v/>
      </c>
      <c r="S308" s="334" t="str">
        <f t="shared" si="38"/>
        <v/>
      </c>
      <c r="T308" s="334" t="str">
        <f t="shared" si="39"/>
        <v/>
      </c>
      <c r="U308" s="334" t="str">
        <f t="shared" si="42"/>
        <v/>
      </c>
      <c r="V308" s="267" t="str">
        <f t="shared" si="43"/>
        <v/>
      </c>
      <c r="W308" s="194" t="str">
        <f t="shared" si="44"/>
        <v/>
      </c>
    </row>
    <row r="309" spans="1:23" ht="10.95" customHeight="1" x14ac:dyDescent="0.2">
      <c r="A309" s="195" t="s">
        <v>445</v>
      </c>
      <c r="B309" s="196" t="s">
        <v>455</v>
      </c>
      <c r="C309" s="196">
        <v>8</v>
      </c>
      <c r="D309" s="197">
        <v>7</v>
      </c>
      <c r="E309" s="196">
        <v>5</v>
      </c>
      <c r="F309" s="198" t="s">
        <v>457</v>
      </c>
      <c r="G309" s="198" t="s">
        <v>457</v>
      </c>
      <c r="H309" s="198" t="s">
        <v>457</v>
      </c>
      <c r="I309" s="198" t="s">
        <v>457</v>
      </c>
      <c r="J309" s="199">
        <v>4</v>
      </c>
      <c r="K309" s="198" t="s">
        <v>457</v>
      </c>
      <c r="L309" s="198" t="s">
        <v>457</v>
      </c>
      <c r="M309" s="200" t="s">
        <v>457</v>
      </c>
      <c r="N309" s="198" t="s">
        <v>457</v>
      </c>
      <c r="O309" s="192" t="str">
        <f t="shared" si="36"/>
        <v/>
      </c>
      <c r="P309" s="408" t="str">
        <f t="shared" si="40"/>
        <v/>
      </c>
      <c r="Q309" s="407" t="str">
        <f t="shared" si="41"/>
        <v/>
      </c>
      <c r="R309" s="334" t="str">
        <f t="shared" si="37"/>
        <v/>
      </c>
      <c r="S309" s="334" t="str">
        <f t="shared" si="38"/>
        <v/>
      </c>
      <c r="T309" s="334" t="str">
        <f t="shared" si="39"/>
        <v/>
      </c>
      <c r="U309" s="334" t="str">
        <f t="shared" si="42"/>
        <v/>
      </c>
      <c r="V309" s="267" t="str">
        <f t="shared" si="43"/>
        <v/>
      </c>
      <c r="W309" s="194" t="str">
        <f t="shared" si="44"/>
        <v/>
      </c>
    </row>
    <row r="310" spans="1:23" ht="10.95" customHeight="1" x14ac:dyDescent="0.2">
      <c r="A310" s="195" t="s">
        <v>485</v>
      </c>
      <c r="B310" s="196" t="s">
        <v>444</v>
      </c>
      <c r="C310" s="196">
        <v>1428</v>
      </c>
      <c r="D310" s="197">
        <v>1332</v>
      </c>
      <c r="E310" s="196">
        <v>883</v>
      </c>
      <c r="F310" s="198">
        <v>61.9</v>
      </c>
      <c r="G310" s="198">
        <v>2.8</v>
      </c>
      <c r="H310" s="198">
        <v>66.3</v>
      </c>
      <c r="I310" s="198">
        <v>2.8</v>
      </c>
      <c r="J310" s="199">
        <v>676</v>
      </c>
      <c r="K310" s="198">
        <v>47.3</v>
      </c>
      <c r="L310" s="198">
        <v>2.9</v>
      </c>
      <c r="M310" s="200">
        <v>50.8</v>
      </c>
      <c r="N310" s="198">
        <v>3</v>
      </c>
      <c r="O310" s="192">
        <f t="shared" si="36"/>
        <v>54.7</v>
      </c>
      <c r="P310" s="408">
        <f t="shared" si="40"/>
        <v>0.31508928571428507</v>
      </c>
      <c r="Q310" s="407">
        <f t="shared" si="41"/>
        <v>0.57603160094019201</v>
      </c>
      <c r="R310" s="334" t="str">
        <f t="shared" si="37"/>
        <v>B</v>
      </c>
      <c r="S310" s="334" t="str">
        <f t="shared" si="38"/>
        <v>B</v>
      </c>
      <c r="T310" s="334">
        <f t="shared" si="39"/>
        <v>32.799999999999997</v>
      </c>
      <c r="U310" s="334" t="str">
        <f t="shared" si="42"/>
        <v>B</v>
      </c>
      <c r="V310" s="267">
        <f t="shared" si="43"/>
        <v>0.23191071428571497</v>
      </c>
      <c r="W310" s="194" t="str">
        <f t="shared" si="44"/>
        <v>Nebraska</v>
      </c>
    </row>
    <row r="311" spans="1:23" ht="10.95" customHeight="1" x14ac:dyDescent="0.2">
      <c r="A311" s="195" t="s">
        <v>445</v>
      </c>
      <c r="B311" s="196" t="s">
        <v>446</v>
      </c>
      <c r="C311" s="196">
        <v>710</v>
      </c>
      <c r="D311" s="197">
        <v>652</v>
      </c>
      <c r="E311" s="196">
        <v>418</v>
      </c>
      <c r="F311" s="198">
        <v>58.9</v>
      </c>
      <c r="G311" s="198">
        <v>4.0999999999999996</v>
      </c>
      <c r="H311" s="198">
        <v>64.099999999999994</v>
      </c>
      <c r="I311" s="198">
        <v>4.0999999999999996</v>
      </c>
      <c r="J311" s="199">
        <v>314</v>
      </c>
      <c r="K311" s="198">
        <v>44.2</v>
      </c>
      <c r="L311" s="198">
        <v>4.0999999999999996</v>
      </c>
      <c r="M311" s="200">
        <v>48.1</v>
      </c>
      <c r="N311" s="198">
        <v>4.3</v>
      </c>
      <c r="O311" s="192" t="str">
        <f t="shared" si="36"/>
        <v/>
      </c>
      <c r="P311" s="408" t="str">
        <f t="shared" si="40"/>
        <v/>
      </c>
      <c r="Q311" s="407" t="str">
        <f t="shared" si="41"/>
        <v/>
      </c>
      <c r="R311" s="334" t="str">
        <f t="shared" si="37"/>
        <v/>
      </c>
      <c r="S311" s="334" t="str">
        <f t="shared" si="38"/>
        <v/>
      </c>
      <c r="T311" s="334" t="str">
        <f t="shared" si="39"/>
        <v/>
      </c>
      <c r="U311" s="334" t="str">
        <f t="shared" si="42"/>
        <v/>
      </c>
      <c r="V311" s="267" t="str">
        <f t="shared" si="43"/>
        <v/>
      </c>
      <c r="W311" s="194" t="str">
        <f t="shared" si="44"/>
        <v/>
      </c>
    </row>
    <row r="312" spans="1:23" ht="10.95" customHeight="1" x14ac:dyDescent="0.2">
      <c r="A312" s="195" t="s">
        <v>445</v>
      </c>
      <c r="B312" s="196" t="s">
        <v>447</v>
      </c>
      <c r="C312" s="196">
        <v>718</v>
      </c>
      <c r="D312" s="197">
        <v>680</v>
      </c>
      <c r="E312" s="196">
        <v>466</v>
      </c>
      <c r="F312" s="198">
        <v>64.8</v>
      </c>
      <c r="G312" s="198">
        <v>3.9</v>
      </c>
      <c r="H312" s="198">
        <v>68.5</v>
      </c>
      <c r="I312" s="198">
        <v>3.9</v>
      </c>
      <c r="J312" s="199">
        <v>362</v>
      </c>
      <c r="K312" s="198">
        <v>50.5</v>
      </c>
      <c r="L312" s="198">
        <v>4.0999999999999996</v>
      </c>
      <c r="M312" s="200">
        <v>53.3</v>
      </c>
      <c r="N312" s="198">
        <v>4.2</v>
      </c>
      <c r="O312" s="192" t="str">
        <f t="shared" si="36"/>
        <v/>
      </c>
      <c r="P312" s="408" t="str">
        <f t="shared" si="40"/>
        <v/>
      </c>
      <c r="Q312" s="407" t="str">
        <f t="shared" si="41"/>
        <v/>
      </c>
      <c r="R312" s="334" t="str">
        <f t="shared" si="37"/>
        <v/>
      </c>
      <c r="S312" s="334" t="str">
        <f t="shared" si="38"/>
        <v/>
      </c>
      <c r="T312" s="334" t="str">
        <f t="shared" si="39"/>
        <v/>
      </c>
      <c r="U312" s="334" t="str">
        <f t="shared" si="42"/>
        <v/>
      </c>
      <c r="V312" s="267" t="str">
        <f t="shared" si="43"/>
        <v/>
      </c>
      <c r="W312" s="194" t="str">
        <f t="shared" si="44"/>
        <v/>
      </c>
    </row>
    <row r="313" spans="1:23" ht="10.95" customHeight="1" x14ac:dyDescent="0.2">
      <c r="A313" s="195" t="s">
        <v>445</v>
      </c>
      <c r="B313" s="196" t="s">
        <v>448</v>
      </c>
      <c r="C313" s="196">
        <v>1277</v>
      </c>
      <c r="D313" s="197">
        <v>1203</v>
      </c>
      <c r="E313" s="196">
        <v>822</v>
      </c>
      <c r="F313" s="198">
        <v>64.400000000000006</v>
      </c>
      <c r="G313" s="198">
        <v>2.9</v>
      </c>
      <c r="H313" s="198">
        <v>68.400000000000006</v>
      </c>
      <c r="I313" s="198">
        <v>2.9</v>
      </c>
      <c r="J313" s="199">
        <v>633</v>
      </c>
      <c r="K313" s="198">
        <v>49.6</v>
      </c>
      <c r="L313" s="198">
        <v>3.1</v>
      </c>
      <c r="M313" s="200">
        <v>52.6</v>
      </c>
      <c r="N313" s="198">
        <v>3.2</v>
      </c>
      <c r="O313" s="192" t="str">
        <f t="shared" si="36"/>
        <v/>
      </c>
      <c r="P313" s="408" t="str">
        <f t="shared" si="40"/>
        <v/>
      </c>
      <c r="Q313" s="407" t="str">
        <f t="shared" si="41"/>
        <v/>
      </c>
      <c r="R313" s="334" t="str">
        <f t="shared" si="37"/>
        <v/>
      </c>
      <c r="S313" s="334" t="str">
        <f t="shared" si="38"/>
        <v/>
      </c>
      <c r="T313" s="334" t="str">
        <f t="shared" si="39"/>
        <v/>
      </c>
      <c r="U313" s="334" t="str">
        <f t="shared" si="42"/>
        <v/>
      </c>
      <c r="V313" s="267" t="str">
        <f t="shared" si="43"/>
        <v/>
      </c>
      <c r="W313" s="194" t="str">
        <f t="shared" si="44"/>
        <v/>
      </c>
    </row>
    <row r="314" spans="1:23" ht="10.95" customHeight="1" x14ac:dyDescent="0.2">
      <c r="A314" s="195" t="s">
        <v>445</v>
      </c>
      <c r="B314" s="196" t="s">
        <v>449</v>
      </c>
      <c r="C314" s="196">
        <v>1113</v>
      </c>
      <c r="D314" s="197">
        <v>1108</v>
      </c>
      <c r="E314" s="196">
        <v>782</v>
      </c>
      <c r="F314" s="198">
        <v>70.2</v>
      </c>
      <c r="G314" s="198">
        <v>3</v>
      </c>
      <c r="H314" s="198">
        <v>70.5</v>
      </c>
      <c r="I314" s="198">
        <v>3</v>
      </c>
      <c r="J314" s="199">
        <v>606</v>
      </c>
      <c r="K314" s="198">
        <v>54.5</v>
      </c>
      <c r="L314" s="198">
        <v>3.3</v>
      </c>
      <c r="M314" s="200">
        <v>54.7</v>
      </c>
      <c r="N314" s="198">
        <v>3.3</v>
      </c>
      <c r="O314" s="192" t="str">
        <f t="shared" si="36"/>
        <v/>
      </c>
      <c r="P314" s="408" t="str">
        <f t="shared" si="40"/>
        <v/>
      </c>
      <c r="Q314" s="407" t="str">
        <f t="shared" si="41"/>
        <v/>
      </c>
      <c r="R314" s="334" t="str">
        <f t="shared" si="37"/>
        <v/>
      </c>
      <c r="S314" s="334" t="str">
        <f t="shared" si="38"/>
        <v/>
      </c>
      <c r="T314" s="334" t="str">
        <f t="shared" si="39"/>
        <v/>
      </c>
      <c r="U314" s="334" t="str">
        <f t="shared" si="42"/>
        <v/>
      </c>
      <c r="V314" s="267" t="str">
        <f t="shared" si="43"/>
        <v/>
      </c>
      <c r="W314" s="194" t="str">
        <f t="shared" si="44"/>
        <v/>
      </c>
    </row>
    <row r="315" spans="1:23" ht="10.95" customHeight="1" x14ac:dyDescent="0.2">
      <c r="A315" s="195" t="s">
        <v>445</v>
      </c>
      <c r="B315" s="196" t="s">
        <v>450</v>
      </c>
      <c r="C315" s="196">
        <v>60</v>
      </c>
      <c r="D315" s="197">
        <v>59</v>
      </c>
      <c r="E315" s="196">
        <v>26</v>
      </c>
      <c r="F315" s="198" t="s">
        <v>457</v>
      </c>
      <c r="G315" s="198" t="s">
        <v>457</v>
      </c>
      <c r="H315" s="198" t="s">
        <v>457</v>
      </c>
      <c r="I315" s="198" t="s">
        <v>457</v>
      </c>
      <c r="J315" s="199">
        <v>15</v>
      </c>
      <c r="K315" s="198" t="s">
        <v>457</v>
      </c>
      <c r="L315" s="198" t="s">
        <v>457</v>
      </c>
      <c r="M315" s="200" t="s">
        <v>457</v>
      </c>
      <c r="N315" s="198" t="s">
        <v>457</v>
      </c>
      <c r="O315" s="192" t="str">
        <f t="shared" si="36"/>
        <v/>
      </c>
      <c r="P315" s="408" t="str">
        <f t="shared" si="40"/>
        <v/>
      </c>
      <c r="Q315" s="407" t="str">
        <f t="shared" si="41"/>
        <v/>
      </c>
      <c r="R315" s="334" t="str">
        <f t="shared" si="37"/>
        <v/>
      </c>
      <c r="S315" s="334" t="str">
        <f t="shared" si="38"/>
        <v/>
      </c>
      <c r="T315" s="334" t="str">
        <f t="shared" si="39"/>
        <v/>
      </c>
      <c r="U315" s="334" t="str">
        <f t="shared" si="42"/>
        <v/>
      </c>
      <c r="V315" s="267" t="str">
        <f t="shared" si="43"/>
        <v/>
      </c>
      <c r="W315" s="194" t="str">
        <f t="shared" si="44"/>
        <v/>
      </c>
    </row>
    <row r="316" spans="1:23" ht="10.95" customHeight="1" x14ac:dyDescent="0.2">
      <c r="A316" s="195" t="s">
        <v>445</v>
      </c>
      <c r="B316" s="196" t="s">
        <v>451</v>
      </c>
      <c r="C316" s="196">
        <v>58</v>
      </c>
      <c r="D316" s="197">
        <v>37</v>
      </c>
      <c r="E316" s="196">
        <v>11</v>
      </c>
      <c r="F316" s="198" t="s">
        <v>457</v>
      </c>
      <c r="G316" s="198" t="s">
        <v>457</v>
      </c>
      <c r="H316" s="198" t="s">
        <v>457</v>
      </c>
      <c r="I316" s="198" t="s">
        <v>457</v>
      </c>
      <c r="J316" s="199">
        <v>8</v>
      </c>
      <c r="K316" s="198" t="s">
        <v>457</v>
      </c>
      <c r="L316" s="198" t="s">
        <v>457</v>
      </c>
      <c r="M316" s="200" t="s">
        <v>457</v>
      </c>
      <c r="N316" s="198" t="s">
        <v>457</v>
      </c>
      <c r="O316" s="192" t="str">
        <f t="shared" si="36"/>
        <v/>
      </c>
      <c r="P316" s="408" t="str">
        <f t="shared" si="40"/>
        <v/>
      </c>
      <c r="Q316" s="407" t="str">
        <f t="shared" si="41"/>
        <v/>
      </c>
      <c r="R316" s="334" t="str">
        <f t="shared" si="37"/>
        <v/>
      </c>
      <c r="S316" s="334" t="str">
        <f t="shared" si="38"/>
        <v/>
      </c>
      <c r="T316" s="334" t="str">
        <f t="shared" si="39"/>
        <v/>
      </c>
      <c r="U316" s="334" t="str">
        <f t="shared" si="42"/>
        <v/>
      </c>
      <c r="V316" s="267" t="str">
        <f t="shared" si="43"/>
        <v/>
      </c>
      <c r="W316" s="194" t="str">
        <f t="shared" si="44"/>
        <v/>
      </c>
    </row>
    <row r="317" spans="1:23" ht="10.95" customHeight="1" x14ac:dyDescent="0.2">
      <c r="A317" s="195" t="s">
        <v>445</v>
      </c>
      <c r="B317" s="196" t="s">
        <v>452</v>
      </c>
      <c r="C317" s="196">
        <v>175</v>
      </c>
      <c r="D317" s="197">
        <v>105</v>
      </c>
      <c r="E317" s="196">
        <v>50</v>
      </c>
      <c r="F317" s="198">
        <v>28.7</v>
      </c>
      <c r="G317" s="198">
        <v>11.8</v>
      </c>
      <c r="H317" s="198">
        <v>47.7</v>
      </c>
      <c r="I317" s="198">
        <v>16.8</v>
      </c>
      <c r="J317" s="199">
        <v>34</v>
      </c>
      <c r="K317" s="198">
        <v>19.7</v>
      </c>
      <c r="L317" s="198">
        <v>10.4</v>
      </c>
      <c r="M317" s="200">
        <v>32.799999999999997</v>
      </c>
      <c r="N317" s="198">
        <v>15.8</v>
      </c>
      <c r="O317" s="192" t="str">
        <f t="shared" si="36"/>
        <v/>
      </c>
      <c r="P317" s="408" t="str">
        <f t="shared" si="40"/>
        <v/>
      </c>
      <c r="Q317" s="407" t="str">
        <f t="shared" si="41"/>
        <v/>
      </c>
      <c r="R317" s="334" t="str">
        <f t="shared" si="37"/>
        <v/>
      </c>
      <c r="S317" s="334" t="str">
        <f t="shared" si="38"/>
        <v/>
      </c>
      <c r="T317" s="334" t="str">
        <f t="shared" si="39"/>
        <v/>
      </c>
      <c r="U317" s="334" t="str">
        <f t="shared" si="42"/>
        <v/>
      </c>
      <c r="V317" s="267" t="str">
        <f t="shared" si="43"/>
        <v/>
      </c>
      <c r="W317" s="194" t="str">
        <f t="shared" si="44"/>
        <v/>
      </c>
    </row>
    <row r="318" spans="1:23" ht="10.95" customHeight="1" x14ac:dyDescent="0.2">
      <c r="A318" s="195" t="s">
        <v>445</v>
      </c>
      <c r="B318" s="196" t="s">
        <v>453</v>
      </c>
      <c r="C318" s="196">
        <v>1301</v>
      </c>
      <c r="D318" s="197">
        <v>1226</v>
      </c>
      <c r="E318" s="196">
        <v>839</v>
      </c>
      <c r="F318" s="198">
        <v>64.5</v>
      </c>
      <c r="G318" s="198">
        <v>2.9</v>
      </c>
      <c r="H318" s="198">
        <v>68.400000000000006</v>
      </c>
      <c r="I318" s="198">
        <v>2.9</v>
      </c>
      <c r="J318" s="199">
        <v>649</v>
      </c>
      <c r="K318" s="198">
        <v>49.9</v>
      </c>
      <c r="L318" s="198">
        <v>3</v>
      </c>
      <c r="M318" s="200">
        <v>52.9</v>
      </c>
      <c r="N318" s="198">
        <v>3.1</v>
      </c>
      <c r="O318" s="192" t="str">
        <f t="shared" si="36"/>
        <v/>
      </c>
      <c r="P318" s="408" t="str">
        <f t="shared" si="40"/>
        <v/>
      </c>
      <c r="Q318" s="407" t="str">
        <f t="shared" si="41"/>
        <v/>
      </c>
      <c r="R318" s="334" t="str">
        <f t="shared" si="37"/>
        <v/>
      </c>
      <c r="S318" s="334" t="str">
        <f t="shared" si="38"/>
        <v/>
      </c>
      <c r="T318" s="334" t="str">
        <f t="shared" si="39"/>
        <v/>
      </c>
      <c r="U318" s="334" t="str">
        <f t="shared" si="42"/>
        <v/>
      </c>
      <c r="V318" s="267" t="str">
        <f t="shared" si="43"/>
        <v/>
      </c>
      <c r="W318" s="194" t="str">
        <f t="shared" si="44"/>
        <v/>
      </c>
    </row>
    <row r="319" spans="1:23" ht="10.95" customHeight="1" x14ac:dyDescent="0.2">
      <c r="A319" s="195" t="s">
        <v>445</v>
      </c>
      <c r="B319" s="196" t="s">
        <v>454</v>
      </c>
      <c r="C319" s="196">
        <v>66</v>
      </c>
      <c r="D319" s="197">
        <v>65</v>
      </c>
      <c r="E319" s="196">
        <v>29</v>
      </c>
      <c r="F319" s="198" t="s">
        <v>457</v>
      </c>
      <c r="G319" s="198" t="s">
        <v>457</v>
      </c>
      <c r="H319" s="198" t="s">
        <v>457</v>
      </c>
      <c r="I319" s="198" t="s">
        <v>457</v>
      </c>
      <c r="J319" s="199">
        <v>18</v>
      </c>
      <c r="K319" s="198" t="s">
        <v>457</v>
      </c>
      <c r="L319" s="198" t="s">
        <v>457</v>
      </c>
      <c r="M319" s="200" t="s">
        <v>457</v>
      </c>
      <c r="N319" s="198" t="s">
        <v>457</v>
      </c>
      <c r="O319" s="192" t="str">
        <f t="shared" si="36"/>
        <v/>
      </c>
      <c r="P319" s="408" t="str">
        <f t="shared" si="40"/>
        <v/>
      </c>
      <c r="Q319" s="407" t="str">
        <f t="shared" si="41"/>
        <v/>
      </c>
      <c r="R319" s="334" t="str">
        <f t="shared" si="37"/>
        <v/>
      </c>
      <c r="S319" s="334" t="str">
        <f t="shared" si="38"/>
        <v/>
      </c>
      <c r="T319" s="334" t="str">
        <f t="shared" si="39"/>
        <v/>
      </c>
      <c r="U319" s="334" t="str">
        <f t="shared" si="42"/>
        <v/>
      </c>
      <c r="V319" s="267" t="str">
        <f t="shared" si="43"/>
        <v/>
      </c>
      <c r="W319" s="194" t="str">
        <f t="shared" si="44"/>
        <v/>
      </c>
    </row>
    <row r="320" spans="1:23" ht="10.95" customHeight="1" x14ac:dyDescent="0.2">
      <c r="A320" s="195" t="s">
        <v>445</v>
      </c>
      <c r="B320" s="196" t="s">
        <v>455</v>
      </c>
      <c r="C320" s="196">
        <v>60</v>
      </c>
      <c r="D320" s="197">
        <v>40</v>
      </c>
      <c r="E320" s="196">
        <v>11</v>
      </c>
      <c r="F320" s="198" t="s">
        <v>457</v>
      </c>
      <c r="G320" s="198" t="s">
        <v>457</v>
      </c>
      <c r="H320" s="198" t="s">
        <v>457</v>
      </c>
      <c r="I320" s="198" t="s">
        <v>457</v>
      </c>
      <c r="J320" s="199">
        <v>8</v>
      </c>
      <c r="K320" s="198" t="s">
        <v>457</v>
      </c>
      <c r="L320" s="198" t="s">
        <v>457</v>
      </c>
      <c r="M320" s="200" t="s">
        <v>457</v>
      </c>
      <c r="N320" s="198" t="s">
        <v>457</v>
      </c>
      <c r="O320" s="192" t="str">
        <f t="shared" si="36"/>
        <v/>
      </c>
      <c r="P320" s="408" t="str">
        <f t="shared" si="40"/>
        <v/>
      </c>
      <c r="Q320" s="407" t="str">
        <f t="shared" si="41"/>
        <v/>
      </c>
      <c r="R320" s="334" t="str">
        <f t="shared" si="37"/>
        <v/>
      </c>
      <c r="S320" s="334" t="str">
        <f t="shared" si="38"/>
        <v/>
      </c>
      <c r="T320" s="334" t="str">
        <f t="shared" si="39"/>
        <v/>
      </c>
      <c r="U320" s="334" t="str">
        <f t="shared" si="42"/>
        <v/>
      </c>
      <c r="V320" s="267" t="str">
        <f t="shared" si="43"/>
        <v/>
      </c>
      <c r="W320" s="194" t="str">
        <f t="shared" si="44"/>
        <v/>
      </c>
    </row>
    <row r="321" spans="1:23" ht="10.95" customHeight="1" x14ac:dyDescent="0.2">
      <c r="A321" s="195" t="s">
        <v>486</v>
      </c>
      <c r="B321" s="196" t="s">
        <v>444</v>
      </c>
      <c r="C321" s="196">
        <v>2324</v>
      </c>
      <c r="D321" s="197">
        <v>2067</v>
      </c>
      <c r="E321" s="196">
        <v>1277</v>
      </c>
      <c r="F321" s="198">
        <v>55</v>
      </c>
      <c r="G321" s="198">
        <v>2.7</v>
      </c>
      <c r="H321" s="198">
        <v>61.8</v>
      </c>
      <c r="I321" s="198">
        <v>2.8</v>
      </c>
      <c r="J321" s="199">
        <v>1006</v>
      </c>
      <c r="K321" s="198">
        <v>43.3</v>
      </c>
      <c r="L321" s="198">
        <v>2.7</v>
      </c>
      <c r="M321" s="200">
        <v>48.7</v>
      </c>
      <c r="N321" s="198">
        <v>2.9</v>
      </c>
      <c r="O321" s="192">
        <f t="shared" si="36"/>
        <v>56.6</v>
      </c>
      <c r="P321" s="408">
        <f t="shared" si="40"/>
        <v>0.36878623188405801</v>
      </c>
      <c r="Q321" s="407">
        <f t="shared" si="41"/>
        <v>0.65156578071388349</v>
      </c>
      <c r="R321" s="334">
        <f t="shared" si="37"/>
        <v>36.799999999999997</v>
      </c>
      <c r="S321" s="334">
        <f t="shared" si="38"/>
        <v>37.1</v>
      </c>
      <c r="T321" s="334">
        <f t="shared" si="39"/>
        <v>37.700000000000003</v>
      </c>
      <c r="U321" s="334">
        <f t="shared" si="42"/>
        <v>27.8</v>
      </c>
      <c r="V321" s="267">
        <f t="shared" si="43"/>
        <v>0.19721376811594205</v>
      </c>
      <c r="W321" s="194" t="str">
        <f t="shared" si="44"/>
        <v>Nevada</v>
      </c>
    </row>
    <row r="322" spans="1:23" ht="10.95" customHeight="1" x14ac:dyDescent="0.2">
      <c r="A322" s="195" t="s">
        <v>445</v>
      </c>
      <c r="B322" s="196" t="s">
        <v>446</v>
      </c>
      <c r="C322" s="196">
        <v>1145</v>
      </c>
      <c r="D322" s="197">
        <v>1043</v>
      </c>
      <c r="E322" s="196">
        <v>616</v>
      </c>
      <c r="F322" s="198">
        <v>53.8</v>
      </c>
      <c r="G322" s="198">
        <v>3.8</v>
      </c>
      <c r="H322" s="198">
        <v>59</v>
      </c>
      <c r="I322" s="198">
        <v>4</v>
      </c>
      <c r="J322" s="199">
        <v>497</v>
      </c>
      <c r="K322" s="198">
        <v>43.4</v>
      </c>
      <c r="L322" s="198">
        <v>3.8</v>
      </c>
      <c r="M322" s="200">
        <v>47.7</v>
      </c>
      <c r="N322" s="198">
        <v>4</v>
      </c>
      <c r="O322" s="192" t="str">
        <f t="shared" ref="O322:O385" si="45">IF(A322&lt;&gt;"",M326,"")</f>
        <v/>
      </c>
      <c r="P322" s="408" t="str">
        <f t="shared" si="40"/>
        <v/>
      </c>
      <c r="Q322" s="407" t="str">
        <f t="shared" si="41"/>
        <v/>
      </c>
      <c r="R322" s="334" t="str">
        <f t="shared" ref="R322:R385" si="46">IF(A322&lt;&gt;"",M327,"")</f>
        <v/>
      </c>
      <c r="S322" s="334" t="str">
        <f t="shared" ref="S322:S385" si="47">IF(A322&lt;&gt;"",M331,"")</f>
        <v/>
      </c>
      <c r="T322" s="334" t="str">
        <f t="shared" ref="T322:T385" si="48">IF(A322&lt;&gt;"",M329,"")</f>
        <v/>
      </c>
      <c r="U322" s="334" t="str">
        <f t="shared" si="42"/>
        <v/>
      </c>
      <c r="V322" s="267" t="str">
        <f t="shared" si="43"/>
        <v/>
      </c>
      <c r="W322" s="194" t="str">
        <f t="shared" si="44"/>
        <v/>
      </c>
    </row>
    <row r="323" spans="1:23" ht="10.95" customHeight="1" x14ac:dyDescent="0.2">
      <c r="A323" s="195" t="s">
        <v>445</v>
      </c>
      <c r="B323" s="196" t="s">
        <v>447</v>
      </c>
      <c r="C323" s="196">
        <v>1179</v>
      </c>
      <c r="D323" s="197">
        <v>1024</v>
      </c>
      <c r="E323" s="196">
        <v>662</v>
      </c>
      <c r="F323" s="198">
        <v>56.1</v>
      </c>
      <c r="G323" s="198">
        <v>3.8</v>
      </c>
      <c r="H323" s="198">
        <v>64.599999999999994</v>
      </c>
      <c r="I323" s="198">
        <v>3.9</v>
      </c>
      <c r="J323" s="199">
        <v>509</v>
      </c>
      <c r="K323" s="198">
        <v>43.2</v>
      </c>
      <c r="L323" s="198">
        <v>3.8</v>
      </c>
      <c r="M323" s="200">
        <v>49.7</v>
      </c>
      <c r="N323" s="198">
        <v>4.0999999999999996</v>
      </c>
      <c r="O323" s="192" t="str">
        <f t="shared" si="45"/>
        <v/>
      </c>
      <c r="P323" s="408" t="str">
        <f t="shared" ref="P323:P386" si="49">IF(A323&lt;&gt;"",0.01*(M323*D323-M327*D327)/(D323-D327),"")</f>
        <v/>
      </c>
      <c r="Q323" s="407" t="str">
        <f t="shared" ref="Q323:Q386" si="50">IF(A323&lt;&gt;"",100*P323/O323,"")</f>
        <v/>
      </c>
      <c r="R323" s="334" t="str">
        <f t="shared" si="46"/>
        <v/>
      </c>
      <c r="S323" s="334" t="str">
        <f t="shared" si="47"/>
        <v/>
      </c>
      <c r="T323" s="334" t="str">
        <f t="shared" si="48"/>
        <v/>
      </c>
      <c r="U323" s="334" t="str">
        <f t="shared" ref="U323:U386" si="51">IF($A323&lt;&gt;"",M329,"")</f>
        <v/>
      </c>
      <c r="V323" s="267" t="str">
        <f t="shared" ref="V323:V386" si="52">IF(A323&lt;&gt;"",(O323*0.01-P323),"")</f>
        <v/>
      </c>
      <c r="W323" s="194" t="str">
        <f t="shared" ref="W323:W386" si="53">PROPER(A323)</f>
        <v/>
      </c>
    </row>
    <row r="324" spans="1:23" ht="10.95" customHeight="1" x14ac:dyDescent="0.2">
      <c r="A324" s="195" t="s">
        <v>445</v>
      </c>
      <c r="B324" s="196" t="s">
        <v>448</v>
      </c>
      <c r="C324" s="196">
        <v>1731</v>
      </c>
      <c r="D324" s="197">
        <v>1573</v>
      </c>
      <c r="E324" s="196">
        <v>1009</v>
      </c>
      <c r="F324" s="198">
        <v>58.3</v>
      </c>
      <c r="G324" s="198">
        <v>3.1</v>
      </c>
      <c r="H324" s="198">
        <v>64.2</v>
      </c>
      <c r="I324" s="198">
        <v>3.2</v>
      </c>
      <c r="J324" s="199">
        <v>818</v>
      </c>
      <c r="K324" s="198">
        <v>47.2</v>
      </c>
      <c r="L324" s="198">
        <v>3.1</v>
      </c>
      <c r="M324" s="200">
        <v>52</v>
      </c>
      <c r="N324" s="198">
        <v>3.3</v>
      </c>
      <c r="O324" s="192" t="str">
        <f t="shared" si="45"/>
        <v/>
      </c>
      <c r="P324" s="408" t="str">
        <f t="shared" si="49"/>
        <v/>
      </c>
      <c r="Q324" s="407" t="str">
        <f t="shared" si="50"/>
        <v/>
      </c>
      <c r="R324" s="334" t="str">
        <f t="shared" si="46"/>
        <v/>
      </c>
      <c r="S324" s="334" t="str">
        <f t="shared" si="47"/>
        <v/>
      </c>
      <c r="T324" s="334" t="str">
        <f t="shared" si="48"/>
        <v/>
      </c>
      <c r="U324" s="334" t="str">
        <f t="shared" si="51"/>
        <v/>
      </c>
      <c r="V324" s="267" t="str">
        <f t="shared" si="52"/>
        <v/>
      </c>
      <c r="W324" s="194" t="str">
        <f t="shared" si="53"/>
        <v/>
      </c>
    </row>
    <row r="325" spans="1:23" ht="10.95" customHeight="1" x14ac:dyDescent="0.2">
      <c r="A325" s="195" t="s">
        <v>445</v>
      </c>
      <c r="B325" s="196" t="s">
        <v>449</v>
      </c>
      <c r="C325" s="196">
        <v>1261</v>
      </c>
      <c r="D325" s="197">
        <v>1239</v>
      </c>
      <c r="E325" s="196">
        <v>850</v>
      </c>
      <c r="F325" s="198">
        <v>67.400000000000006</v>
      </c>
      <c r="G325" s="198">
        <v>3.4</v>
      </c>
      <c r="H325" s="198">
        <v>68.599999999999994</v>
      </c>
      <c r="I325" s="198">
        <v>3.4</v>
      </c>
      <c r="J325" s="199">
        <v>701</v>
      </c>
      <c r="K325" s="198">
        <v>55.6</v>
      </c>
      <c r="L325" s="198">
        <v>3.7</v>
      </c>
      <c r="M325" s="200">
        <v>56.6</v>
      </c>
      <c r="N325" s="198">
        <v>3.7</v>
      </c>
      <c r="O325" s="192" t="str">
        <f t="shared" si="45"/>
        <v/>
      </c>
      <c r="P325" s="408" t="str">
        <f t="shared" si="49"/>
        <v/>
      </c>
      <c r="Q325" s="407" t="str">
        <f t="shared" si="50"/>
        <v/>
      </c>
      <c r="R325" s="334" t="str">
        <f t="shared" si="46"/>
        <v/>
      </c>
      <c r="S325" s="334" t="str">
        <f t="shared" si="47"/>
        <v/>
      </c>
      <c r="T325" s="334" t="str">
        <f t="shared" si="48"/>
        <v/>
      </c>
      <c r="U325" s="334" t="str">
        <f t="shared" si="51"/>
        <v/>
      </c>
      <c r="V325" s="267" t="str">
        <f t="shared" si="52"/>
        <v/>
      </c>
      <c r="W325" s="194" t="str">
        <f t="shared" si="53"/>
        <v/>
      </c>
    </row>
    <row r="326" spans="1:23" ht="10.95" customHeight="1" x14ac:dyDescent="0.2">
      <c r="A326" s="195" t="s">
        <v>445</v>
      </c>
      <c r="B326" s="196" t="s">
        <v>450</v>
      </c>
      <c r="C326" s="196">
        <v>197</v>
      </c>
      <c r="D326" s="197">
        <v>178</v>
      </c>
      <c r="E326" s="196">
        <v>108</v>
      </c>
      <c r="F326" s="198">
        <v>55</v>
      </c>
      <c r="G326" s="198">
        <v>11.2</v>
      </c>
      <c r="H326" s="198">
        <v>60.9</v>
      </c>
      <c r="I326" s="198">
        <v>11.6</v>
      </c>
      <c r="J326" s="199">
        <v>65</v>
      </c>
      <c r="K326" s="198">
        <v>33.299999999999997</v>
      </c>
      <c r="L326" s="198">
        <v>10.6</v>
      </c>
      <c r="M326" s="200">
        <v>36.799999999999997</v>
      </c>
      <c r="N326" s="198">
        <v>11.4</v>
      </c>
      <c r="O326" s="192" t="str">
        <f t="shared" si="45"/>
        <v/>
      </c>
      <c r="P326" s="408" t="str">
        <f t="shared" si="49"/>
        <v/>
      </c>
      <c r="Q326" s="407" t="str">
        <f t="shared" si="50"/>
        <v/>
      </c>
      <c r="R326" s="334" t="str">
        <f t="shared" si="46"/>
        <v/>
      </c>
      <c r="S326" s="334" t="str">
        <f t="shared" si="47"/>
        <v/>
      </c>
      <c r="T326" s="334" t="str">
        <f t="shared" si="48"/>
        <v/>
      </c>
      <c r="U326" s="334" t="str">
        <f t="shared" si="51"/>
        <v/>
      </c>
      <c r="V326" s="267" t="str">
        <f t="shared" si="52"/>
        <v/>
      </c>
      <c r="W326" s="194" t="str">
        <f t="shared" si="53"/>
        <v/>
      </c>
    </row>
    <row r="327" spans="1:23" ht="10.95" customHeight="1" x14ac:dyDescent="0.2">
      <c r="A327" s="195" t="s">
        <v>445</v>
      </c>
      <c r="B327" s="196" t="s">
        <v>451</v>
      </c>
      <c r="C327" s="196">
        <v>230</v>
      </c>
      <c r="D327" s="197">
        <v>177</v>
      </c>
      <c r="E327" s="196">
        <v>69</v>
      </c>
      <c r="F327" s="198">
        <v>30.2</v>
      </c>
      <c r="G327" s="198">
        <v>10</v>
      </c>
      <c r="H327" s="198">
        <v>39.200000000000003</v>
      </c>
      <c r="I327" s="198">
        <v>12.1</v>
      </c>
      <c r="J327" s="199">
        <v>49</v>
      </c>
      <c r="K327" s="198">
        <v>21.4</v>
      </c>
      <c r="L327" s="198">
        <v>8.9</v>
      </c>
      <c r="M327" s="200">
        <v>27.8</v>
      </c>
      <c r="N327" s="198">
        <v>11.1</v>
      </c>
      <c r="O327" s="192" t="str">
        <f t="shared" si="45"/>
        <v/>
      </c>
      <c r="P327" s="408" t="str">
        <f t="shared" si="49"/>
        <v/>
      </c>
      <c r="Q327" s="407" t="str">
        <f t="shared" si="50"/>
        <v/>
      </c>
      <c r="R327" s="334" t="str">
        <f t="shared" si="46"/>
        <v/>
      </c>
      <c r="S327" s="334" t="str">
        <f t="shared" si="47"/>
        <v/>
      </c>
      <c r="T327" s="334" t="str">
        <f t="shared" si="48"/>
        <v/>
      </c>
      <c r="U327" s="334" t="str">
        <f t="shared" si="51"/>
        <v/>
      </c>
      <c r="V327" s="267" t="str">
        <f t="shared" si="52"/>
        <v/>
      </c>
      <c r="W327" s="194" t="str">
        <f t="shared" si="53"/>
        <v/>
      </c>
    </row>
    <row r="328" spans="1:23" ht="10.95" customHeight="1" x14ac:dyDescent="0.2">
      <c r="A328" s="195" t="s">
        <v>445</v>
      </c>
      <c r="B328" s="196" t="s">
        <v>452</v>
      </c>
      <c r="C328" s="196">
        <v>584</v>
      </c>
      <c r="D328" s="197">
        <v>415</v>
      </c>
      <c r="E328" s="196">
        <v>212</v>
      </c>
      <c r="F328" s="198">
        <v>36.200000000000003</v>
      </c>
      <c r="G328" s="198">
        <v>8.1999999999999993</v>
      </c>
      <c r="H328" s="198">
        <v>51</v>
      </c>
      <c r="I328" s="198">
        <v>10.1</v>
      </c>
      <c r="J328" s="199">
        <v>156</v>
      </c>
      <c r="K328" s="198">
        <v>26.7</v>
      </c>
      <c r="L328" s="198">
        <v>7.5</v>
      </c>
      <c r="M328" s="200">
        <v>37.700000000000003</v>
      </c>
      <c r="N328" s="198">
        <v>9.8000000000000007</v>
      </c>
      <c r="O328" s="192" t="str">
        <f t="shared" si="45"/>
        <v/>
      </c>
      <c r="P328" s="408" t="str">
        <f t="shared" si="49"/>
        <v/>
      </c>
      <c r="Q328" s="407" t="str">
        <f t="shared" si="50"/>
        <v/>
      </c>
      <c r="R328" s="334" t="str">
        <f t="shared" si="46"/>
        <v/>
      </c>
      <c r="S328" s="334" t="str">
        <f t="shared" si="47"/>
        <v/>
      </c>
      <c r="T328" s="334" t="str">
        <f t="shared" si="48"/>
        <v/>
      </c>
      <c r="U328" s="334" t="str">
        <f t="shared" si="51"/>
        <v/>
      </c>
      <c r="V328" s="267" t="str">
        <f t="shared" si="52"/>
        <v/>
      </c>
      <c r="W328" s="194" t="str">
        <f t="shared" si="53"/>
        <v/>
      </c>
    </row>
    <row r="329" spans="1:23" ht="10.95" customHeight="1" x14ac:dyDescent="0.2">
      <c r="A329" s="195" t="s">
        <v>445</v>
      </c>
      <c r="B329" s="196" t="s">
        <v>453</v>
      </c>
      <c r="C329" s="196">
        <v>1798</v>
      </c>
      <c r="D329" s="197">
        <v>1635</v>
      </c>
      <c r="E329" s="196">
        <v>1058</v>
      </c>
      <c r="F329" s="198">
        <v>58.8</v>
      </c>
      <c r="G329" s="198">
        <v>3</v>
      </c>
      <c r="H329" s="198">
        <v>64.7</v>
      </c>
      <c r="I329" s="198">
        <v>3.1</v>
      </c>
      <c r="J329" s="199">
        <v>854</v>
      </c>
      <c r="K329" s="198">
        <v>47.5</v>
      </c>
      <c r="L329" s="198">
        <v>3.1</v>
      </c>
      <c r="M329" s="200">
        <v>52.2</v>
      </c>
      <c r="N329" s="198">
        <v>3.2</v>
      </c>
      <c r="O329" s="192" t="str">
        <f t="shared" si="45"/>
        <v/>
      </c>
      <c r="P329" s="408" t="str">
        <f t="shared" si="49"/>
        <v/>
      </c>
      <c r="Q329" s="407" t="str">
        <f t="shared" si="50"/>
        <v/>
      </c>
      <c r="R329" s="334" t="str">
        <f t="shared" si="46"/>
        <v/>
      </c>
      <c r="S329" s="334" t="str">
        <f t="shared" si="47"/>
        <v/>
      </c>
      <c r="T329" s="334" t="str">
        <f t="shared" si="48"/>
        <v/>
      </c>
      <c r="U329" s="334" t="str">
        <f t="shared" si="51"/>
        <v/>
      </c>
      <c r="V329" s="267" t="str">
        <f t="shared" si="52"/>
        <v/>
      </c>
      <c r="W329" s="194" t="str">
        <f t="shared" si="53"/>
        <v/>
      </c>
    </row>
    <row r="330" spans="1:23" ht="10.95" customHeight="1" x14ac:dyDescent="0.2">
      <c r="A330" s="195" t="s">
        <v>445</v>
      </c>
      <c r="B330" s="196" t="s">
        <v>454</v>
      </c>
      <c r="C330" s="196">
        <v>205</v>
      </c>
      <c r="D330" s="197">
        <v>185</v>
      </c>
      <c r="E330" s="196">
        <v>114</v>
      </c>
      <c r="F330" s="198">
        <v>55.7</v>
      </c>
      <c r="G330" s="198">
        <v>11</v>
      </c>
      <c r="H330" s="198">
        <v>61.5</v>
      </c>
      <c r="I330" s="198">
        <v>11.3</v>
      </c>
      <c r="J330" s="199">
        <v>69</v>
      </c>
      <c r="K330" s="198">
        <v>33.700000000000003</v>
      </c>
      <c r="L330" s="198">
        <v>10.4</v>
      </c>
      <c r="M330" s="200">
        <v>37.1</v>
      </c>
      <c r="N330" s="198">
        <v>11.2</v>
      </c>
      <c r="O330" s="192" t="str">
        <f t="shared" si="45"/>
        <v/>
      </c>
      <c r="P330" s="408" t="str">
        <f t="shared" si="49"/>
        <v/>
      </c>
      <c r="Q330" s="407" t="str">
        <f t="shared" si="50"/>
        <v/>
      </c>
      <c r="R330" s="334" t="str">
        <f t="shared" si="46"/>
        <v/>
      </c>
      <c r="S330" s="334" t="str">
        <f t="shared" si="47"/>
        <v/>
      </c>
      <c r="T330" s="334" t="str">
        <f t="shared" si="48"/>
        <v/>
      </c>
      <c r="U330" s="334" t="str">
        <f t="shared" si="51"/>
        <v/>
      </c>
      <c r="V330" s="267" t="str">
        <f t="shared" si="52"/>
        <v/>
      </c>
      <c r="W330" s="194" t="str">
        <f t="shared" si="53"/>
        <v/>
      </c>
    </row>
    <row r="331" spans="1:23" ht="10.95" customHeight="1" x14ac:dyDescent="0.2">
      <c r="A331" s="195" t="s">
        <v>445</v>
      </c>
      <c r="B331" s="196" t="s">
        <v>455</v>
      </c>
      <c r="C331" s="196">
        <v>248</v>
      </c>
      <c r="D331" s="197">
        <v>195</v>
      </c>
      <c r="E331" s="196">
        <v>78</v>
      </c>
      <c r="F331" s="198">
        <v>31.5</v>
      </c>
      <c r="G331" s="198">
        <v>9.6999999999999993</v>
      </c>
      <c r="H331" s="198">
        <v>40.1</v>
      </c>
      <c r="I331" s="198">
        <v>11.6</v>
      </c>
      <c r="J331" s="199">
        <v>58</v>
      </c>
      <c r="K331" s="198">
        <v>23.4</v>
      </c>
      <c r="L331" s="198">
        <v>8.9</v>
      </c>
      <c r="M331" s="200">
        <v>29.7</v>
      </c>
      <c r="N331" s="198">
        <v>10.8</v>
      </c>
      <c r="O331" s="192" t="str">
        <f t="shared" si="45"/>
        <v/>
      </c>
      <c r="P331" s="408" t="str">
        <f t="shared" si="49"/>
        <v/>
      </c>
      <c r="Q331" s="407" t="str">
        <f t="shared" si="50"/>
        <v/>
      </c>
      <c r="R331" s="334" t="str">
        <f t="shared" si="46"/>
        <v/>
      </c>
      <c r="S331" s="334" t="str">
        <f t="shared" si="47"/>
        <v/>
      </c>
      <c r="T331" s="334" t="str">
        <f t="shared" si="48"/>
        <v/>
      </c>
      <c r="U331" s="334" t="str">
        <f t="shared" si="51"/>
        <v/>
      </c>
      <c r="V331" s="267" t="str">
        <f t="shared" si="52"/>
        <v/>
      </c>
      <c r="W331" s="194" t="str">
        <f t="shared" si="53"/>
        <v/>
      </c>
    </row>
    <row r="332" spans="1:23" ht="10.95" customHeight="1" x14ac:dyDescent="0.2">
      <c r="A332" s="195" t="s">
        <v>487</v>
      </c>
      <c r="B332" s="196" t="s">
        <v>444</v>
      </c>
      <c r="C332" s="196">
        <v>1080</v>
      </c>
      <c r="D332" s="197">
        <v>1025</v>
      </c>
      <c r="E332" s="196">
        <v>726</v>
      </c>
      <c r="F332" s="198">
        <v>67.2</v>
      </c>
      <c r="G332" s="198">
        <v>2.6</v>
      </c>
      <c r="H332" s="198">
        <v>70.8</v>
      </c>
      <c r="I332" s="198">
        <v>2.6</v>
      </c>
      <c r="J332" s="199">
        <v>576</v>
      </c>
      <c r="K332" s="198">
        <v>53.3</v>
      </c>
      <c r="L332" s="198">
        <v>2.8</v>
      </c>
      <c r="M332" s="200">
        <v>56.2</v>
      </c>
      <c r="N332" s="198">
        <v>2.8</v>
      </c>
      <c r="O332" s="192">
        <f t="shared" si="45"/>
        <v>57</v>
      </c>
      <c r="P332" s="408">
        <f t="shared" si="49"/>
        <v>0.45115942028985506</v>
      </c>
      <c r="Q332" s="407">
        <f t="shared" si="50"/>
        <v>0.79150775489448255</v>
      </c>
      <c r="R332" s="334" t="str">
        <f t="shared" si="46"/>
        <v>B</v>
      </c>
      <c r="S332" s="334" t="str">
        <f t="shared" si="47"/>
        <v>B</v>
      </c>
      <c r="T332" s="334" t="str">
        <f t="shared" si="48"/>
        <v>B</v>
      </c>
      <c r="U332" s="334" t="str">
        <f t="shared" si="51"/>
        <v>B</v>
      </c>
      <c r="V332" s="267">
        <f t="shared" si="52"/>
        <v>0.118840579710145</v>
      </c>
      <c r="W332" s="194" t="str">
        <f t="shared" si="53"/>
        <v>New Hampshire</v>
      </c>
    </row>
    <row r="333" spans="1:23" ht="10.95" customHeight="1" x14ac:dyDescent="0.2">
      <c r="A333" s="195" t="s">
        <v>445</v>
      </c>
      <c r="B333" s="196" t="s">
        <v>446</v>
      </c>
      <c r="C333" s="196">
        <v>530</v>
      </c>
      <c r="D333" s="197">
        <v>507</v>
      </c>
      <c r="E333" s="196">
        <v>359</v>
      </c>
      <c r="F333" s="198">
        <v>67.8</v>
      </c>
      <c r="G333" s="198">
        <v>3.7</v>
      </c>
      <c r="H333" s="198">
        <v>70.900000000000006</v>
      </c>
      <c r="I333" s="198">
        <v>3.7</v>
      </c>
      <c r="J333" s="199">
        <v>280</v>
      </c>
      <c r="K333" s="198">
        <v>52.9</v>
      </c>
      <c r="L333" s="198">
        <v>3.9</v>
      </c>
      <c r="M333" s="200">
        <v>55.3</v>
      </c>
      <c r="N333" s="198">
        <v>4</v>
      </c>
      <c r="O333" s="192" t="str">
        <f t="shared" si="45"/>
        <v/>
      </c>
      <c r="P333" s="408" t="str">
        <f t="shared" si="49"/>
        <v/>
      </c>
      <c r="Q333" s="407" t="str">
        <f t="shared" si="50"/>
        <v/>
      </c>
      <c r="R333" s="334" t="str">
        <f t="shared" si="46"/>
        <v/>
      </c>
      <c r="S333" s="334" t="str">
        <f t="shared" si="47"/>
        <v/>
      </c>
      <c r="T333" s="334" t="str">
        <f t="shared" si="48"/>
        <v/>
      </c>
      <c r="U333" s="334" t="str">
        <f t="shared" si="51"/>
        <v/>
      </c>
      <c r="V333" s="267" t="str">
        <f t="shared" si="52"/>
        <v/>
      </c>
      <c r="W333" s="194" t="str">
        <f t="shared" si="53"/>
        <v/>
      </c>
    </row>
    <row r="334" spans="1:23" ht="10.95" customHeight="1" x14ac:dyDescent="0.2">
      <c r="A334" s="195" t="s">
        <v>445</v>
      </c>
      <c r="B334" s="196" t="s">
        <v>447</v>
      </c>
      <c r="C334" s="196">
        <v>550</v>
      </c>
      <c r="D334" s="197">
        <v>519</v>
      </c>
      <c r="E334" s="196">
        <v>367</v>
      </c>
      <c r="F334" s="198">
        <v>66.7</v>
      </c>
      <c r="G334" s="198">
        <v>3.7</v>
      </c>
      <c r="H334" s="198">
        <v>70.8</v>
      </c>
      <c r="I334" s="198">
        <v>3.6</v>
      </c>
      <c r="J334" s="199">
        <v>296</v>
      </c>
      <c r="K334" s="198">
        <v>53.8</v>
      </c>
      <c r="L334" s="198">
        <v>3.9</v>
      </c>
      <c r="M334" s="200">
        <v>57.1</v>
      </c>
      <c r="N334" s="198">
        <v>4</v>
      </c>
      <c r="O334" s="192" t="str">
        <f t="shared" si="45"/>
        <v/>
      </c>
      <c r="P334" s="408" t="str">
        <f t="shared" si="49"/>
        <v/>
      </c>
      <c r="Q334" s="407" t="str">
        <f t="shared" si="50"/>
        <v/>
      </c>
      <c r="R334" s="334" t="str">
        <f t="shared" si="46"/>
        <v/>
      </c>
      <c r="S334" s="334" t="str">
        <f t="shared" si="47"/>
        <v/>
      </c>
      <c r="T334" s="334" t="str">
        <f t="shared" si="48"/>
        <v/>
      </c>
      <c r="U334" s="334" t="str">
        <f t="shared" si="51"/>
        <v/>
      </c>
      <c r="V334" s="267" t="str">
        <f t="shared" si="52"/>
        <v/>
      </c>
      <c r="W334" s="194" t="str">
        <f t="shared" si="53"/>
        <v/>
      </c>
    </row>
    <row r="335" spans="1:23" ht="10.95" customHeight="1" x14ac:dyDescent="0.2">
      <c r="A335" s="195" t="s">
        <v>445</v>
      </c>
      <c r="B335" s="196" t="s">
        <v>448</v>
      </c>
      <c r="C335" s="196">
        <v>1002</v>
      </c>
      <c r="D335" s="197">
        <v>978</v>
      </c>
      <c r="E335" s="196">
        <v>698</v>
      </c>
      <c r="F335" s="198">
        <v>69.7</v>
      </c>
      <c r="G335" s="198">
        <v>2.6</v>
      </c>
      <c r="H335" s="198">
        <v>71.400000000000006</v>
      </c>
      <c r="I335" s="198">
        <v>2.6</v>
      </c>
      <c r="J335" s="199">
        <v>556</v>
      </c>
      <c r="K335" s="198">
        <v>55.5</v>
      </c>
      <c r="L335" s="198">
        <v>2.9</v>
      </c>
      <c r="M335" s="200">
        <v>56.8</v>
      </c>
      <c r="N335" s="198">
        <v>2.9</v>
      </c>
      <c r="O335" s="192" t="str">
        <f t="shared" si="45"/>
        <v/>
      </c>
      <c r="P335" s="408" t="str">
        <f t="shared" si="49"/>
        <v/>
      </c>
      <c r="Q335" s="407" t="str">
        <f t="shared" si="50"/>
        <v/>
      </c>
      <c r="R335" s="334" t="str">
        <f t="shared" si="46"/>
        <v/>
      </c>
      <c r="S335" s="334" t="str">
        <f t="shared" si="47"/>
        <v/>
      </c>
      <c r="T335" s="334" t="str">
        <f t="shared" si="48"/>
        <v/>
      </c>
      <c r="U335" s="334" t="str">
        <f t="shared" si="51"/>
        <v/>
      </c>
      <c r="V335" s="267" t="str">
        <f t="shared" si="52"/>
        <v/>
      </c>
      <c r="W335" s="194" t="str">
        <f t="shared" si="53"/>
        <v/>
      </c>
    </row>
    <row r="336" spans="1:23" ht="10.95" customHeight="1" x14ac:dyDescent="0.2">
      <c r="A336" s="195" t="s">
        <v>445</v>
      </c>
      <c r="B336" s="196" t="s">
        <v>449</v>
      </c>
      <c r="C336" s="196">
        <v>970</v>
      </c>
      <c r="D336" s="197">
        <v>956</v>
      </c>
      <c r="E336" s="196">
        <v>683</v>
      </c>
      <c r="F336" s="198">
        <v>70.3</v>
      </c>
      <c r="G336" s="198">
        <v>2.7</v>
      </c>
      <c r="H336" s="198">
        <v>71.400000000000006</v>
      </c>
      <c r="I336" s="198">
        <v>2.7</v>
      </c>
      <c r="J336" s="199">
        <v>545</v>
      </c>
      <c r="K336" s="198">
        <v>56.1</v>
      </c>
      <c r="L336" s="198">
        <v>2.9</v>
      </c>
      <c r="M336" s="200">
        <v>57</v>
      </c>
      <c r="N336" s="198">
        <v>2.9</v>
      </c>
      <c r="O336" s="192" t="str">
        <f t="shared" si="45"/>
        <v/>
      </c>
      <c r="P336" s="408" t="str">
        <f t="shared" si="49"/>
        <v/>
      </c>
      <c r="Q336" s="407" t="str">
        <f t="shared" si="50"/>
        <v/>
      </c>
      <c r="R336" s="334" t="str">
        <f t="shared" si="46"/>
        <v/>
      </c>
      <c r="S336" s="334" t="str">
        <f t="shared" si="47"/>
        <v/>
      </c>
      <c r="T336" s="334" t="str">
        <f t="shared" si="48"/>
        <v/>
      </c>
      <c r="U336" s="334" t="str">
        <f t="shared" si="51"/>
        <v/>
      </c>
      <c r="V336" s="267" t="str">
        <f t="shared" si="52"/>
        <v/>
      </c>
      <c r="W336" s="194" t="str">
        <f t="shared" si="53"/>
        <v/>
      </c>
    </row>
    <row r="337" spans="1:23" ht="10.95" customHeight="1" x14ac:dyDescent="0.2">
      <c r="A337" s="195" t="s">
        <v>445</v>
      </c>
      <c r="B337" s="196" t="s">
        <v>450</v>
      </c>
      <c r="C337" s="196">
        <v>16</v>
      </c>
      <c r="D337" s="197">
        <v>4</v>
      </c>
      <c r="E337" s="196">
        <v>2</v>
      </c>
      <c r="F337" s="198" t="s">
        <v>457</v>
      </c>
      <c r="G337" s="198" t="s">
        <v>457</v>
      </c>
      <c r="H337" s="198" t="s">
        <v>457</v>
      </c>
      <c r="I337" s="198" t="s">
        <v>457</v>
      </c>
      <c r="J337" s="199">
        <v>2</v>
      </c>
      <c r="K337" s="198" t="s">
        <v>457</v>
      </c>
      <c r="L337" s="198" t="s">
        <v>457</v>
      </c>
      <c r="M337" s="200" t="s">
        <v>457</v>
      </c>
      <c r="N337" s="198" t="s">
        <v>457</v>
      </c>
      <c r="O337" s="192" t="str">
        <f t="shared" si="45"/>
        <v/>
      </c>
      <c r="P337" s="408" t="str">
        <f t="shared" si="49"/>
        <v/>
      </c>
      <c r="Q337" s="407" t="str">
        <f t="shared" si="50"/>
        <v/>
      </c>
      <c r="R337" s="334" t="str">
        <f t="shared" si="46"/>
        <v/>
      </c>
      <c r="S337" s="334" t="str">
        <f t="shared" si="47"/>
        <v/>
      </c>
      <c r="T337" s="334" t="str">
        <f t="shared" si="48"/>
        <v/>
      </c>
      <c r="U337" s="334" t="str">
        <f t="shared" si="51"/>
        <v/>
      </c>
      <c r="V337" s="267" t="str">
        <f t="shared" si="52"/>
        <v/>
      </c>
      <c r="W337" s="194" t="str">
        <f t="shared" si="53"/>
        <v/>
      </c>
    </row>
    <row r="338" spans="1:23" ht="10.95" customHeight="1" x14ac:dyDescent="0.2">
      <c r="A338" s="195" t="s">
        <v>445</v>
      </c>
      <c r="B338" s="196" t="s">
        <v>451</v>
      </c>
      <c r="C338" s="196">
        <v>38</v>
      </c>
      <c r="D338" s="197">
        <v>23</v>
      </c>
      <c r="E338" s="196">
        <v>15</v>
      </c>
      <c r="F338" s="198" t="s">
        <v>457</v>
      </c>
      <c r="G338" s="198" t="s">
        <v>457</v>
      </c>
      <c r="H338" s="198" t="s">
        <v>457</v>
      </c>
      <c r="I338" s="198" t="s">
        <v>457</v>
      </c>
      <c r="J338" s="199">
        <v>10</v>
      </c>
      <c r="K338" s="198" t="s">
        <v>457</v>
      </c>
      <c r="L338" s="198" t="s">
        <v>457</v>
      </c>
      <c r="M338" s="200" t="s">
        <v>457</v>
      </c>
      <c r="N338" s="198" t="s">
        <v>457</v>
      </c>
      <c r="O338" s="192" t="str">
        <f t="shared" si="45"/>
        <v/>
      </c>
      <c r="P338" s="408" t="str">
        <f t="shared" si="49"/>
        <v/>
      </c>
      <c r="Q338" s="407" t="str">
        <f t="shared" si="50"/>
        <v/>
      </c>
      <c r="R338" s="334" t="str">
        <f t="shared" si="46"/>
        <v/>
      </c>
      <c r="S338" s="334" t="str">
        <f t="shared" si="47"/>
        <v/>
      </c>
      <c r="T338" s="334" t="str">
        <f t="shared" si="48"/>
        <v/>
      </c>
      <c r="U338" s="334" t="str">
        <f t="shared" si="51"/>
        <v/>
      </c>
      <c r="V338" s="267" t="str">
        <f t="shared" si="52"/>
        <v/>
      </c>
      <c r="W338" s="194" t="str">
        <f t="shared" si="53"/>
        <v/>
      </c>
    </row>
    <row r="339" spans="1:23" ht="10.95" customHeight="1" x14ac:dyDescent="0.2">
      <c r="A339" s="195" t="s">
        <v>445</v>
      </c>
      <c r="B339" s="196" t="s">
        <v>452</v>
      </c>
      <c r="C339" s="196">
        <v>42</v>
      </c>
      <c r="D339" s="197">
        <v>25</v>
      </c>
      <c r="E339" s="196">
        <v>18</v>
      </c>
      <c r="F339" s="198" t="s">
        <v>457</v>
      </c>
      <c r="G339" s="198" t="s">
        <v>457</v>
      </c>
      <c r="H339" s="198" t="s">
        <v>457</v>
      </c>
      <c r="I339" s="198" t="s">
        <v>457</v>
      </c>
      <c r="J339" s="199">
        <v>14</v>
      </c>
      <c r="K339" s="198" t="s">
        <v>457</v>
      </c>
      <c r="L339" s="198" t="s">
        <v>457</v>
      </c>
      <c r="M339" s="200" t="s">
        <v>457</v>
      </c>
      <c r="N339" s="198" t="s">
        <v>457</v>
      </c>
      <c r="O339" s="192" t="str">
        <f t="shared" si="45"/>
        <v/>
      </c>
      <c r="P339" s="408" t="str">
        <f t="shared" si="49"/>
        <v/>
      </c>
      <c r="Q339" s="407" t="str">
        <f t="shared" si="50"/>
        <v/>
      </c>
      <c r="R339" s="334" t="str">
        <f t="shared" si="46"/>
        <v/>
      </c>
      <c r="S339" s="334" t="str">
        <f t="shared" si="47"/>
        <v/>
      </c>
      <c r="T339" s="334" t="str">
        <f t="shared" si="48"/>
        <v/>
      </c>
      <c r="U339" s="334" t="str">
        <f t="shared" si="51"/>
        <v/>
      </c>
      <c r="V339" s="267" t="str">
        <f t="shared" si="52"/>
        <v/>
      </c>
      <c r="W339" s="194" t="str">
        <f t="shared" si="53"/>
        <v/>
      </c>
    </row>
    <row r="340" spans="1:23" ht="10.95" customHeight="1" x14ac:dyDescent="0.2">
      <c r="A340" s="195" t="s">
        <v>445</v>
      </c>
      <c r="B340" s="196" t="s">
        <v>453</v>
      </c>
      <c r="C340" s="196">
        <v>1019</v>
      </c>
      <c r="D340" s="197">
        <v>991</v>
      </c>
      <c r="E340" s="196">
        <v>706</v>
      </c>
      <c r="F340" s="198">
        <v>69.3</v>
      </c>
      <c r="G340" s="198">
        <v>2.6</v>
      </c>
      <c r="H340" s="198">
        <v>71.2</v>
      </c>
      <c r="I340" s="198">
        <v>2.6</v>
      </c>
      <c r="J340" s="199">
        <v>562</v>
      </c>
      <c r="K340" s="198">
        <v>55.2</v>
      </c>
      <c r="L340" s="198">
        <v>2.8</v>
      </c>
      <c r="M340" s="200">
        <v>56.7</v>
      </c>
      <c r="N340" s="198">
        <v>2.9</v>
      </c>
      <c r="O340" s="192" t="str">
        <f t="shared" si="45"/>
        <v/>
      </c>
      <c r="P340" s="408" t="str">
        <f t="shared" si="49"/>
        <v/>
      </c>
      <c r="Q340" s="407" t="str">
        <f t="shared" si="50"/>
        <v/>
      </c>
      <c r="R340" s="334" t="str">
        <f t="shared" si="46"/>
        <v/>
      </c>
      <c r="S340" s="334" t="str">
        <f t="shared" si="47"/>
        <v/>
      </c>
      <c r="T340" s="334" t="str">
        <f t="shared" si="48"/>
        <v/>
      </c>
      <c r="U340" s="334" t="str">
        <f t="shared" si="51"/>
        <v/>
      </c>
      <c r="V340" s="267" t="str">
        <f t="shared" si="52"/>
        <v/>
      </c>
      <c r="W340" s="194" t="str">
        <f t="shared" si="53"/>
        <v/>
      </c>
    </row>
    <row r="341" spans="1:23" ht="10.95" customHeight="1" x14ac:dyDescent="0.2">
      <c r="A341" s="195" t="s">
        <v>445</v>
      </c>
      <c r="B341" s="196" t="s">
        <v>454</v>
      </c>
      <c r="C341" s="196">
        <v>27</v>
      </c>
      <c r="D341" s="197">
        <v>12</v>
      </c>
      <c r="E341" s="196">
        <v>7</v>
      </c>
      <c r="F341" s="198" t="s">
        <v>457</v>
      </c>
      <c r="G341" s="198" t="s">
        <v>457</v>
      </c>
      <c r="H341" s="198" t="s">
        <v>457</v>
      </c>
      <c r="I341" s="198" t="s">
        <v>457</v>
      </c>
      <c r="J341" s="199">
        <v>6</v>
      </c>
      <c r="K341" s="198" t="s">
        <v>457</v>
      </c>
      <c r="L341" s="198" t="s">
        <v>457</v>
      </c>
      <c r="M341" s="200" t="s">
        <v>457</v>
      </c>
      <c r="N341" s="198" t="s">
        <v>457</v>
      </c>
      <c r="O341" s="192" t="str">
        <f t="shared" si="45"/>
        <v/>
      </c>
      <c r="P341" s="408" t="str">
        <f t="shared" si="49"/>
        <v/>
      </c>
      <c r="Q341" s="407" t="str">
        <f t="shared" si="50"/>
        <v/>
      </c>
      <c r="R341" s="334" t="str">
        <f t="shared" si="46"/>
        <v/>
      </c>
      <c r="S341" s="334" t="str">
        <f t="shared" si="47"/>
        <v/>
      </c>
      <c r="T341" s="334" t="str">
        <f t="shared" si="48"/>
        <v/>
      </c>
      <c r="U341" s="334" t="str">
        <f t="shared" si="51"/>
        <v/>
      </c>
      <c r="V341" s="267" t="str">
        <f t="shared" si="52"/>
        <v/>
      </c>
      <c r="W341" s="194" t="str">
        <f t="shared" si="53"/>
        <v/>
      </c>
    </row>
    <row r="342" spans="1:23" ht="10.95" customHeight="1" x14ac:dyDescent="0.2">
      <c r="A342" s="195" t="s">
        <v>445</v>
      </c>
      <c r="B342" s="196" t="s">
        <v>455</v>
      </c>
      <c r="C342" s="196">
        <v>41</v>
      </c>
      <c r="D342" s="197">
        <v>26</v>
      </c>
      <c r="E342" s="196">
        <v>17</v>
      </c>
      <c r="F342" s="198" t="s">
        <v>457</v>
      </c>
      <c r="G342" s="198" t="s">
        <v>457</v>
      </c>
      <c r="H342" s="198" t="s">
        <v>457</v>
      </c>
      <c r="I342" s="198" t="s">
        <v>457</v>
      </c>
      <c r="J342" s="199">
        <v>13</v>
      </c>
      <c r="K342" s="198" t="s">
        <v>457</v>
      </c>
      <c r="L342" s="198" t="s">
        <v>457</v>
      </c>
      <c r="M342" s="200" t="s">
        <v>457</v>
      </c>
      <c r="N342" s="198" t="s">
        <v>457</v>
      </c>
      <c r="O342" s="192" t="str">
        <f t="shared" si="45"/>
        <v/>
      </c>
      <c r="P342" s="408" t="str">
        <f t="shared" si="49"/>
        <v/>
      </c>
      <c r="Q342" s="407" t="str">
        <f t="shared" si="50"/>
        <v/>
      </c>
      <c r="R342" s="334" t="str">
        <f t="shared" si="46"/>
        <v/>
      </c>
      <c r="S342" s="334" t="str">
        <f t="shared" si="47"/>
        <v/>
      </c>
      <c r="T342" s="334" t="str">
        <f t="shared" si="48"/>
        <v/>
      </c>
      <c r="U342" s="334" t="str">
        <f t="shared" si="51"/>
        <v/>
      </c>
      <c r="V342" s="267" t="str">
        <f t="shared" si="52"/>
        <v/>
      </c>
      <c r="W342" s="194" t="str">
        <f t="shared" si="53"/>
        <v/>
      </c>
    </row>
    <row r="343" spans="1:23" ht="10.95" customHeight="1" x14ac:dyDescent="0.2">
      <c r="A343" s="195" t="s">
        <v>488</v>
      </c>
      <c r="B343" s="196" t="s">
        <v>444</v>
      </c>
      <c r="C343" s="196">
        <v>7009</v>
      </c>
      <c r="D343" s="197">
        <v>6267</v>
      </c>
      <c r="E343" s="196">
        <v>4297</v>
      </c>
      <c r="F343" s="198">
        <v>61.3</v>
      </c>
      <c r="G343" s="198">
        <v>1.9</v>
      </c>
      <c r="H343" s="198">
        <v>68.599999999999994</v>
      </c>
      <c r="I343" s="198">
        <v>1.9</v>
      </c>
      <c r="J343" s="199">
        <v>3384</v>
      </c>
      <c r="K343" s="198">
        <v>48.3</v>
      </c>
      <c r="L343" s="198">
        <v>2</v>
      </c>
      <c r="M343" s="200">
        <v>54</v>
      </c>
      <c r="N343" s="198">
        <v>2.1</v>
      </c>
      <c r="O343" s="192">
        <f t="shared" si="45"/>
        <v>57.9</v>
      </c>
      <c r="P343" s="408">
        <f t="shared" si="49"/>
        <v>0.47378562204046493</v>
      </c>
      <c r="Q343" s="407">
        <f t="shared" si="50"/>
        <v>0.81828259419769422</v>
      </c>
      <c r="R343" s="334">
        <f t="shared" si="46"/>
        <v>51.5</v>
      </c>
      <c r="S343" s="334">
        <f t="shared" si="47"/>
        <v>52.3</v>
      </c>
      <c r="T343" s="334">
        <f t="shared" si="48"/>
        <v>51.2</v>
      </c>
      <c r="U343" s="334">
        <f t="shared" si="51"/>
        <v>38.9</v>
      </c>
      <c r="V343" s="267">
        <f t="shared" si="52"/>
        <v>0.10521437795953503</v>
      </c>
      <c r="W343" s="194" t="str">
        <f t="shared" si="53"/>
        <v>New Jersey</v>
      </c>
    </row>
    <row r="344" spans="1:23" ht="10.95" customHeight="1" x14ac:dyDescent="0.2">
      <c r="A344" s="195" t="s">
        <v>445</v>
      </c>
      <c r="B344" s="196" t="s">
        <v>446</v>
      </c>
      <c r="C344" s="196">
        <v>3348</v>
      </c>
      <c r="D344" s="197">
        <v>2998</v>
      </c>
      <c r="E344" s="196">
        <v>2046</v>
      </c>
      <c r="F344" s="198">
        <v>61.1</v>
      </c>
      <c r="G344" s="198">
        <v>2.8</v>
      </c>
      <c r="H344" s="198">
        <v>68.2</v>
      </c>
      <c r="I344" s="198">
        <v>2.8</v>
      </c>
      <c r="J344" s="199">
        <v>1577</v>
      </c>
      <c r="K344" s="198">
        <v>47.1</v>
      </c>
      <c r="L344" s="198">
        <v>2.8</v>
      </c>
      <c r="M344" s="200">
        <v>52.6</v>
      </c>
      <c r="N344" s="198">
        <v>3</v>
      </c>
      <c r="O344" s="192" t="str">
        <f t="shared" si="45"/>
        <v/>
      </c>
      <c r="P344" s="408" t="str">
        <f t="shared" si="49"/>
        <v/>
      </c>
      <c r="Q344" s="407" t="str">
        <f t="shared" si="50"/>
        <v/>
      </c>
      <c r="R344" s="334" t="str">
        <f t="shared" si="46"/>
        <v/>
      </c>
      <c r="S344" s="334" t="str">
        <f t="shared" si="47"/>
        <v/>
      </c>
      <c r="T344" s="334" t="str">
        <f t="shared" si="48"/>
        <v/>
      </c>
      <c r="U344" s="334" t="str">
        <f t="shared" si="51"/>
        <v/>
      </c>
      <c r="V344" s="267" t="str">
        <f t="shared" si="52"/>
        <v/>
      </c>
      <c r="W344" s="194" t="str">
        <f t="shared" si="53"/>
        <v/>
      </c>
    </row>
    <row r="345" spans="1:23" ht="10.95" customHeight="1" x14ac:dyDescent="0.2">
      <c r="A345" s="195" t="s">
        <v>445</v>
      </c>
      <c r="B345" s="196" t="s">
        <v>447</v>
      </c>
      <c r="C345" s="196">
        <v>3660</v>
      </c>
      <c r="D345" s="197">
        <v>3269</v>
      </c>
      <c r="E345" s="196">
        <v>2251</v>
      </c>
      <c r="F345" s="198">
        <v>61.5</v>
      </c>
      <c r="G345" s="198">
        <v>2.7</v>
      </c>
      <c r="H345" s="198">
        <v>68.900000000000006</v>
      </c>
      <c r="I345" s="198">
        <v>2.7</v>
      </c>
      <c r="J345" s="199">
        <v>1808</v>
      </c>
      <c r="K345" s="198">
        <v>49.4</v>
      </c>
      <c r="L345" s="198">
        <v>2.7</v>
      </c>
      <c r="M345" s="200">
        <v>55.3</v>
      </c>
      <c r="N345" s="198">
        <v>2.9</v>
      </c>
      <c r="O345" s="192" t="str">
        <f t="shared" si="45"/>
        <v/>
      </c>
      <c r="P345" s="408" t="str">
        <f t="shared" si="49"/>
        <v/>
      </c>
      <c r="Q345" s="407" t="str">
        <f t="shared" si="50"/>
        <v/>
      </c>
      <c r="R345" s="334" t="str">
        <f t="shared" si="46"/>
        <v/>
      </c>
      <c r="S345" s="334" t="str">
        <f t="shared" si="47"/>
        <v/>
      </c>
      <c r="T345" s="334" t="str">
        <f t="shared" si="48"/>
        <v/>
      </c>
      <c r="U345" s="334" t="str">
        <f t="shared" si="51"/>
        <v/>
      </c>
      <c r="V345" s="267" t="str">
        <f t="shared" si="52"/>
        <v/>
      </c>
      <c r="W345" s="194" t="str">
        <f t="shared" si="53"/>
        <v/>
      </c>
    </row>
    <row r="346" spans="1:23" ht="10.95" customHeight="1" x14ac:dyDescent="0.2">
      <c r="A346" s="195" t="s">
        <v>445</v>
      </c>
      <c r="B346" s="196" t="s">
        <v>448</v>
      </c>
      <c r="C346" s="196">
        <v>5227</v>
      </c>
      <c r="D346" s="197">
        <v>4788</v>
      </c>
      <c r="E346" s="196">
        <v>3349</v>
      </c>
      <c r="F346" s="198">
        <v>64.099999999999994</v>
      </c>
      <c r="G346" s="198">
        <v>2.2000000000000002</v>
      </c>
      <c r="H346" s="198">
        <v>69.900000000000006</v>
      </c>
      <c r="I346" s="198">
        <v>2.2000000000000002</v>
      </c>
      <c r="J346" s="199">
        <v>2678</v>
      </c>
      <c r="K346" s="198">
        <v>51.2</v>
      </c>
      <c r="L346" s="198">
        <v>2.2999999999999998</v>
      </c>
      <c r="M346" s="200">
        <v>55.9</v>
      </c>
      <c r="N346" s="198">
        <v>2.4</v>
      </c>
      <c r="O346" s="192" t="str">
        <f t="shared" si="45"/>
        <v/>
      </c>
      <c r="P346" s="408" t="str">
        <f t="shared" si="49"/>
        <v/>
      </c>
      <c r="Q346" s="407" t="str">
        <f t="shared" si="50"/>
        <v/>
      </c>
      <c r="R346" s="334" t="str">
        <f t="shared" si="46"/>
        <v/>
      </c>
      <c r="S346" s="334" t="str">
        <f t="shared" si="47"/>
        <v/>
      </c>
      <c r="T346" s="334" t="str">
        <f t="shared" si="48"/>
        <v/>
      </c>
      <c r="U346" s="334" t="str">
        <f t="shared" si="51"/>
        <v/>
      </c>
      <c r="V346" s="267" t="str">
        <f t="shared" si="52"/>
        <v/>
      </c>
      <c r="W346" s="194" t="str">
        <f t="shared" si="53"/>
        <v/>
      </c>
    </row>
    <row r="347" spans="1:23" ht="10.95" customHeight="1" x14ac:dyDescent="0.2">
      <c r="A347" s="195" t="s">
        <v>445</v>
      </c>
      <c r="B347" s="196" t="s">
        <v>449</v>
      </c>
      <c r="C347" s="196">
        <v>4081</v>
      </c>
      <c r="D347" s="197">
        <v>3944</v>
      </c>
      <c r="E347" s="196">
        <v>2847</v>
      </c>
      <c r="F347" s="198">
        <v>69.7</v>
      </c>
      <c r="G347" s="198">
        <v>2.4</v>
      </c>
      <c r="H347" s="198">
        <v>72.2</v>
      </c>
      <c r="I347" s="198">
        <v>2.4</v>
      </c>
      <c r="J347" s="199">
        <v>2283</v>
      </c>
      <c r="K347" s="198">
        <v>55.9</v>
      </c>
      <c r="L347" s="198">
        <v>2.6</v>
      </c>
      <c r="M347" s="200">
        <v>57.9</v>
      </c>
      <c r="N347" s="198">
        <v>2.6</v>
      </c>
      <c r="O347" s="192" t="str">
        <f t="shared" si="45"/>
        <v/>
      </c>
      <c r="P347" s="408" t="str">
        <f t="shared" si="49"/>
        <v/>
      </c>
      <c r="Q347" s="407" t="str">
        <f t="shared" si="50"/>
        <v/>
      </c>
      <c r="R347" s="334" t="str">
        <f t="shared" si="46"/>
        <v/>
      </c>
      <c r="S347" s="334" t="str">
        <f t="shared" si="47"/>
        <v/>
      </c>
      <c r="T347" s="334" t="str">
        <f t="shared" si="48"/>
        <v/>
      </c>
      <c r="U347" s="334" t="str">
        <f t="shared" si="51"/>
        <v/>
      </c>
      <c r="V347" s="267" t="str">
        <f t="shared" si="52"/>
        <v/>
      </c>
      <c r="W347" s="194" t="str">
        <f t="shared" si="53"/>
        <v/>
      </c>
    </row>
    <row r="348" spans="1:23" ht="10.95" customHeight="1" x14ac:dyDescent="0.2">
      <c r="A348" s="195" t="s">
        <v>445</v>
      </c>
      <c r="B348" s="196" t="s">
        <v>450</v>
      </c>
      <c r="C348" s="196">
        <v>1013</v>
      </c>
      <c r="D348" s="197">
        <v>917</v>
      </c>
      <c r="E348" s="196">
        <v>611</v>
      </c>
      <c r="F348" s="198">
        <v>60.3</v>
      </c>
      <c r="G348" s="198">
        <v>6.1</v>
      </c>
      <c r="H348" s="198">
        <v>66.599999999999994</v>
      </c>
      <c r="I348" s="198">
        <v>6.2</v>
      </c>
      <c r="J348" s="199">
        <v>472</v>
      </c>
      <c r="K348" s="198">
        <v>46.6</v>
      </c>
      <c r="L348" s="198">
        <v>6.3</v>
      </c>
      <c r="M348" s="200">
        <v>51.5</v>
      </c>
      <c r="N348" s="198">
        <v>6.6</v>
      </c>
      <c r="O348" s="192" t="str">
        <f t="shared" si="45"/>
        <v/>
      </c>
      <c r="P348" s="408" t="str">
        <f t="shared" si="49"/>
        <v/>
      </c>
      <c r="Q348" s="407" t="str">
        <f t="shared" si="50"/>
        <v/>
      </c>
      <c r="R348" s="334" t="str">
        <f t="shared" si="46"/>
        <v/>
      </c>
      <c r="S348" s="334" t="str">
        <f t="shared" si="47"/>
        <v/>
      </c>
      <c r="T348" s="334" t="str">
        <f t="shared" si="48"/>
        <v/>
      </c>
      <c r="U348" s="334" t="str">
        <f t="shared" si="51"/>
        <v/>
      </c>
      <c r="V348" s="267" t="str">
        <f t="shared" si="52"/>
        <v/>
      </c>
      <c r="W348" s="194" t="str">
        <f t="shared" si="53"/>
        <v/>
      </c>
    </row>
    <row r="349" spans="1:23" ht="10.95" customHeight="1" x14ac:dyDescent="0.2">
      <c r="A349" s="195" t="s">
        <v>445</v>
      </c>
      <c r="B349" s="196" t="s">
        <v>451</v>
      </c>
      <c r="C349" s="196">
        <v>690</v>
      </c>
      <c r="D349" s="197">
        <v>483</v>
      </c>
      <c r="E349" s="196">
        <v>281</v>
      </c>
      <c r="F349" s="198">
        <v>40.700000000000003</v>
      </c>
      <c r="G349" s="198">
        <v>7.8</v>
      </c>
      <c r="H349" s="198">
        <v>58.2</v>
      </c>
      <c r="I349" s="198">
        <v>9.4</v>
      </c>
      <c r="J349" s="199">
        <v>188</v>
      </c>
      <c r="K349" s="198">
        <v>27.2</v>
      </c>
      <c r="L349" s="198">
        <v>7.1</v>
      </c>
      <c r="M349" s="200">
        <v>38.9</v>
      </c>
      <c r="N349" s="198">
        <v>9.3000000000000007</v>
      </c>
      <c r="O349" s="192" t="str">
        <f t="shared" si="45"/>
        <v/>
      </c>
      <c r="P349" s="408" t="str">
        <f t="shared" si="49"/>
        <v/>
      </c>
      <c r="Q349" s="407" t="str">
        <f t="shared" si="50"/>
        <v/>
      </c>
      <c r="R349" s="334" t="str">
        <f t="shared" si="46"/>
        <v/>
      </c>
      <c r="S349" s="334" t="str">
        <f t="shared" si="47"/>
        <v/>
      </c>
      <c r="T349" s="334" t="str">
        <f t="shared" si="48"/>
        <v/>
      </c>
      <c r="U349" s="334" t="str">
        <f t="shared" si="51"/>
        <v/>
      </c>
      <c r="V349" s="267" t="str">
        <f t="shared" si="52"/>
        <v/>
      </c>
      <c r="W349" s="194" t="str">
        <f t="shared" si="53"/>
        <v/>
      </c>
    </row>
    <row r="350" spans="1:23" ht="10.95" customHeight="1" x14ac:dyDescent="0.2">
      <c r="A350" s="195" t="s">
        <v>445</v>
      </c>
      <c r="B350" s="196" t="s">
        <v>452</v>
      </c>
      <c r="C350" s="196">
        <v>1259</v>
      </c>
      <c r="D350" s="197">
        <v>920</v>
      </c>
      <c r="E350" s="196">
        <v>578</v>
      </c>
      <c r="F350" s="198">
        <v>45.9</v>
      </c>
      <c r="G350" s="198">
        <v>7.3</v>
      </c>
      <c r="H350" s="198">
        <v>62.9</v>
      </c>
      <c r="I350" s="198">
        <v>8.3000000000000007</v>
      </c>
      <c r="J350" s="199">
        <v>471</v>
      </c>
      <c r="K350" s="198">
        <v>37.4</v>
      </c>
      <c r="L350" s="198">
        <v>7.1</v>
      </c>
      <c r="M350" s="200">
        <v>51.2</v>
      </c>
      <c r="N350" s="198">
        <v>8.5</v>
      </c>
      <c r="O350" s="192" t="str">
        <f t="shared" si="45"/>
        <v/>
      </c>
      <c r="P350" s="408" t="str">
        <f t="shared" si="49"/>
        <v/>
      </c>
      <c r="Q350" s="407" t="str">
        <f t="shared" si="50"/>
        <v/>
      </c>
      <c r="R350" s="334" t="str">
        <f t="shared" si="46"/>
        <v/>
      </c>
      <c r="S350" s="334" t="str">
        <f t="shared" si="47"/>
        <v/>
      </c>
      <c r="T350" s="334" t="str">
        <f t="shared" si="48"/>
        <v/>
      </c>
      <c r="U350" s="334" t="str">
        <f t="shared" si="51"/>
        <v/>
      </c>
      <c r="V350" s="267" t="str">
        <f t="shared" si="52"/>
        <v/>
      </c>
      <c r="W350" s="194" t="str">
        <f t="shared" si="53"/>
        <v/>
      </c>
    </row>
    <row r="351" spans="1:23" ht="10.95" customHeight="1" x14ac:dyDescent="0.2">
      <c r="A351" s="195" t="s">
        <v>445</v>
      </c>
      <c r="B351" s="196" t="s">
        <v>453</v>
      </c>
      <c r="C351" s="196">
        <v>5302</v>
      </c>
      <c r="D351" s="197">
        <v>4863</v>
      </c>
      <c r="E351" s="196">
        <v>3401</v>
      </c>
      <c r="F351" s="198">
        <v>64.099999999999994</v>
      </c>
      <c r="G351" s="198">
        <v>2.2000000000000002</v>
      </c>
      <c r="H351" s="198">
        <v>69.900000000000006</v>
      </c>
      <c r="I351" s="198">
        <v>2.2000000000000002</v>
      </c>
      <c r="J351" s="199">
        <v>2725</v>
      </c>
      <c r="K351" s="198">
        <v>51.4</v>
      </c>
      <c r="L351" s="198">
        <v>2.2999999999999998</v>
      </c>
      <c r="M351" s="200">
        <v>56</v>
      </c>
      <c r="N351" s="198">
        <v>2.2999999999999998</v>
      </c>
      <c r="O351" s="192" t="str">
        <f t="shared" si="45"/>
        <v/>
      </c>
      <c r="P351" s="408" t="str">
        <f t="shared" si="49"/>
        <v/>
      </c>
      <c r="Q351" s="407" t="str">
        <f t="shared" si="50"/>
        <v/>
      </c>
      <c r="R351" s="334" t="str">
        <f t="shared" si="46"/>
        <v/>
      </c>
      <c r="S351" s="334" t="str">
        <f t="shared" si="47"/>
        <v/>
      </c>
      <c r="T351" s="334" t="str">
        <f t="shared" si="48"/>
        <v/>
      </c>
      <c r="U351" s="334" t="str">
        <f t="shared" si="51"/>
        <v/>
      </c>
      <c r="V351" s="267" t="str">
        <f t="shared" si="52"/>
        <v/>
      </c>
      <c r="W351" s="194" t="str">
        <f t="shared" si="53"/>
        <v/>
      </c>
    </row>
    <row r="352" spans="1:23" ht="10.95" customHeight="1" x14ac:dyDescent="0.2">
      <c r="A352" s="195" t="s">
        <v>445</v>
      </c>
      <c r="B352" s="196" t="s">
        <v>454</v>
      </c>
      <c r="C352" s="196">
        <v>1081</v>
      </c>
      <c r="D352" s="197">
        <v>985</v>
      </c>
      <c r="E352" s="196">
        <v>663</v>
      </c>
      <c r="F352" s="198">
        <v>61.4</v>
      </c>
      <c r="G352" s="198">
        <v>5.9</v>
      </c>
      <c r="H352" s="198">
        <v>67.3</v>
      </c>
      <c r="I352" s="198">
        <v>6</v>
      </c>
      <c r="J352" s="199">
        <v>515</v>
      </c>
      <c r="K352" s="198">
        <v>47.7</v>
      </c>
      <c r="L352" s="198">
        <v>6.1</v>
      </c>
      <c r="M352" s="200">
        <v>52.3</v>
      </c>
      <c r="N352" s="198">
        <v>6.4</v>
      </c>
      <c r="O352" s="192" t="str">
        <f t="shared" si="45"/>
        <v/>
      </c>
      <c r="P352" s="408" t="str">
        <f t="shared" si="49"/>
        <v/>
      </c>
      <c r="Q352" s="407" t="str">
        <f t="shared" si="50"/>
        <v/>
      </c>
      <c r="R352" s="334" t="str">
        <f t="shared" si="46"/>
        <v/>
      </c>
      <c r="S352" s="334" t="str">
        <f t="shared" si="47"/>
        <v/>
      </c>
      <c r="T352" s="334" t="str">
        <f t="shared" si="48"/>
        <v/>
      </c>
      <c r="U352" s="334" t="str">
        <f t="shared" si="51"/>
        <v/>
      </c>
      <c r="V352" s="267" t="str">
        <f t="shared" si="52"/>
        <v/>
      </c>
      <c r="W352" s="194" t="str">
        <f t="shared" si="53"/>
        <v/>
      </c>
    </row>
    <row r="353" spans="1:23" ht="10.95" customHeight="1" x14ac:dyDescent="0.2">
      <c r="A353" s="195" t="s">
        <v>445</v>
      </c>
      <c r="B353" s="196" t="s">
        <v>455</v>
      </c>
      <c r="C353" s="196">
        <v>697</v>
      </c>
      <c r="D353" s="197">
        <v>490</v>
      </c>
      <c r="E353" s="196">
        <v>284</v>
      </c>
      <c r="F353" s="198">
        <v>40.799999999999997</v>
      </c>
      <c r="G353" s="198">
        <v>7.8</v>
      </c>
      <c r="H353" s="198">
        <v>58.1</v>
      </c>
      <c r="I353" s="198">
        <v>9.3000000000000007</v>
      </c>
      <c r="J353" s="199">
        <v>191</v>
      </c>
      <c r="K353" s="198">
        <v>27.4</v>
      </c>
      <c r="L353" s="198">
        <v>7</v>
      </c>
      <c r="M353" s="200">
        <v>39</v>
      </c>
      <c r="N353" s="198">
        <v>9.1999999999999993</v>
      </c>
      <c r="O353" s="192" t="str">
        <f t="shared" si="45"/>
        <v/>
      </c>
      <c r="P353" s="408" t="str">
        <f t="shared" si="49"/>
        <v/>
      </c>
      <c r="Q353" s="407" t="str">
        <f t="shared" si="50"/>
        <v/>
      </c>
      <c r="R353" s="334" t="str">
        <f t="shared" si="46"/>
        <v/>
      </c>
      <c r="S353" s="334" t="str">
        <f t="shared" si="47"/>
        <v/>
      </c>
      <c r="T353" s="334" t="str">
        <f t="shared" si="48"/>
        <v/>
      </c>
      <c r="U353" s="334" t="str">
        <f t="shared" si="51"/>
        <v/>
      </c>
      <c r="V353" s="267" t="str">
        <f t="shared" si="52"/>
        <v/>
      </c>
      <c r="W353" s="194" t="str">
        <f t="shared" si="53"/>
        <v/>
      </c>
    </row>
    <row r="354" spans="1:23" ht="10.95" customHeight="1" x14ac:dyDescent="0.2">
      <c r="A354" s="195" t="s">
        <v>489</v>
      </c>
      <c r="B354" s="196" t="s">
        <v>444</v>
      </c>
      <c r="C354" s="196">
        <v>1576</v>
      </c>
      <c r="D354" s="197">
        <v>1485</v>
      </c>
      <c r="E354" s="196">
        <v>916</v>
      </c>
      <c r="F354" s="198">
        <v>58.1</v>
      </c>
      <c r="G354" s="198">
        <v>2.5</v>
      </c>
      <c r="H354" s="198">
        <v>61.7</v>
      </c>
      <c r="I354" s="198">
        <v>2.6</v>
      </c>
      <c r="J354" s="199">
        <v>715</v>
      </c>
      <c r="K354" s="198">
        <v>45.3</v>
      </c>
      <c r="L354" s="198">
        <v>2.6</v>
      </c>
      <c r="M354" s="200">
        <v>48.1</v>
      </c>
      <c r="N354" s="198">
        <v>2.6</v>
      </c>
      <c r="O354" s="192">
        <f t="shared" si="45"/>
        <v>61.3</v>
      </c>
      <c r="P354" s="408">
        <f t="shared" si="49"/>
        <v>0.38265922444183315</v>
      </c>
      <c r="Q354" s="407">
        <f t="shared" si="50"/>
        <v>0.62424017037819446</v>
      </c>
      <c r="R354" s="334" t="str">
        <f t="shared" si="46"/>
        <v>B</v>
      </c>
      <c r="S354" s="334" t="str">
        <f t="shared" si="47"/>
        <v>B</v>
      </c>
      <c r="T354" s="334">
        <f t="shared" si="48"/>
        <v>40.5</v>
      </c>
      <c r="U354" s="334" t="str">
        <f t="shared" si="51"/>
        <v>B</v>
      </c>
      <c r="V354" s="267">
        <f t="shared" si="52"/>
        <v>0.23034077555816684</v>
      </c>
      <c r="W354" s="194" t="str">
        <f t="shared" si="53"/>
        <v>New Mexico</v>
      </c>
    </row>
    <row r="355" spans="1:23" ht="10.95" customHeight="1" x14ac:dyDescent="0.2">
      <c r="A355" s="195" t="s">
        <v>445</v>
      </c>
      <c r="B355" s="196" t="s">
        <v>446</v>
      </c>
      <c r="C355" s="196">
        <v>761</v>
      </c>
      <c r="D355" s="197">
        <v>715</v>
      </c>
      <c r="E355" s="196">
        <v>422</v>
      </c>
      <c r="F355" s="198">
        <v>55.5</v>
      </c>
      <c r="G355" s="198">
        <v>3.7</v>
      </c>
      <c r="H355" s="198">
        <v>59.1</v>
      </c>
      <c r="I355" s="198">
        <v>3.8</v>
      </c>
      <c r="J355" s="199">
        <v>327</v>
      </c>
      <c r="K355" s="198">
        <v>43</v>
      </c>
      <c r="L355" s="198">
        <v>3.7</v>
      </c>
      <c r="M355" s="200">
        <v>45.8</v>
      </c>
      <c r="N355" s="198">
        <v>3.8</v>
      </c>
      <c r="O355" s="192" t="str">
        <f t="shared" si="45"/>
        <v/>
      </c>
      <c r="P355" s="408" t="str">
        <f t="shared" si="49"/>
        <v/>
      </c>
      <c r="Q355" s="407" t="str">
        <f t="shared" si="50"/>
        <v/>
      </c>
      <c r="R355" s="334" t="str">
        <f t="shared" si="46"/>
        <v/>
      </c>
      <c r="S355" s="334" t="str">
        <f t="shared" si="47"/>
        <v/>
      </c>
      <c r="T355" s="334" t="str">
        <f t="shared" si="48"/>
        <v/>
      </c>
      <c r="U355" s="334" t="str">
        <f t="shared" si="51"/>
        <v/>
      </c>
      <c r="V355" s="267" t="str">
        <f t="shared" si="52"/>
        <v/>
      </c>
      <c r="W355" s="194" t="str">
        <f t="shared" si="53"/>
        <v/>
      </c>
    </row>
    <row r="356" spans="1:23" ht="10.95" customHeight="1" x14ac:dyDescent="0.2">
      <c r="A356" s="195" t="s">
        <v>445</v>
      </c>
      <c r="B356" s="196" t="s">
        <v>447</v>
      </c>
      <c r="C356" s="196">
        <v>815</v>
      </c>
      <c r="D356" s="197">
        <v>770</v>
      </c>
      <c r="E356" s="196">
        <v>493</v>
      </c>
      <c r="F356" s="198">
        <v>60.5</v>
      </c>
      <c r="G356" s="198">
        <v>3.5</v>
      </c>
      <c r="H356" s="198">
        <v>64</v>
      </c>
      <c r="I356" s="198">
        <v>3.5</v>
      </c>
      <c r="J356" s="199">
        <v>387</v>
      </c>
      <c r="K356" s="198">
        <v>47.5</v>
      </c>
      <c r="L356" s="198">
        <v>3.6</v>
      </c>
      <c r="M356" s="200">
        <v>50.3</v>
      </c>
      <c r="N356" s="198">
        <v>3.7</v>
      </c>
      <c r="O356" s="192" t="str">
        <f t="shared" si="45"/>
        <v/>
      </c>
      <c r="P356" s="408" t="str">
        <f t="shared" si="49"/>
        <v/>
      </c>
      <c r="Q356" s="407" t="str">
        <f t="shared" si="50"/>
        <v/>
      </c>
      <c r="R356" s="334" t="str">
        <f t="shared" si="46"/>
        <v/>
      </c>
      <c r="S356" s="334" t="str">
        <f t="shared" si="47"/>
        <v/>
      </c>
      <c r="T356" s="334" t="str">
        <f t="shared" si="48"/>
        <v/>
      </c>
      <c r="U356" s="334" t="str">
        <f t="shared" si="51"/>
        <v/>
      </c>
      <c r="V356" s="267" t="str">
        <f t="shared" si="52"/>
        <v/>
      </c>
      <c r="W356" s="194" t="str">
        <f t="shared" si="53"/>
        <v/>
      </c>
    </row>
    <row r="357" spans="1:23" ht="10.95" customHeight="1" x14ac:dyDescent="0.2">
      <c r="A357" s="195" t="s">
        <v>445</v>
      </c>
      <c r="B357" s="196" t="s">
        <v>448</v>
      </c>
      <c r="C357" s="196">
        <v>1251</v>
      </c>
      <c r="D357" s="197">
        <v>1178</v>
      </c>
      <c r="E357" s="196">
        <v>764</v>
      </c>
      <c r="F357" s="198">
        <v>61.1</v>
      </c>
      <c r="G357" s="198">
        <v>2.8</v>
      </c>
      <c r="H357" s="198">
        <v>64.900000000000006</v>
      </c>
      <c r="I357" s="198">
        <v>2.8</v>
      </c>
      <c r="J357" s="199">
        <v>616</v>
      </c>
      <c r="K357" s="198">
        <v>49.2</v>
      </c>
      <c r="L357" s="198">
        <v>2.9</v>
      </c>
      <c r="M357" s="200">
        <v>52.3</v>
      </c>
      <c r="N357" s="198">
        <v>3</v>
      </c>
      <c r="O357" s="192" t="str">
        <f t="shared" si="45"/>
        <v/>
      </c>
      <c r="P357" s="408" t="str">
        <f t="shared" si="49"/>
        <v/>
      </c>
      <c r="Q357" s="407" t="str">
        <f t="shared" si="50"/>
        <v/>
      </c>
      <c r="R357" s="334" t="str">
        <f t="shared" si="46"/>
        <v/>
      </c>
      <c r="S357" s="334" t="str">
        <f t="shared" si="47"/>
        <v/>
      </c>
      <c r="T357" s="334" t="str">
        <f t="shared" si="48"/>
        <v/>
      </c>
      <c r="U357" s="334" t="str">
        <f t="shared" si="51"/>
        <v/>
      </c>
      <c r="V357" s="267" t="str">
        <f t="shared" si="52"/>
        <v/>
      </c>
      <c r="W357" s="194" t="str">
        <f t="shared" si="53"/>
        <v/>
      </c>
    </row>
    <row r="358" spans="1:23" ht="10.95" customHeight="1" x14ac:dyDescent="0.2">
      <c r="A358" s="195" t="s">
        <v>445</v>
      </c>
      <c r="B358" s="196" t="s">
        <v>449</v>
      </c>
      <c r="C358" s="196">
        <v>644</v>
      </c>
      <c r="D358" s="197">
        <v>634</v>
      </c>
      <c r="E358" s="196">
        <v>465</v>
      </c>
      <c r="F358" s="198">
        <v>72.2</v>
      </c>
      <c r="G358" s="198">
        <v>3.6</v>
      </c>
      <c r="H358" s="198">
        <v>73.400000000000006</v>
      </c>
      <c r="I358" s="198">
        <v>3.6</v>
      </c>
      <c r="J358" s="199">
        <v>388</v>
      </c>
      <c r="K358" s="198">
        <v>60.3</v>
      </c>
      <c r="L358" s="198">
        <v>3.9</v>
      </c>
      <c r="M358" s="200">
        <v>61.3</v>
      </c>
      <c r="N358" s="198">
        <v>3.9</v>
      </c>
      <c r="O358" s="192" t="str">
        <f t="shared" si="45"/>
        <v/>
      </c>
      <c r="P358" s="408" t="str">
        <f t="shared" si="49"/>
        <v/>
      </c>
      <c r="Q358" s="407" t="str">
        <f t="shared" si="50"/>
        <v/>
      </c>
      <c r="R358" s="334" t="str">
        <f t="shared" si="46"/>
        <v/>
      </c>
      <c r="S358" s="334" t="str">
        <f t="shared" si="47"/>
        <v/>
      </c>
      <c r="T358" s="334" t="str">
        <f t="shared" si="48"/>
        <v/>
      </c>
      <c r="U358" s="334" t="str">
        <f t="shared" si="51"/>
        <v/>
      </c>
      <c r="V358" s="267" t="str">
        <f t="shared" si="52"/>
        <v/>
      </c>
      <c r="W358" s="194" t="str">
        <f t="shared" si="53"/>
        <v/>
      </c>
    </row>
    <row r="359" spans="1:23" ht="10.95" customHeight="1" x14ac:dyDescent="0.2">
      <c r="A359" s="195" t="s">
        <v>445</v>
      </c>
      <c r="B359" s="196" t="s">
        <v>450</v>
      </c>
      <c r="C359" s="196">
        <v>30</v>
      </c>
      <c r="D359" s="197">
        <v>27</v>
      </c>
      <c r="E359" s="196">
        <v>15</v>
      </c>
      <c r="F359" s="198" t="s">
        <v>457</v>
      </c>
      <c r="G359" s="198" t="s">
        <v>457</v>
      </c>
      <c r="H359" s="198" t="s">
        <v>457</v>
      </c>
      <c r="I359" s="198" t="s">
        <v>457</v>
      </c>
      <c r="J359" s="199">
        <v>9</v>
      </c>
      <c r="K359" s="198" t="s">
        <v>457</v>
      </c>
      <c r="L359" s="198" t="s">
        <v>457</v>
      </c>
      <c r="M359" s="200" t="s">
        <v>457</v>
      </c>
      <c r="N359" s="198" t="s">
        <v>457</v>
      </c>
      <c r="O359" s="192" t="str">
        <f t="shared" si="45"/>
        <v/>
      </c>
      <c r="P359" s="408" t="str">
        <f t="shared" si="49"/>
        <v/>
      </c>
      <c r="Q359" s="407" t="str">
        <f t="shared" si="50"/>
        <v/>
      </c>
      <c r="R359" s="334" t="str">
        <f t="shared" si="46"/>
        <v/>
      </c>
      <c r="S359" s="334" t="str">
        <f t="shared" si="47"/>
        <v/>
      </c>
      <c r="T359" s="334" t="str">
        <f t="shared" si="48"/>
        <v/>
      </c>
      <c r="U359" s="334" t="str">
        <f t="shared" si="51"/>
        <v/>
      </c>
      <c r="V359" s="267" t="str">
        <f t="shared" si="52"/>
        <v/>
      </c>
      <c r="W359" s="194" t="str">
        <f t="shared" si="53"/>
        <v/>
      </c>
    </row>
    <row r="360" spans="1:23" ht="10.95" customHeight="1" x14ac:dyDescent="0.2">
      <c r="A360" s="195" t="s">
        <v>445</v>
      </c>
      <c r="B360" s="196" t="s">
        <v>451</v>
      </c>
      <c r="C360" s="196">
        <v>32</v>
      </c>
      <c r="D360" s="197">
        <v>21</v>
      </c>
      <c r="E360" s="196">
        <v>9</v>
      </c>
      <c r="F360" s="198" t="s">
        <v>457</v>
      </c>
      <c r="G360" s="198" t="s">
        <v>457</v>
      </c>
      <c r="H360" s="198" t="s">
        <v>457</v>
      </c>
      <c r="I360" s="198" t="s">
        <v>457</v>
      </c>
      <c r="J360" s="199">
        <v>7</v>
      </c>
      <c r="K360" s="198" t="s">
        <v>457</v>
      </c>
      <c r="L360" s="198" t="s">
        <v>457</v>
      </c>
      <c r="M360" s="200" t="s">
        <v>457</v>
      </c>
      <c r="N360" s="198" t="s">
        <v>457</v>
      </c>
      <c r="O360" s="192" t="str">
        <f t="shared" si="45"/>
        <v/>
      </c>
      <c r="P360" s="408" t="str">
        <f t="shared" si="49"/>
        <v/>
      </c>
      <c r="Q360" s="407" t="str">
        <f t="shared" si="50"/>
        <v/>
      </c>
      <c r="R360" s="334" t="str">
        <f t="shared" si="46"/>
        <v/>
      </c>
      <c r="S360" s="334" t="str">
        <f t="shared" si="47"/>
        <v/>
      </c>
      <c r="T360" s="334" t="str">
        <f t="shared" si="48"/>
        <v/>
      </c>
      <c r="U360" s="334" t="str">
        <f t="shared" si="51"/>
        <v/>
      </c>
      <c r="V360" s="267" t="str">
        <f t="shared" si="52"/>
        <v/>
      </c>
      <c r="W360" s="194" t="str">
        <f t="shared" si="53"/>
        <v/>
      </c>
    </row>
    <row r="361" spans="1:23" ht="10.95" customHeight="1" x14ac:dyDescent="0.2">
      <c r="A361" s="195" t="s">
        <v>445</v>
      </c>
      <c r="B361" s="196" t="s">
        <v>452</v>
      </c>
      <c r="C361" s="196">
        <v>666</v>
      </c>
      <c r="D361" s="197">
        <v>597</v>
      </c>
      <c r="E361" s="196">
        <v>322</v>
      </c>
      <c r="F361" s="198">
        <v>48.3</v>
      </c>
      <c r="G361" s="198">
        <v>6.2</v>
      </c>
      <c r="H361" s="198">
        <v>53.9</v>
      </c>
      <c r="I361" s="198">
        <v>6.5</v>
      </c>
      <c r="J361" s="199">
        <v>242</v>
      </c>
      <c r="K361" s="198">
        <v>36.299999999999997</v>
      </c>
      <c r="L361" s="198">
        <v>6</v>
      </c>
      <c r="M361" s="200">
        <v>40.5</v>
      </c>
      <c r="N361" s="198">
        <v>6.4</v>
      </c>
      <c r="O361" s="192" t="str">
        <f t="shared" si="45"/>
        <v/>
      </c>
      <c r="P361" s="408" t="str">
        <f t="shared" si="49"/>
        <v/>
      </c>
      <c r="Q361" s="407" t="str">
        <f t="shared" si="50"/>
        <v/>
      </c>
      <c r="R361" s="334" t="str">
        <f t="shared" si="46"/>
        <v/>
      </c>
      <c r="S361" s="334" t="str">
        <f t="shared" si="47"/>
        <v/>
      </c>
      <c r="T361" s="334" t="str">
        <f t="shared" si="48"/>
        <v/>
      </c>
      <c r="U361" s="334" t="str">
        <f t="shared" si="51"/>
        <v/>
      </c>
      <c r="V361" s="267" t="str">
        <f t="shared" si="52"/>
        <v/>
      </c>
      <c r="W361" s="194" t="str">
        <f t="shared" si="53"/>
        <v/>
      </c>
    </row>
    <row r="362" spans="1:23" ht="10.95" customHeight="1" x14ac:dyDescent="0.2">
      <c r="A362" s="195" t="s">
        <v>445</v>
      </c>
      <c r="B362" s="196" t="s">
        <v>453</v>
      </c>
      <c r="C362" s="196">
        <v>1284</v>
      </c>
      <c r="D362" s="197">
        <v>1206</v>
      </c>
      <c r="E362" s="196">
        <v>777</v>
      </c>
      <c r="F362" s="198">
        <v>60.5</v>
      </c>
      <c r="G362" s="198">
        <v>2.8</v>
      </c>
      <c r="H362" s="198">
        <v>64.5</v>
      </c>
      <c r="I362" s="198">
        <v>2.8</v>
      </c>
      <c r="J362" s="199">
        <v>626</v>
      </c>
      <c r="K362" s="198">
        <v>48.7</v>
      </c>
      <c r="L362" s="198">
        <v>2.8</v>
      </c>
      <c r="M362" s="200">
        <v>51.9</v>
      </c>
      <c r="N362" s="198">
        <v>2.9</v>
      </c>
      <c r="O362" s="192" t="str">
        <f t="shared" si="45"/>
        <v/>
      </c>
      <c r="P362" s="408" t="str">
        <f t="shared" si="49"/>
        <v/>
      </c>
      <c r="Q362" s="407" t="str">
        <f t="shared" si="50"/>
        <v/>
      </c>
      <c r="R362" s="334" t="str">
        <f t="shared" si="46"/>
        <v/>
      </c>
      <c r="S362" s="334" t="str">
        <f t="shared" si="47"/>
        <v/>
      </c>
      <c r="T362" s="334" t="str">
        <f t="shared" si="48"/>
        <v/>
      </c>
      <c r="U362" s="334" t="str">
        <f t="shared" si="51"/>
        <v/>
      </c>
      <c r="V362" s="267" t="str">
        <f t="shared" si="52"/>
        <v/>
      </c>
      <c r="W362" s="194" t="str">
        <f t="shared" si="53"/>
        <v/>
      </c>
    </row>
    <row r="363" spans="1:23" ht="10.95" customHeight="1" x14ac:dyDescent="0.2">
      <c r="A363" s="195" t="s">
        <v>445</v>
      </c>
      <c r="B363" s="196" t="s">
        <v>454</v>
      </c>
      <c r="C363" s="196">
        <v>39</v>
      </c>
      <c r="D363" s="197">
        <v>36</v>
      </c>
      <c r="E363" s="196">
        <v>19</v>
      </c>
      <c r="F363" s="198" t="s">
        <v>457</v>
      </c>
      <c r="G363" s="198" t="s">
        <v>457</v>
      </c>
      <c r="H363" s="198" t="s">
        <v>457</v>
      </c>
      <c r="I363" s="198" t="s">
        <v>457</v>
      </c>
      <c r="J363" s="199">
        <v>11</v>
      </c>
      <c r="K363" s="198" t="s">
        <v>457</v>
      </c>
      <c r="L363" s="198" t="s">
        <v>457</v>
      </c>
      <c r="M363" s="200" t="s">
        <v>457</v>
      </c>
      <c r="N363" s="198" t="s">
        <v>457</v>
      </c>
      <c r="O363" s="192" t="str">
        <f t="shared" si="45"/>
        <v/>
      </c>
      <c r="P363" s="408" t="str">
        <f t="shared" si="49"/>
        <v/>
      </c>
      <c r="Q363" s="407" t="str">
        <f t="shared" si="50"/>
        <v/>
      </c>
      <c r="R363" s="334" t="str">
        <f t="shared" si="46"/>
        <v/>
      </c>
      <c r="S363" s="334" t="str">
        <f t="shared" si="47"/>
        <v/>
      </c>
      <c r="T363" s="334" t="str">
        <f t="shared" si="48"/>
        <v/>
      </c>
      <c r="U363" s="334" t="str">
        <f t="shared" si="51"/>
        <v/>
      </c>
      <c r="V363" s="267" t="str">
        <f t="shared" si="52"/>
        <v/>
      </c>
      <c r="W363" s="194" t="str">
        <f t="shared" si="53"/>
        <v/>
      </c>
    </row>
    <row r="364" spans="1:23" ht="10.95" customHeight="1" x14ac:dyDescent="0.2">
      <c r="A364" s="195" t="s">
        <v>445</v>
      </c>
      <c r="B364" s="196" t="s">
        <v>455</v>
      </c>
      <c r="C364" s="196">
        <v>35</v>
      </c>
      <c r="D364" s="197">
        <v>25</v>
      </c>
      <c r="E364" s="196">
        <v>10</v>
      </c>
      <c r="F364" s="198" t="s">
        <v>457</v>
      </c>
      <c r="G364" s="198" t="s">
        <v>457</v>
      </c>
      <c r="H364" s="198" t="s">
        <v>457</v>
      </c>
      <c r="I364" s="198" t="s">
        <v>457</v>
      </c>
      <c r="J364" s="199">
        <v>8</v>
      </c>
      <c r="K364" s="198" t="s">
        <v>457</v>
      </c>
      <c r="L364" s="198" t="s">
        <v>457</v>
      </c>
      <c r="M364" s="200" t="s">
        <v>457</v>
      </c>
      <c r="N364" s="198" t="s">
        <v>457</v>
      </c>
      <c r="O364" s="192" t="str">
        <f t="shared" si="45"/>
        <v/>
      </c>
      <c r="P364" s="408" t="str">
        <f t="shared" si="49"/>
        <v/>
      </c>
      <c r="Q364" s="407" t="str">
        <f t="shared" si="50"/>
        <v/>
      </c>
      <c r="R364" s="334" t="str">
        <f t="shared" si="46"/>
        <v/>
      </c>
      <c r="S364" s="334" t="str">
        <f t="shared" si="47"/>
        <v/>
      </c>
      <c r="T364" s="334" t="str">
        <f t="shared" si="48"/>
        <v/>
      </c>
      <c r="U364" s="334" t="str">
        <f t="shared" si="51"/>
        <v/>
      </c>
      <c r="V364" s="267" t="str">
        <f t="shared" si="52"/>
        <v/>
      </c>
      <c r="W364" s="194" t="str">
        <f t="shared" si="53"/>
        <v/>
      </c>
    </row>
    <row r="365" spans="1:23" ht="10.95" customHeight="1" x14ac:dyDescent="0.2">
      <c r="A365" s="195" t="s">
        <v>490</v>
      </c>
      <c r="B365" s="196" t="s">
        <v>444</v>
      </c>
      <c r="C365" s="196">
        <v>15478</v>
      </c>
      <c r="D365" s="197">
        <v>13684</v>
      </c>
      <c r="E365" s="196">
        <v>8553</v>
      </c>
      <c r="F365" s="198">
        <v>55.3</v>
      </c>
      <c r="G365" s="198">
        <v>1.3</v>
      </c>
      <c r="H365" s="198">
        <v>62.5</v>
      </c>
      <c r="I365" s="198">
        <v>1.4</v>
      </c>
      <c r="J365" s="199">
        <v>6775</v>
      </c>
      <c r="K365" s="198">
        <v>43.8</v>
      </c>
      <c r="L365" s="198">
        <v>1.3</v>
      </c>
      <c r="M365" s="200">
        <v>49.5</v>
      </c>
      <c r="N365" s="198">
        <v>1.4</v>
      </c>
      <c r="O365" s="192">
        <f t="shared" si="45"/>
        <v>52.9</v>
      </c>
      <c r="P365" s="408">
        <f t="shared" si="49"/>
        <v>0.43549999999999994</v>
      </c>
      <c r="Q365" s="407">
        <f t="shared" si="50"/>
        <v>0.82325141776937616</v>
      </c>
      <c r="R365" s="334">
        <f t="shared" si="46"/>
        <v>51.3</v>
      </c>
      <c r="S365" s="334">
        <f t="shared" si="47"/>
        <v>51.2</v>
      </c>
      <c r="T365" s="334">
        <f t="shared" si="48"/>
        <v>40.9</v>
      </c>
      <c r="U365" s="334">
        <f t="shared" si="51"/>
        <v>32.4</v>
      </c>
      <c r="V365" s="267">
        <f t="shared" si="52"/>
        <v>9.3500000000000083E-2</v>
      </c>
      <c r="W365" s="194" t="str">
        <f t="shared" si="53"/>
        <v>New York</v>
      </c>
    </row>
    <row r="366" spans="1:23" ht="10.95" customHeight="1" x14ac:dyDescent="0.2">
      <c r="A366" s="195" t="s">
        <v>445</v>
      </c>
      <c r="B366" s="196" t="s">
        <v>446</v>
      </c>
      <c r="C366" s="196">
        <v>7364</v>
      </c>
      <c r="D366" s="197">
        <v>6512</v>
      </c>
      <c r="E366" s="196">
        <v>3934</v>
      </c>
      <c r="F366" s="198">
        <v>53.4</v>
      </c>
      <c r="G366" s="198">
        <v>2</v>
      </c>
      <c r="H366" s="198">
        <v>60.4</v>
      </c>
      <c r="I366" s="198">
        <v>2</v>
      </c>
      <c r="J366" s="199">
        <v>3081</v>
      </c>
      <c r="K366" s="198">
        <v>41.8</v>
      </c>
      <c r="L366" s="198">
        <v>1.9</v>
      </c>
      <c r="M366" s="200">
        <v>47.3</v>
      </c>
      <c r="N366" s="198">
        <v>2.1</v>
      </c>
      <c r="O366" s="192" t="str">
        <f t="shared" si="45"/>
        <v/>
      </c>
      <c r="P366" s="408" t="str">
        <f t="shared" si="49"/>
        <v/>
      </c>
      <c r="Q366" s="407" t="str">
        <f t="shared" si="50"/>
        <v/>
      </c>
      <c r="R366" s="334" t="str">
        <f t="shared" si="46"/>
        <v/>
      </c>
      <c r="S366" s="334" t="str">
        <f t="shared" si="47"/>
        <v/>
      </c>
      <c r="T366" s="334" t="str">
        <f t="shared" si="48"/>
        <v/>
      </c>
      <c r="U366" s="334" t="str">
        <f t="shared" si="51"/>
        <v/>
      </c>
      <c r="V366" s="267" t="str">
        <f t="shared" si="52"/>
        <v/>
      </c>
      <c r="W366" s="194" t="str">
        <f t="shared" si="53"/>
        <v/>
      </c>
    </row>
    <row r="367" spans="1:23" ht="10.95" customHeight="1" x14ac:dyDescent="0.2">
      <c r="A367" s="195" t="s">
        <v>445</v>
      </c>
      <c r="B367" s="196" t="s">
        <v>447</v>
      </c>
      <c r="C367" s="196">
        <v>8113</v>
      </c>
      <c r="D367" s="197">
        <v>7171</v>
      </c>
      <c r="E367" s="196">
        <v>4619</v>
      </c>
      <c r="F367" s="198">
        <v>56.9</v>
      </c>
      <c r="G367" s="198">
        <v>1.8</v>
      </c>
      <c r="H367" s="198">
        <v>64.400000000000006</v>
      </c>
      <c r="I367" s="198">
        <v>1.9</v>
      </c>
      <c r="J367" s="199">
        <v>3694</v>
      </c>
      <c r="K367" s="198">
        <v>45.5</v>
      </c>
      <c r="L367" s="198">
        <v>1.9</v>
      </c>
      <c r="M367" s="200">
        <v>51.5</v>
      </c>
      <c r="N367" s="198">
        <v>2</v>
      </c>
      <c r="O367" s="192" t="str">
        <f t="shared" si="45"/>
        <v/>
      </c>
      <c r="P367" s="408" t="str">
        <f t="shared" si="49"/>
        <v/>
      </c>
      <c r="Q367" s="407" t="str">
        <f t="shared" si="50"/>
        <v/>
      </c>
      <c r="R367" s="334" t="str">
        <f t="shared" si="46"/>
        <v/>
      </c>
      <c r="S367" s="334" t="str">
        <f t="shared" si="47"/>
        <v/>
      </c>
      <c r="T367" s="334" t="str">
        <f t="shared" si="48"/>
        <v/>
      </c>
      <c r="U367" s="334" t="str">
        <f t="shared" si="51"/>
        <v/>
      </c>
      <c r="V367" s="267" t="str">
        <f t="shared" si="52"/>
        <v/>
      </c>
      <c r="W367" s="194" t="str">
        <f t="shared" si="53"/>
        <v/>
      </c>
    </row>
    <row r="368" spans="1:23" ht="10.95" customHeight="1" x14ac:dyDescent="0.2">
      <c r="A368" s="195" t="s">
        <v>445</v>
      </c>
      <c r="B368" s="196" t="s">
        <v>448</v>
      </c>
      <c r="C368" s="196">
        <v>11157</v>
      </c>
      <c r="D368" s="197">
        <v>10070</v>
      </c>
      <c r="E368" s="196">
        <v>6474</v>
      </c>
      <c r="F368" s="198">
        <v>58</v>
      </c>
      <c r="G368" s="198">
        <v>1.6</v>
      </c>
      <c r="H368" s="198">
        <v>64.3</v>
      </c>
      <c r="I368" s="198">
        <v>1.6</v>
      </c>
      <c r="J368" s="199">
        <v>5129</v>
      </c>
      <c r="K368" s="198">
        <v>46</v>
      </c>
      <c r="L368" s="198">
        <v>1.6</v>
      </c>
      <c r="M368" s="200">
        <v>50.9</v>
      </c>
      <c r="N368" s="198">
        <v>1.7</v>
      </c>
      <c r="O368" s="192" t="str">
        <f t="shared" si="45"/>
        <v/>
      </c>
      <c r="P368" s="408" t="str">
        <f t="shared" si="49"/>
        <v/>
      </c>
      <c r="Q368" s="407" t="str">
        <f t="shared" si="50"/>
        <v/>
      </c>
      <c r="R368" s="334" t="str">
        <f t="shared" si="46"/>
        <v/>
      </c>
      <c r="S368" s="334" t="str">
        <f t="shared" si="47"/>
        <v/>
      </c>
      <c r="T368" s="334" t="str">
        <f t="shared" si="48"/>
        <v/>
      </c>
      <c r="U368" s="334" t="str">
        <f t="shared" si="51"/>
        <v/>
      </c>
      <c r="V368" s="267" t="str">
        <f t="shared" si="52"/>
        <v/>
      </c>
      <c r="W368" s="194" t="str">
        <f t="shared" si="53"/>
        <v/>
      </c>
    </row>
    <row r="369" spans="1:23" ht="10.95" customHeight="1" x14ac:dyDescent="0.2">
      <c r="A369" s="195" t="s">
        <v>445</v>
      </c>
      <c r="B369" s="196" t="s">
        <v>449</v>
      </c>
      <c r="C369" s="196">
        <v>9108</v>
      </c>
      <c r="D369" s="197">
        <v>8708</v>
      </c>
      <c r="E369" s="196">
        <v>5770</v>
      </c>
      <c r="F369" s="198">
        <v>63.4</v>
      </c>
      <c r="G369" s="198">
        <v>1.7</v>
      </c>
      <c r="H369" s="198">
        <v>66.3</v>
      </c>
      <c r="I369" s="198">
        <v>1.7</v>
      </c>
      <c r="J369" s="199">
        <v>4604</v>
      </c>
      <c r="K369" s="198">
        <v>50.6</v>
      </c>
      <c r="L369" s="198">
        <v>1.8</v>
      </c>
      <c r="M369" s="200">
        <v>52.9</v>
      </c>
      <c r="N369" s="198">
        <v>1.8</v>
      </c>
      <c r="O369" s="192" t="str">
        <f t="shared" si="45"/>
        <v/>
      </c>
      <c r="P369" s="408" t="str">
        <f t="shared" si="49"/>
        <v/>
      </c>
      <c r="Q369" s="407" t="str">
        <f t="shared" si="50"/>
        <v/>
      </c>
      <c r="R369" s="334" t="str">
        <f t="shared" si="46"/>
        <v/>
      </c>
      <c r="S369" s="334" t="str">
        <f t="shared" si="47"/>
        <v/>
      </c>
      <c r="T369" s="334" t="str">
        <f t="shared" si="48"/>
        <v/>
      </c>
      <c r="U369" s="334" t="str">
        <f t="shared" si="51"/>
        <v/>
      </c>
      <c r="V369" s="267" t="str">
        <f t="shared" si="52"/>
        <v/>
      </c>
      <c r="W369" s="194" t="str">
        <f t="shared" si="53"/>
        <v/>
      </c>
    </row>
    <row r="370" spans="1:23" ht="10.95" customHeight="1" x14ac:dyDescent="0.2">
      <c r="A370" s="195" t="s">
        <v>445</v>
      </c>
      <c r="B370" s="196" t="s">
        <v>450</v>
      </c>
      <c r="C370" s="196">
        <v>2570</v>
      </c>
      <c r="D370" s="197">
        <v>2305</v>
      </c>
      <c r="E370" s="196">
        <v>1410</v>
      </c>
      <c r="F370" s="198">
        <v>54.9</v>
      </c>
      <c r="G370" s="198">
        <v>4</v>
      </c>
      <c r="H370" s="198">
        <v>61.2</v>
      </c>
      <c r="I370" s="198">
        <v>4.0999999999999996</v>
      </c>
      <c r="J370" s="199">
        <v>1182</v>
      </c>
      <c r="K370" s="198">
        <v>46</v>
      </c>
      <c r="L370" s="198">
        <v>4</v>
      </c>
      <c r="M370" s="200">
        <v>51.3</v>
      </c>
      <c r="N370" s="198">
        <v>4.2</v>
      </c>
      <c r="O370" s="192" t="str">
        <f t="shared" si="45"/>
        <v/>
      </c>
      <c r="P370" s="408" t="str">
        <f t="shared" si="49"/>
        <v/>
      </c>
      <c r="Q370" s="407" t="str">
        <f t="shared" si="50"/>
        <v/>
      </c>
      <c r="R370" s="334" t="str">
        <f t="shared" si="46"/>
        <v/>
      </c>
      <c r="S370" s="334" t="str">
        <f t="shared" si="47"/>
        <v/>
      </c>
      <c r="T370" s="334" t="str">
        <f t="shared" si="48"/>
        <v/>
      </c>
      <c r="U370" s="334" t="str">
        <f t="shared" si="51"/>
        <v/>
      </c>
      <c r="V370" s="267" t="str">
        <f t="shared" si="52"/>
        <v/>
      </c>
      <c r="W370" s="194" t="str">
        <f t="shared" si="53"/>
        <v/>
      </c>
    </row>
    <row r="371" spans="1:23" ht="10.95" customHeight="1" x14ac:dyDescent="0.2">
      <c r="A371" s="195" t="s">
        <v>445</v>
      </c>
      <c r="B371" s="196" t="s">
        <v>451</v>
      </c>
      <c r="C371" s="196">
        <v>1443</v>
      </c>
      <c r="D371" s="197">
        <v>1061</v>
      </c>
      <c r="E371" s="196">
        <v>504</v>
      </c>
      <c r="F371" s="198">
        <v>34.9</v>
      </c>
      <c r="G371" s="198">
        <v>5.3</v>
      </c>
      <c r="H371" s="198">
        <v>47.5</v>
      </c>
      <c r="I371" s="198">
        <v>6.5</v>
      </c>
      <c r="J371" s="199">
        <v>344</v>
      </c>
      <c r="K371" s="198">
        <v>23.8</v>
      </c>
      <c r="L371" s="198">
        <v>4.8</v>
      </c>
      <c r="M371" s="200">
        <v>32.4</v>
      </c>
      <c r="N371" s="198">
        <v>6.1</v>
      </c>
      <c r="O371" s="192" t="str">
        <f t="shared" si="45"/>
        <v/>
      </c>
      <c r="P371" s="408" t="str">
        <f t="shared" si="49"/>
        <v/>
      </c>
      <c r="Q371" s="407" t="str">
        <f t="shared" si="50"/>
        <v/>
      </c>
      <c r="R371" s="334" t="str">
        <f t="shared" si="46"/>
        <v/>
      </c>
      <c r="S371" s="334" t="str">
        <f t="shared" si="47"/>
        <v/>
      </c>
      <c r="T371" s="334" t="str">
        <f t="shared" si="48"/>
        <v/>
      </c>
      <c r="U371" s="334" t="str">
        <f t="shared" si="51"/>
        <v/>
      </c>
      <c r="V371" s="267" t="str">
        <f t="shared" si="52"/>
        <v/>
      </c>
      <c r="W371" s="194" t="str">
        <f t="shared" si="53"/>
        <v/>
      </c>
    </row>
    <row r="372" spans="1:23" ht="10.95" customHeight="1" x14ac:dyDescent="0.2">
      <c r="A372" s="195" t="s">
        <v>445</v>
      </c>
      <c r="B372" s="196" t="s">
        <v>452</v>
      </c>
      <c r="C372" s="196">
        <v>2604</v>
      </c>
      <c r="D372" s="197">
        <v>1785</v>
      </c>
      <c r="E372" s="196">
        <v>963</v>
      </c>
      <c r="F372" s="198">
        <v>37</v>
      </c>
      <c r="G372" s="198">
        <v>5</v>
      </c>
      <c r="H372" s="198">
        <v>53.9</v>
      </c>
      <c r="I372" s="198">
        <v>6.2</v>
      </c>
      <c r="J372" s="199">
        <v>731</v>
      </c>
      <c r="K372" s="198">
        <v>28.1</v>
      </c>
      <c r="L372" s="198">
        <v>4.5999999999999996</v>
      </c>
      <c r="M372" s="200">
        <v>40.9</v>
      </c>
      <c r="N372" s="198">
        <v>6.1</v>
      </c>
      <c r="O372" s="192" t="str">
        <f t="shared" si="45"/>
        <v/>
      </c>
      <c r="P372" s="408" t="str">
        <f t="shared" si="49"/>
        <v/>
      </c>
      <c r="Q372" s="407" t="str">
        <f t="shared" si="50"/>
        <v/>
      </c>
      <c r="R372" s="334" t="str">
        <f t="shared" si="46"/>
        <v/>
      </c>
      <c r="S372" s="334" t="str">
        <f t="shared" si="47"/>
        <v/>
      </c>
      <c r="T372" s="334" t="str">
        <f t="shared" si="48"/>
        <v/>
      </c>
      <c r="U372" s="334" t="str">
        <f t="shared" si="51"/>
        <v/>
      </c>
      <c r="V372" s="267" t="str">
        <f t="shared" si="52"/>
        <v/>
      </c>
      <c r="W372" s="194" t="str">
        <f t="shared" si="53"/>
        <v/>
      </c>
    </row>
    <row r="373" spans="1:23" ht="10.95" customHeight="1" x14ac:dyDescent="0.2">
      <c r="A373" s="195" t="s">
        <v>445</v>
      </c>
      <c r="B373" s="196" t="s">
        <v>453</v>
      </c>
      <c r="C373" s="196">
        <v>11374</v>
      </c>
      <c r="D373" s="197">
        <v>10239</v>
      </c>
      <c r="E373" s="196">
        <v>6590</v>
      </c>
      <c r="F373" s="198">
        <v>57.9</v>
      </c>
      <c r="G373" s="198">
        <v>1.6</v>
      </c>
      <c r="H373" s="198">
        <v>64.400000000000006</v>
      </c>
      <c r="I373" s="198">
        <v>1.6</v>
      </c>
      <c r="J373" s="199">
        <v>5215</v>
      </c>
      <c r="K373" s="198">
        <v>45.8</v>
      </c>
      <c r="L373" s="198">
        <v>1.6</v>
      </c>
      <c r="M373" s="200">
        <v>50.9</v>
      </c>
      <c r="N373" s="198">
        <v>1.7</v>
      </c>
      <c r="O373" s="192" t="str">
        <f t="shared" si="45"/>
        <v/>
      </c>
      <c r="P373" s="408" t="str">
        <f t="shared" si="49"/>
        <v/>
      </c>
      <c r="Q373" s="407" t="str">
        <f t="shared" si="50"/>
        <v/>
      </c>
      <c r="R373" s="334" t="str">
        <f t="shared" si="46"/>
        <v/>
      </c>
      <c r="S373" s="334" t="str">
        <f t="shared" si="47"/>
        <v/>
      </c>
      <c r="T373" s="334" t="str">
        <f t="shared" si="48"/>
        <v/>
      </c>
      <c r="U373" s="334" t="str">
        <f t="shared" si="51"/>
        <v/>
      </c>
      <c r="V373" s="267" t="str">
        <f t="shared" si="52"/>
        <v/>
      </c>
      <c r="W373" s="194" t="str">
        <f t="shared" si="53"/>
        <v/>
      </c>
    </row>
    <row r="374" spans="1:23" ht="10.95" customHeight="1" x14ac:dyDescent="0.2">
      <c r="A374" s="195" t="s">
        <v>445</v>
      </c>
      <c r="B374" s="196" t="s">
        <v>454</v>
      </c>
      <c r="C374" s="196">
        <v>2721</v>
      </c>
      <c r="D374" s="197">
        <v>2414</v>
      </c>
      <c r="E374" s="196">
        <v>1481</v>
      </c>
      <c r="F374" s="198">
        <v>54.4</v>
      </c>
      <c r="G374" s="198">
        <v>3.9</v>
      </c>
      <c r="H374" s="198">
        <v>61.3</v>
      </c>
      <c r="I374" s="198">
        <v>4</v>
      </c>
      <c r="J374" s="199">
        <v>1236</v>
      </c>
      <c r="K374" s="198">
        <v>45.4</v>
      </c>
      <c r="L374" s="198">
        <v>3.9</v>
      </c>
      <c r="M374" s="200">
        <v>51.2</v>
      </c>
      <c r="N374" s="198">
        <v>4.0999999999999996</v>
      </c>
      <c r="O374" s="192" t="str">
        <f t="shared" si="45"/>
        <v/>
      </c>
      <c r="P374" s="408" t="str">
        <f t="shared" si="49"/>
        <v/>
      </c>
      <c r="Q374" s="407" t="str">
        <f t="shared" si="50"/>
        <v/>
      </c>
      <c r="R374" s="334" t="str">
        <f t="shared" si="46"/>
        <v/>
      </c>
      <c r="S374" s="334" t="str">
        <f t="shared" si="47"/>
        <v/>
      </c>
      <c r="T374" s="334" t="str">
        <f t="shared" si="48"/>
        <v/>
      </c>
      <c r="U374" s="334" t="str">
        <f t="shared" si="51"/>
        <v/>
      </c>
      <c r="V374" s="267" t="str">
        <f t="shared" si="52"/>
        <v/>
      </c>
      <c r="W374" s="194" t="str">
        <f t="shared" si="53"/>
        <v/>
      </c>
    </row>
    <row r="375" spans="1:23" ht="10.95" customHeight="1" x14ac:dyDescent="0.2">
      <c r="A375" s="195" t="s">
        <v>445</v>
      </c>
      <c r="B375" s="196" t="s">
        <v>455</v>
      </c>
      <c r="C375" s="196">
        <v>1467</v>
      </c>
      <c r="D375" s="197">
        <v>1085</v>
      </c>
      <c r="E375" s="196">
        <v>523</v>
      </c>
      <c r="F375" s="198">
        <v>35.6</v>
      </c>
      <c r="G375" s="198">
        <v>5.3</v>
      </c>
      <c r="H375" s="198">
        <v>48.1</v>
      </c>
      <c r="I375" s="198">
        <v>6.4</v>
      </c>
      <c r="J375" s="199">
        <v>358</v>
      </c>
      <c r="K375" s="198">
        <v>24.4</v>
      </c>
      <c r="L375" s="198">
        <v>4.8</v>
      </c>
      <c r="M375" s="200">
        <v>33</v>
      </c>
      <c r="N375" s="198">
        <v>6.1</v>
      </c>
      <c r="O375" s="192" t="str">
        <f t="shared" si="45"/>
        <v/>
      </c>
      <c r="P375" s="408" t="str">
        <f t="shared" si="49"/>
        <v/>
      </c>
      <c r="Q375" s="407" t="str">
        <f t="shared" si="50"/>
        <v/>
      </c>
      <c r="R375" s="334" t="str">
        <f t="shared" si="46"/>
        <v/>
      </c>
      <c r="S375" s="334" t="str">
        <f t="shared" si="47"/>
        <v/>
      </c>
      <c r="T375" s="334" t="str">
        <f t="shared" si="48"/>
        <v/>
      </c>
      <c r="U375" s="334" t="str">
        <f t="shared" si="51"/>
        <v/>
      </c>
      <c r="V375" s="267" t="str">
        <f t="shared" si="52"/>
        <v/>
      </c>
      <c r="W375" s="194" t="str">
        <f t="shared" si="53"/>
        <v/>
      </c>
    </row>
    <row r="376" spans="1:23" ht="10.95" customHeight="1" x14ac:dyDescent="0.2">
      <c r="A376" s="195" t="s">
        <v>491</v>
      </c>
      <c r="B376" s="196" t="s">
        <v>444</v>
      </c>
      <c r="C376" s="196">
        <v>7911</v>
      </c>
      <c r="D376" s="197">
        <v>7444</v>
      </c>
      <c r="E376" s="196">
        <v>5160</v>
      </c>
      <c r="F376" s="198">
        <v>65.2</v>
      </c>
      <c r="G376" s="198">
        <v>1.8</v>
      </c>
      <c r="H376" s="198">
        <v>69.3</v>
      </c>
      <c r="I376" s="198">
        <v>1.8</v>
      </c>
      <c r="J376" s="199">
        <v>3899</v>
      </c>
      <c r="K376" s="198">
        <v>49.3</v>
      </c>
      <c r="L376" s="198">
        <v>1.9</v>
      </c>
      <c r="M376" s="200">
        <v>52.4</v>
      </c>
      <c r="N376" s="198">
        <v>1.9</v>
      </c>
      <c r="O376" s="192">
        <f t="shared" si="45"/>
        <v>54.4</v>
      </c>
      <c r="P376" s="408">
        <f t="shared" si="49"/>
        <v>0.47852946350043962</v>
      </c>
      <c r="Q376" s="407">
        <f t="shared" si="50"/>
        <v>0.87964974908169058</v>
      </c>
      <c r="R376" s="334">
        <f t="shared" si="46"/>
        <v>51.8</v>
      </c>
      <c r="S376" s="334">
        <f t="shared" si="47"/>
        <v>51.4</v>
      </c>
      <c r="T376" s="334">
        <f t="shared" si="48"/>
        <v>38.6</v>
      </c>
      <c r="U376" s="334">
        <f t="shared" si="51"/>
        <v>45.5</v>
      </c>
      <c r="V376" s="267">
        <f t="shared" si="52"/>
        <v>6.5470536499560417E-2</v>
      </c>
      <c r="W376" s="194" t="str">
        <f t="shared" si="53"/>
        <v>North Carolina</v>
      </c>
    </row>
    <row r="377" spans="1:23" ht="10.95" customHeight="1" x14ac:dyDescent="0.2">
      <c r="A377" s="195" t="s">
        <v>445</v>
      </c>
      <c r="B377" s="196" t="s">
        <v>446</v>
      </c>
      <c r="C377" s="196">
        <v>3748</v>
      </c>
      <c r="D377" s="197">
        <v>3495</v>
      </c>
      <c r="E377" s="196">
        <v>2384</v>
      </c>
      <c r="F377" s="198">
        <v>63.6</v>
      </c>
      <c r="G377" s="198">
        <v>2.6</v>
      </c>
      <c r="H377" s="198">
        <v>68.2</v>
      </c>
      <c r="I377" s="198">
        <v>2.6</v>
      </c>
      <c r="J377" s="199">
        <v>1822</v>
      </c>
      <c r="K377" s="198">
        <v>48.6</v>
      </c>
      <c r="L377" s="198">
        <v>2.7</v>
      </c>
      <c r="M377" s="200">
        <v>52.1</v>
      </c>
      <c r="N377" s="198">
        <v>2.8</v>
      </c>
      <c r="O377" s="192" t="str">
        <f t="shared" si="45"/>
        <v/>
      </c>
      <c r="P377" s="408" t="str">
        <f t="shared" si="49"/>
        <v/>
      </c>
      <c r="Q377" s="407" t="str">
        <f t="shared" si="50"/>
        <v/>
      </c>
      <c r="R377" s="334" t="str">
        <f t="shared" si="46"/>
        <v/>
      </c>
      <c r="S377" s="334" t="str">
        <f t="shared" si="47"/>
        <v/>
      </c>
      <c r="T377" s="334" t="str">
        <f t="shared" si="48"/>
        <v/>
      </c>
      <c r="U377" s="334" t="str">
        <f t="shared" si="51"/>
        <v/>
      </c>
      <c r="V377" s="267" t="str">
        <f t="shared" si="52"/>
        <v/>
      </c>
      <c r="W377" s="194" t="str">
        <f t="shared" si="53"/>
        <v/>
      </c>
    </row>
    <row r="378" spans="1:23" ht="10.95" customHeight="1" x14ac:dyDescent="0.2">
      <c r="A378" s="195" t="s">
        <v>445</v>
      </c>
      <c r="B378" s="196" t="s">
        <v>447</v>
      </c>
      <c r="C378" s="196">
        <v>4163</v>
      </c>
      <c r="D378" s="197">
        <v>3949</v>
      </c>
      <c r="E378" s="196">
        <v>2776</v>
      </c>
      <c r="F378" s="198">
        <v>66.7</v>
      </c>
      <c r="G378" s="198">
        <v>2.4</v>
      </c>
      <c r="H378" s="198">
        <v>70.3</v>
      </c>
      <c r="I378" s="198">
        <v>2.4</v>
      </c>
      <c r="J378" s="199">
        <v>2077</v>
      </c>
      <c r="K378" s="198">
        <v>49.9</v>
      </c>
      <c r="L378" s="198">
        <v>2.6</v>
      </c>
      <c r="M378" s="200">
        <v>52.6</v>
      </c>
      <c r="N378" s="198">
        <v>2.7</v>
      </c>
      <c r="O378" s="192" t="str">
        <f t="shared" si="45"/>
        <v/>
      </c>
      <c r="P378" s="408" t="str">
        <f t="shared" si="49"/>
        <v/>
      </c>
      <c r="Q378" s="407" t="str">
        <f t="shared" si="50"/>
        <v/>
      </c>
      <c r="R378" s="334" t="str">
        <f t="shared" si="46"/>
        <v/>
      </c>
      <c r="S378" s="334" t="str">
        <f t="shared" si="47"/>
        <v/>
      </c>
      <c r="T378" s="334" t="str">
        <f t="shared" si="48"/>
        <v/>
      </c>
      <c r="U378" s="334" t="str">
        <f t="shared" si="51"/>
        <v/>
      </c>
      <c r="V378" s="267" t="str">
        <f t="shared" si="52"/>
        <v/>
      </c>
      <c r="W378" s="194" t="str">
        <f t="shared" si="53"/>
        <v/>
      </c>
    </row>
    <row r="379" spans="1:23" ht="10.95" customHeight="1" x14ac:dyDescent="0.2">
      <c r="A379" s="195" t="s">
        <v>445</v>
      </c>
      <c r="B379" s="196" t="s">
        <v>448</v>
      </c>
      <c r="C379" s="196">
        <v>5775</v>
      </c>
      <c r="D379" s="197">
        <v>5400</v>
      </c>
      <c r="E379" s="196">
        <v>3830</v>
      </c>
      <c r="F379" s="198">
        <v>66.3</v>
      </c>
      <c r="G379" s="198">
        <v>2.1</v>
      </c>
      <c r="H379" s="198">
        <v>70.900000000000006</v>
      </c>
      <c r="I379" s="198">
        <v>2.1</v>
      </c>
      <c r="J379" s="199">
        <v>2903</v>
      </c>
      <c r="K379" s="198">
        <v>50.3</v>
      </c>
      <c r="L379" s="198">
        <v>2.2000000000000002</v>
      </c>
      <c r="M379" s="200">
        <v>53.8</v>
      </c>
      <c r="N379" s="198">
        <v>2.2999999999999998</v>
      </c>
      <c r="O379" s="192" t="str">
        <f t="shared" si="45"/>
        <v/>
      </c>
      <c r="P379" s="408" t="str">
        <f t="shared" si="49"/>
        <v/>
      </c>
      <c r="Q379" s="407" t="str">
        <f t="shared" si="50"/>
        <v/>
      </c>
      <c r="R379" s="334" t="str">
        <f t="shared" si="46"/>
        <v/>
      </c>
      <c r="S379" s="334" t="str">
        <f t="shared" si="47"/>
        <v/>
      </c>
      <c r="T379" s="334" t="str">
        <f t="shared" si="48"/>
        <v/>
      </c>
      <c r="U379" s="334" t="str">
        <f t="shared" si="51"/>
        <v/>
      </c>
      <c r="V379" s="267" t="str">
        <f t="shared" si="52"/>
        <v/>
      </c>
      <c r="W379" s="194" t="str">
        <f t="shared" si="53"/>
        <v/>
      </c>
    </row>
    <row r="380" spans="1:23" ht="10.95" customHeight="1" x14ac:dyDescent="0.2">
      <c r="A380" s="195" t="s">
        <v>445</v>
      </c>
      <c r="B380" s="196" t="s">
        <v>449</v>
      </c>
      <c r="C380" s="196">
        <v>5239</v>
      </c>
      <c r="D380" s="197">
        <v>5170</v>
      </c>
      <c r="E380" s="196">
        <v>3721</v>
      </c>
      <c r="F380" s="198">
        <v>71</v>
      </c>
      <c r="G380" s="198">
        <v>2.1</v>
      </c>
      <c r="H380" s="198">
        <v>72</v>
      </c>
      <c r="I380" s="198">
        <v>2.1</v>
      </c>
      <c r="J380" s="199">
        <v>2814</v>
      </c>
      <c r="K380" s="198">
        <v>53.7</v>
      </c>
      <c r="L380" s="198">
        <v>2.2999999999999998</v>
      </c>
      <c r="M380" s="200">
        <v>54.4</v>
      </c>
      <c r="N380" s="198">
        <v>2.2999999999999998</v>
      </c>
      <c r="O380" s="192" t="str">
        <f t="shared" si="45"/>
        <v/>
      </c>
      <c r="P380" s="408" t="str">
        <f t="shared" si="49"/>
        <v/>
      </c>
      <c r="Q380" s="407" t="str">
        <f t="shared" si="50"/>
        <v/>
      </c>
      <c r="R380" s="334" t="str">
        <f t="shared" si="46"/>
        <v/>
      </c>
      <c r="S380" s="334" t="str">
        <f t="shared" si="47"/>
        <v/>
      </c>
      <c r="T380" s="334" t="str">
        <f t="shared" si="48"/>
        <v/>
      </c>
      <c r="U380" s="334" t="str">
        <f t="shared" si="51"/>
        <v/>
      </c>
      <c r="V380" s="267" t="str">
        <f t="shared" si="52"/>
        <v/>
      </c>
      <c r="W380" s="194" t="str">
        <f t="shared" si="53"/>
        <v/>
      </c>
    </row>
    <row r="381" spans="1:23" ht="10.95" customHeight="1" x14ac:dyDescent="0.2">
      <c r="A381" s="195" t="s">
        <v>445</v>
      </c>
      <c r="B381" s="196" t="s">
        <v>450</v>
      </c>
      <c r="C381" s="196">
        <v>1685</v>
      </c>
      <c r="D381" s="197">
        <v>1646</v>
      </c>
      <c r="E381" s="196">
        <v>1110</v>
      </c>
      <c r="F381" s="198">
        <v>65.900000000000006</v>
      </c>
      <c r="G381" s="198">
        <v>4.7</v>
      </c>
      <c r="H381" s="198">
        <v>67.400000000000006</v>
      </c>
      <c r="I381" s="198">
        <v>4.7</v>
      </c>
      <c r="J381" s="199">
        <v>852</v>
      </c>
      <c r="K381" s="198">
        <v>50.6</v>
      </c>
      <c r="L381" s="198">
        <v>4.9000000000000004</v>
      </c>
      <c r="M381" s="200">
        <v>51.8</v>
      </c>
      <c r="N381" s="198">
        <v>5</v>
      </c>
      <c r="O381" s="192" t="str">
        <f t="shared" si="45"/>
        <v/>
      </c>
      <c r="P381" s="408" t="str">
        <f t="shared" si="49"/>
        <v/>
      </c>
      <c r="Q381" s="407" t="str">
        <f t="shared" si="50"/>
        <v/>
      </c>
      <c r="R381" s="334" t="str">
        <f t="shared" si="46"/>
        <v/>
      </c>
      <c r="S381" s="334" t="str">
        <f t="shared" si="47"/>
        <v/>
      </c>
      <c r="T381" s="334" t="str">
        <f t="shared" si="48"/>
        <v/>
      </c>
      <c r="U381" s="334" t="str">
        <f t="shared" si="51"/>
        <v/>
      </c>
      <c r="V381" s="267" t="str">
        <f t="shared" si="52"/>
        <v/>
      </c>
      <c r="W381" s="194" t="str">
        <f t="shared" si="53"/>
        <v/>
      </c>
    </row>
    <row r="382" spans="1:23" ht="10.95" customHeight="1" x14ac:dyDescent="0.2">
      <c r="A382" s="195" t="s">
        <v>445</v>
      </c>
      <c r="B382" s="196" t="s">
        <v>451</v>
      </c>
      <c r="C382" s="196">
        <v>186</v>
      </c>
      <c r="D382" s="197">
        <v>149</v>
      </c>
      <c r="E382" s="196">
        <v>90</v>
      </c>
      <c r="F382" s="198">
        <v>48.5</v>
      </c>
      <c r="G382" s="198">
        <v>15.5</v>
      </c>
      <c r="H382" s="198">
        <v>60.6</v>
      </c>
      <c r="I382" s="198">
        <v>16.899999999999999</v>
      </c>
      <c r="J382" s="199">
        <v>68</v>
      </c>
      <c r="K382" s="198">
        <v>36.4</v>
      </c>
      <c r="L382" s="198">
        <v>14.9</v>
      </c>
      <c r="M382" s="200">
        <v>45.5</v>
      </c>
      <c r="N382" s="198">
        <v>17.2</v>
      </c>
      <c r="O382" s="192" t="str">
        <f t="shared" si="45"/>
        <v/>
      </c>
      <c r="P382" s="408" t="str">
        <f t="shared" si="49"/>
        <v/>
      </c>
      <c r="Q382" s="407" t="str">
        <f t="shared" si="50"/>
        <v/>
      </c>
      <c r="R382" s="334" t="str">
        <f t="shared" si="46"/>
        <v/>
      </c>
      <c r="S382" s="334" t="str">
        <f t="shared" si="47"/>
        <v/>
      </c>
      <c r="T382" s="334" t="str">
        <f t="shared" si="48"/>
        <v/>
      </c>
      <c r="U382" s="334" t="str">
        <f t="shared" si="51"/>
        <v/>
      </c>
      <c r="V382" s="267" t="str">
        <f t="shared" si="52"/>
        <v/>
      </c>
      <c r="W382" s="194" t="str">
        <f t="shared" si="53"/>
        <v/>
      </c>
    </row>
    <row r="383" spans="1:23" ht="10.95" customHeight="1" x14ac:dyDescent="0.2">
      <c r="A383" s="195" t="s">
        <v>445</v>
      </c>
      <c r="B383" s="196" t="s">
        <v>452</v>
      </c>
      <c r="C383" s="196">
        <v>588</v>
      </c>
      <c r="D383" s="197">
        <v>268</v>
      </c>
      <c r="E383" s="196">
        <v>131</v>
      </c>
      <c r="F383" s="198">
        <v>22.3</v>
      </c>
      <c r="G383" s="198">
        <v>9</v>
      </c>
      <c r="H383" s="198">
        <v>48.9</v>
      </c>
      <c r="I383" s="198">
        <v>16</v>
      </c>
      <c r="J383" s="199">
        <v>104</v>
      </c>
      <c r="K383" s="198">
        <v>17.600000000000001</v>
      </c>
      <c r="L383" s="198">
        <v>8.1999999999999993</v>
      </c>
      <c r="M383" s="200">
        <v>38.6</v>
      </c>
      <c r="N383" s="198">
        <v>15.6</v>
      </c>
      <c r="O383" s="192" t="str">
        <f t="shared" si="45"/>
        <v/>
      </c>
      <c r="P383" s="408" t="str">
        <f t="shared" si="49"/>
        <v/>
      </c>
      <c r="Q383" s="407" t="str">
        <f t="shared" si="50"/>
        <v/>
      </c>
      <c r="R383" s="334" t="str">
        <f t="shared" si="46"/>
        <v/>
      </c>
      <c r="S383" s="334" t="str">
        <f t="shared" si="47"/>
        <v/>
      </c>
      <c r="T383" s="334" t="str">
        <f t="shared" si="48"/>
        <v/>
      </c>
      <c r="U383" s="334" t="str">
        <f t="shared" si="51"/>
        <v/>
      </c>
      <c r="V383" s="267" t="str">
        <f t="shared" si="52"/>
        <v/>
      </c>
      <c r="W383" s="194" t="str">
        <f t="shared" si="53"/>
        <v/>
      </c>
    </row>
    <row r="384" spans="1:23" ht="10.95" customHeight="1" x14ac:dyDescent="0.2">
      <c r="A384" s="195" t="s">
        <v>445</v>
      </c>
      <c r="B384" s="196" t="s">
        <v>453</v>
      </c>
      <c r="C384" s="196">
        <v>5865</v>
      </c>
      <c r="D384" s="197">
        <v>5474</v>
      </c>
      <c r="E384" s="196">
        <v>3889</v>
      </c>
      <c r="F384" s="198">
        <v>66.3</v>
      </c>
      <c r="G384" s="198">
        <v>2.1</v>
      </c>
      <c r="H384" s="198">
        <v>71</v>
      </c>
      <c r="I384" s="198">
        <v>2</v>
      </c>
      <c r="J384" s="199">
        <v>2939</v>
      </c>
      <c r="K384" s="198">
        <v>50.1</v>
      </c>
      <c r="L384" s="198">
        <v>2.2000000000000002</v>
      </c>
      <c r="M384" s="200">
        <v>53.7</v>
      </c>
      <c r="N384" s="198">
        <v>2.2999999999999998</v>
      </c>
      <c r="O384" s="192" t="str">
        <f t="shared" si="45"/>
        <v/>
      </c>
      <c r="P384" s="408" t="str">
        <f t="shared" si="49"/>
        <v/>
      </c>
      <c r="Q384" s="407" t="str">
        <f t="shared" si="50"/>
        <v/>
      </c>
      <c r="R384" s="334" t="str">
        <f t="shared" si="46"/>
        <v/>
      </c>
      <c r="S384" s="334" t="str">
        <f t="shared" si="47"/>
        <v/>
      </c>
      <c r="T384" s="334" t="str">
        <f t="shared" si="48"/>
        <v/>
      </c>
      <c r="U384" s="334" t="str">
        <f t="shared" si="51"/>
        <v/>
      </c>
      <c r="V384" s="267" t="str">
        <f t="shared" si="52"/>
        <v/>
      </c>
      <c r="W384" s="194" t="str">
        <f t="shared" si="53"/>
        <v/>
      </c>
    </row>
    <row r="385" spans="1:23" ht="10.95" customHeight="1" x14ac:dyDescent="0.2">
      <c r="A385" s="195" t="s">
        <v>445</v>
      </c>
      <c r="B385" s="196" t="s">
        <v>454</v>
      </c>
      <c r="C385" s="196">
        <v>1748</v>
      </c>
      <c r="D385" s="197">
        <v>1696</v>
      </c>
      <c r="E385" s="196">
        <v>1156</v>
      </c>
      <c r="F385" s="198">
        <v>66.099999999999994</v>
      </c>
      <c r="G385" s="198">
        <v>4.5999999999999996</v>
      </c>
      <c r="H385" s="198">
        <v>68.2</v>
      </c>
      <c r="I385" s="198">
        <v>4.5999999999999996</v>
      </c>
      <c r="J385" s="199">
        <v>872</v>
      </c>
      <c r="K385" s="198">
        <v>49.9</v>
      </c>
      <c r="L385" s="198">
        <v>4.8</v>
      </c>
      <c r="M385" s="200">
        <v>51.4</v>
      </c>
      <c r="N385" s="198">
        <v>4.9000000000000004</v>
      </c>
      <c r="O385" s="192" t="str">
        <f t="shared" si="45"/>
        <v/>
      </c>
      <c r="P385" s="408" t="str">
        <f t="shared" si="49"/>
        <v/>
      </c>
      <c r="Q385" s="407" t="str">
        <f t="shared" si="50"/>
        <v/>
      </c>
      <c r="R385" s="334" t="str">
        <f t="shared" si="46"/>
        <v/>
      </c>
      <c r="S385" s="334" t="str">
        <f t="shared" si="47"/>
        <v/>
      </c>
      <c r="T385" s="334" t="str">
        <f t="shared" si="48"/>
        <v/>
      </c>
      <c r="U385" s="334" t="str">
        <f t="shared" si="51"/>
        <v/>
      </c>
      <c r="V385" s="267" t="str">
        <f t="shared" si="52"/>
        <v/>
      </c>
      <c r="W385" s="194" t="str">
        <f t="shared" si="53"/>
        <v/>
      </c>
    </row>
    <row r="386" spans="1:23" ht="10.95" customHeight="1" x14ac:dyDescent="0.2">
      <c r="A386" s="195" t="s">
        <v>445</v>
      </c>
      <c r="B386" s="196" t="s">
        <v>455</v>
      </c>
      <c r="C386" s="196">
        <v>198</v>
      </c>
      <c r="D386" s="197">
        <v>159</v>
      </c>
      <c r="E386" s="196">
        <v>95</v>
      </c>
      <c r="F386" s="198">
        <v>48</v>
      </c>
      <c r="G386" s="198">
        <v>15</v>
      </c>
      <c r="H386" s="198">
        <v>60</v>
      </c>
      <c r="I386" s="198">
        <v>16.399999999999999</v>
      </c>
      <c r="J386" s="199">
        <v>73</v>
      </c>
      <c r="K386" s="198">
        <v>36.6</v>
      </c>
      <c r="L386" s="198">
        <v>14.4</v>
      </c>
      <c r="M386" s="200">
        <v>45.8</v>
      </c>
      <c r="N386" s="198">
        <v>16.7</v>
      </c>
      <c r="O386" s="192" t="str">
        <f t="shared" ref="O386:O449" si="54">IF(A386&lt;&gt;"",M390,"")</f>
        <v/>
      </c>
      <c r="P386" s="408" t="str">
        <f t="shared" si="49"/>
        <v/>
      </c>
      <c r="Q386" s="407" t="str">
        <f t="shared" si="50"/>
        <v/>
      </c>
      <c r="R386" s="334" t="str">
        <f t="shared" ref="R386:R449" si="55">IF(A386&lt;&gt;"",M391,"")</f>
        <v/>
      </c>
      <c r="S386" s="334" t="str">
        <f t="shared" ref="S386:S449" si="56">IF(A386&lt;&gt;"",M395,"")</f>
        <v/>
      </c>
      <c r="T386" s="334" t="str">
        <f t="shared" ref="T386:T449" si="57">IF(A386&lt;&gt;"",M393,"")</f>
        <v/>
      </c>
      <c r="U386" s="334" t="str">
        <f t="shared" si="51"/>
        <v/>
      </c>
      <c r="V386" s="267" t="str">
        <f t="shared" si="52"/>
        <v/>
      </c>
      <c r="W386" s="194" t="str">
        <f t="shared" si="53"/>
        <v/>
      </c>
    </row>
    <row r="387" spans="1:23" ht="10.95" customHeight="1" x14ac:dyDescent="0.2">
      <c r="A387" s="195" t="s">
        <v>492</v>
      </c>
      <c r="B387" s="196" t="s">
        <v>444</v>
      </c>
      <c r="C387" s="196">
        <v>560</v>
      </c>
      <c r="D387" s="197">
        <v>541</v>
      </c>
      <c r="E387" s="196">
        <v>397</v>
      </c>
      <c r="F387" s="198">
        <v>70.900000000000006</v>
      </c>
      <c r="G387" s="198">
        <v>2.5</v>
      </c>
      <c r="H387" s="198">
        <v>73.400000000000006</v>
      </c>
      <c r="I387" s="198">
        <v>2.5</v>
      </c>
      <c r="J387" s="199">
        <v>335</v>
      </c>
      <c r="K387" s="198">
        <v>59.8</v>
      </c>
      <c r="L387" s="198">
        <v>2.7</v>
      </c>
      <c r="M387" s="200">
        <v>61.9</v>
      </c>
      <c r="N387" s="198">
        <v>2.7</v>
      </c>
      <c r="O387" s="192">
        <f t="shared" si="54"/>
        <v>64.3</v>
      </c>
      <c r="P387" s="408">
        <f t="shared" ref="P387:P450" si="58">IF(A387&lt;&gt;"",0.01*(M387*D387-M391*D391)/(D387-D391),"")</f>
        <v>0.41913793103448344</v>
      </c>
      <c r="Q387" s="407">
        <f t="shared" ref="Q387:Q450" si="59">IF(A387&lt;&gt;"",100*P387/O387,"")</f>
        <v>0.65184748216871446</v>
      </c>
      <c r="R387" s="334" t="str">
        <f t="shared" si="55"/>
        <v>B</v>
      </c>
      <c r="S387" s="334" t="str">
        <f t="shared" si="56"/>
        <v>B</v>
      </c>
      <c r="T387" s="334" t="str">
        <f t="shared" si="57"/>
        <v>B</v>
      </c>
      <c r="U387" s="334" t="str">
        <f t="shared" ref="U387:U450" si="60">IF($A387&lt;&gt;"",M393,"")</f>
        <v>B</v>
      </c>
      <c r="V387" s="267">
        <f t="shared" ref="V387:V450" si="61">IF(A387&lt;&gt;"",(O387*0.01-P387),"")</f>
        <v>0.22386206896551658</v>
      </c>
      <c r="W387" s="194" t="str">
        <f t="shared" ref="W387:W450" si="62">PROPER(A387)</f>
        <v>North Dakota</v>
      </c>
    </row>
    <row r="388" spans="1:23" ht="10.95" customHeight="1" x14ac:dyDescent="0.2">
      <c r="A388" s="195" t="s">
        <v>445</v>
      </c>
      <c r="B388" s="196" t="s">
        <v>446</v>
      </c>
      <c r="C388" s="196">
        <v>286</v>
      </c>
      <c r="D388" s="197">
        <v>275</v>
      </c>
      <c r="E388" s="196">
        <v>194</v>
      </c>
      <c r="F388" s="198">
        <v>67.8</v>
      </c>
      <c r="G388" s="198">
        <v>3.6</v>
      </c>
      <c r="H388" s="198">
        <v>70.5</v>
      </c>
      <c r="I388" s="198">
        <v>3.6</v>
      </c>
      <c r="J388" s="199">
        <v>160</v>
      </c>
      <c r="K388" s="198">
        <v>56</v>
      </c>
      <c r="L388" s="198">
        <v>3.8</v>
      </c>
      <c r="M388" s="200">
        <v>58.2</v>
      </c>
      <c r="N388" s="198">
        <v>3.9</v>
      </c>
      <c r="O388" s="192" t="str">
        <f t="shared" si="54"/>
        <v/>
      </c>
      <c r="P388" s="408" t="str">
        <f t="shared" si="58"/>
        <v/>
      </c>
      <c r="Q388" s="407" t="str">
        <f t="shared" si="59"/>
        <v/>
      </c>
      <c r="R388" s="334" t="str">
        <f t="shared" si="55"/>
        <v/>
      </c>
      <c r="S388" s="334" t="str">
        <f t="shared" si="56"/>
        <v/>
      </c>
      <c r="T388" s="334" t="str">
        <f t="shared" si="57"/>
        <v/>
      </c>
      <c r="U388" s="334" t="str">
        <f t="shared" si="60"/>
        <v/>
      </c>
      <c r="V388" s="267" t="str">
        <f t="shared" si="61"/>
        <v/>
      </c>
      <c r="W388" s="194" t="str">
        <f t="shared" si="62"/>
        <v/>
      </c>
    </row>
    <row r="389" spans="1:23" ht="10.95" customHeight="1" x14ac:dyDescent="0.2">
      <c r="A389" s="195" t="s">
        <v>445</v>
      </c>
      <c r="B389" s="196" t="s">
        <v>447</v>
      </c>
      <c r="C389" s="196">
        <v>274</v>
      </c>
      <c r="D389" s="197">
        <v>266</v>
      </c>
      <c r="E389" s="196">
        <v>204</v>
      </c>
      <c r="F389" s="198">
        <v>74.3</v>
      </c>
      <c r="G389" s="198">
        <v>3.4</v>
      </c>
      <c r="H389" s="198">
        <v>76.5</v>
      </c>
      <c r="I389" s="198">
        <v>3.4</v>
      </c>
      <c r="J389" s="199">
        <v>175</v>
      </c>
      <c r="K389" s="198">
        <v>63.8</v>
      </c>
      <c r="L389" s="198">
        <v>3.8</v>
      </c>
      <c r="M389" s="200">
        <v>65.7</v>
      </c>
      <c r="N389" s="198">
        <v>3.8</v>
      </c>
      <c r="O389" s="192" t="str">
        <f t="shared" si="54"/>
        <v/>
      </c>
      <c r="P389" s="408" t="str">
        <f t="shared" si="58"/>
        <v/>
      </c>
      <c r="Q389" s="407" t="str">
        <f t="shared" si="59"/>
        <v/>
      </c>
      <c r="R389" s="334" t="str">
        <f t="shared" si="55"/>
        <v/>
      </c>
      <c r="S389" s="334" t="str">
        <f t="shared" si="56"/>
        <v/>
      </c>
      <c r="T389" s="334" t="str">
        <f t="shared" si="57"/>
        <v/>
      </c>
      <c r="U389" s="334" t="str">
        <f t="shared" si="60"/>
        <v/>
      </c>
      <c r="V389" s="267" t="str">
        <f t="shared" si="61"/>
        <v/>
      </c>
      <c r="W389" s="194" t="str">
        <f t="shared" si="62"/>
        <v/>
      </c>
    </row>
    <row r="390" spans="1:23" ht="10.95" customHeight="1" x14ac:dyDescent="0.2">
      <c r="A390" s="195" t="s">
        <v>445</v>
      </c>
      <c r="B390" s="196" t="s">
        <v>448</v>
      </c>
      <c r="C390" s="196">
        <v>499</v>
      </c>
      <c r="D390" s="197">
        <v>494</v>
      </c>
      <c r="E390" s="196">
        <v>368</v>
      </c>
      <c r="F390" s="198">
        <v>73.7</v>
      </c>
      <c r="G390" s="198">
        <v>2.6</v>
      </c>
      <c r="H390" s="198">
        <v>74.599999999999994</v>
      </c>
      <c r="I390" s="198">
        <v>2.6</v>
      </c>
      <c r="J390" s="199">
        <v>315</v>
      </c>
      <c r="K390" s="198">
        <v>63.1</v>
      </c>
      <c r="L390" s="198">
        <v>2.8</v>
      </c>
      <c r="M390" s="200">
        <v>63.8</v>
      </c>
      <c r="N390" s="198">
        <v>2.8</v>
      </c>
      <c r="O390" s="192" t="str">
        <f t="shared" si="54"/>
        <v/>
      </c>
      <c r="P390" s="408" t="str">
        <f t="shared" si="58"/>
        <v/>
      </c>
      <c r="Q390" s="407" t="str">
        <f t="shared" si="59"/>
        <v/>
      </c>
      <c r="R390" s="334" t="str">
        <f t="shared" si="55"/>
        <v/>
      </c>
      <c r="S390" s="334" t="str">
        <f t="shared" si="56"/>
        <v/>
      </c>
      <c r="T390" s="334" t="str">
        <f t="shared" si="57"/>
        <v/>
      </c>
      <c r="U390" s="334" t="str">
        <f t="shared" si="60"/>
        <v/>
      </c>
      <c r="V390" s="267" t="str">
        <f t="shared" si="61"/>
        <v/>
      </c>
      <c r="W390" s="194" t="str">
        <f t="shared" si="62"/>
        <v/>
      </c>
    </row>
    <row r="391" spans="1:23" ht="10.95" customHeight="1" x14ac:dyDescent="0.2">
      <c r="A391" s="195" t="s">
        <v>445</v>
      </c>
      <c r="B391" s="196" t="s">
        <v>449</v>
      </c>
      <c r="C391" s="196">
        <v>488</v>
      </c>
      <c r="D391" s="197">
        <v>483</v>
      </c>
      <c r="E391" s="196">
        <v>362</v>
      </c>
      <c r="F391" s="198">
        <v>74.2</v>
      </c>
      <c r="G391" s="198">
        <v>2.6</v>
      </c>
      <c r="H391" s="198">
        <v>74.900000000000006</v>
      </c>
      <c r="I391" s="198">
        <v>2.6</v>
      </c>
      <c r="J391" s="199">
        <v>311</v>
      </c>
      <c r="K391" s="198">
        <v>63.7</v>
      </c>
      <c r="L391" s="198">
        <v>2.8</v>
      </c>
      <c r="M391" s="200">
        <v>64.3</v>
      </c>
      <c r="N391" s="198">
        <v>2.8</v>
      </c>
      <c r="O391" s="192" t="str">
        <f t="shared" si="54"/>
        <v/>
      </c>
      <c r="P391" s="408" t="str">
        <f t="shared" si="58"/>
        <v/>
      </c>
      <c r="Q391" s="407" t="str">
        <f t="shared" si="59"/>
        <v/>
      </c>
      <c r="R391" s="334" t="str">
        <f t="shared" si="55"/>
        <v/>
      </c>
      <c r="S391" s="334" t="str">
        <f t="shared" si="56"/>
        <v/>
      </c>
      <c r="T391" s="334" t="str">
        <f t="shared" si="57"/>
        <v/>
      </c>
      <c r="U391" s="334" t="str">
        <f t="shared" si="60"/>
        <v/>
      </c>
      <c r="V391" s="267" t="str">
        <f t="shared" si="61"/>
        <v/>
      </c>
      <c r="W391" s="194" t="str">
        <f t="shared" si="62"/>
        <v/>
      </c>
    </row>
    <row r="392" spans="1:23" ht="10.95" customHeight="1" x14ac:dyDescent="0.2">
      <c r="A392" s="195" t="s">
        <v>445</v>
      </c>
      <c r="B392" s="196" t="s">
        <v>450</v>
      </c>
      <c r="C392" s="196">
        <v>14</v>
      </c>
      <c r="D392" s="197">
        <v>6</v>
      </c>
      <c r="E392" s="196">
        <v>2</v>
      </c>
      <c r="F392" s="198" t="s">
        <v>457</v>
      </c>
      <c r="G392" s="198" t="s">
        <v>457</v>
      </c>
      <c r="H392" s="198" t="s">
        <v>457</v>
      </c>
      <c r="I392" s="198" t="s">
        <v>457</v>
      </c>
      <c r="J392" s="199">
        <v>1</v>
      </c>
      <c r="K392" s="198" t="s">
        <v>457</v>
      </c>
      <c r="L392" s="198" t="s">
        <v>457</v>
      </c>
      <c r="M392" s="200" t="s">
        <v>457</v>
      </c>
      <c r="N392" s="198" t="s">
        <v>457</v>
      </c>
      <c r="O392" s="192" t="str">
        <f t="shared" si="54"/>
        <v/>
      </c>
      <c r="P392" s="408" t="str">
        <f t="shared" si="58"/>
        <v/>
      </c>
      <c r="Q392" s="407" t="str">
        <f t="shared" si="59"/>
        <v/>
      </c>
      <c r="R392" s="334" t="str">
        <f t="shared" si="55"/>
        <v/>
      </c>
      <c r="S392" s="334" t="str">
        <f t="shared" si="56"/>
        <v/>
      </c>
      <c r="T392" s="334" t="str">
        <f t="shared" si="57"/>
        <v/>
      </c>
      <c r="U392" s="334" t="str">
        <f t="shared" si="60"/>
        <v/>
      </c>
      <c r="V392" s="267" t="str">
        <f t="shared" si="61"/>
        <v/>
      </c>
      <c r="W392" s="194" t="str">
        <f t="shared" si="62"/>
        <v/>
      </c>
    </row>
    <row r="393" spans="1:23" ht="10.95" customHeight="1" x14ac:dyDescent="0.2">
      <c r="A393" s="195" t="s">
        <v>445</v>
      </c>
      <c r="B393" s="196" t="s">
        <v>451</v>
      </c>
      <c r="C393" s="196">
        <v>8</v>
      </c>
      <c r="D393" s="197">
        <v>3</v>
      </c>
      <c r="E393" s="196" t="s">
        <v>482</v>
      </c>
      <c r="F393" s="198" t="s">
        <v>457</v>
      </c>
      <c r="G393" s="198" t="s">
        <v>457</v>
      </c>
      <c r="H393" s="198" t="s">
        <v>457</v>
      </c>
      <c r="I393" s="198" t="s">
        <v>457</v>
      </c>
      <c r="J393" s="199" t="s">
        <v>482</v>
      </c>
      <c r="K393" s="198" t="s">
        <v>457</v>
      </c>
      <c r="L393" s="198" t="s">
        <v>457</v>
      </c>
      <c r="M393" s="200" t="s">
        <v>457</v>
      </c>
      <c r="N393" s="198" t="s">
        <v>457</v>
      </c>
      <c r="O393" s="192" t="str">
        <f t="shared" si="54"/>
        <v/>
      </c>
      <c r="P393" s="408" t="str">
        <f t="shared" si="58"/>
        <v/>
      </c>
      <c r="Q393" s="407" t="str">
        <f t="shared" si="59"/>
        <v/>
      </c>
      <c r="R393" s="334" t="str">
        <f t="shared" si="55"/>
        <v/>
      </c>
      <c r="S393" s="334" t="str">
        <f t="shared" si="56"/>
        <v/>
      </c>
      <c r="T393" s="334" t="str">
        <f t="shared" si="57"/>
        <v/>
      </c>
      <c r="U393" s="334" t="str">
        <f t="shared" si="60"/>
        <v/>
      </c>
      <c r="V393" s="267" t="str">
        <f t="shared" si="61"/>
        <v/>
      </c>
      <c r="W393" s="194" t="str">
        <f t="shared" si="62"/>
        <v/>
      </c>
    </row>
    <row r="394" spans="1:23" ht="10.95" customHeight="1" x14ac:dyDescent="0.2">
      <c r="A394" s="195" t="s">
        <v>445</v>
      </c>
      <c r="B394" s="196" t="s">
        <v>452</v>
      </c>
      <c r="C394" s="196">
        <v>16</v>
      </c>
      <c r="D394" s="197">
        <v>15</v>
      </c>
      <c r="E394" s="196">
        <v>10</v>
      </c>
      <c r="F394" s="198" t="s">
        <v>457</v>
      </c>
      <c r="G394" s="198" t="s">
        <v>457</v>
      </c>
      <c r="H394" s="198" t="s">
        <v>457</v>
      </c>
      <c r="I394" s="198" t="s">
        <v>457</v>
      </c>
      <c r="J394" s="199">
        <v>7</v>
      </c>
      <c r="K394" s="198" t="s">
        <v>457</v>
      </c>
      <c r="L394" s="198" t="s">
        <v>457</v>
      </c>
      <c r="M394" s="200" t="s">
        <v>457</v>
      </c>
      <c r="N394" s="198" t="s">
        <v>457</v>
      </c>
      <c r="O394" s="192" t="str">
        <f t="shared" si="54"/>
        <v/>
      </c>
      <c r="P394" s="408" t="str">
        <f t="shared" si="58"/>
        <v/>
      </c>
      <c r="Q394" s="407" t="str">
        <f t="shared" si="59"/>
        <v/>
      </c>
      <c r="R394" s="334" t="str">
        <f t="shared" si="55"/>
        <v/>
      </c>
      <c r="S394" s="334" t="str">
        <f t="shared" si="56"/>
        <v/>
      </c>
      <c r="T394" s="334" t="str">
        <f t="shared" si="57"/>
        <v/>
      </c>
      <c r="U394" s="334" t="str">
        <f t="shared" si="60"/>
        <v/>
      </c>
      <c r="V394" s="267" t="str">
        <f t="shared" si="61"/>
        <v/>
      </c>
      <c r="W394" s="194" t="str">
        <f t="shared" si="62"/>
        <v/>
      </c>
    </row>
    <row r="395" spans="1:23" ht="10.95" customHeight="1" x14ac:dyDescent="0.2">
      <c r="A395" s="195" t="s">
        <v>445</v>
      </c>
      <c r="B395" s="196" t="s">
        <v>453</v>
      </c>
      <c r="C395" s="196">
        <v>507</v>
      </c>
      <c r="D395" s="197">
        <v>501</v>
      </c>
      <c r="E395" s="196">
        <v>374</v>
      </c>
      <c r="F395" s="198">
        <v>73.7</v>
      </c>
      <c r="G395" s="198">
        <v>2.5</v>
      </c>
      <c r="H395" s="198">
        <v>74.599999999999994</v>
      </c>
      <c r="I395" s="198">
        <v>2.5</v>
      </c>
      <c r="J395" s="199">
        <v>320</v>
      </c>
      <c r="K395" s="198">
        <v>63.1</v>
      </c>
      <c r="L395" s="198">
        <v>2.8</v>
      </c>
      <c r="M395" s="200">
        <v>63.8</v>
      </c>
      <c r="N395" s="198">
        <v>2.8</v>
      </c>
      <c r="O395" s="192" t="str">
        <f t="shared" si="54"/>
        <v/>
      </c>
      <c r="P395" s="408" t="str">
        <f t="shared" si="58"/>
        <v/>
      </c>
      <c r="Q395" s="407" t="str">
        <f t="shared" si="59"/>
        <v/>
      </c>
      <c r="R395" s="334" t="str">
        <f t="shared" si="55"/>
        <v/>
      </c>
      <c r="S395" s="334" t="str">
        <f t="shared" si="56"/>
        <v/>
      </c>
      <c r="T395" s="334" t="str">
        <f t="shared" si="57"/>
        <v/>
      </c>
      <c r="U395" s="334" t="str">
        <f t="shared" si="60"/>
        <v/>
      </c>
      <c r="V395" s="267" t="str">
        <f t="shared" si="61"/>
        <v/>
      </c>
      <c r="W395" s="194" t="str">
        <f t="shared" si="62"/>
        <v/>
      </c>
    </row>
    <row r="396" spans="1:23" ht="10.95" customHeight="1" x14ac:dyDescent="0.2">
      <c r="A396" s="195" t="s">
        <v>445</v>
      </c>
      <c r="B396" s="196" t="s">
        <v>454</v>
      </c>
      <c r="C396" s="196">
        <v>15</v>
      </c>
      <c r="D396" s="197">
        <v>7</v>
      </c>
      <c r="E396" s="196">
        <v>3</v>
      </c>
      <c r="F396" s="198" t="s">
        <v>457</v>
      </c>
      <c r="G396" s="198" t="s">
        <v>457</v>
      </c>
      <c r="H396" s="198" t="s">
        <v>457</v>
      </c>
      <c r="I396" s="198" t="s">
        <v>457</v>
      </c>
      <c r="J396" s="199">
        <v>2</v>
      </c>
      <c r="K396" s="198" t="s">
        <v>457</v>
      </c>
      <c r="L396" s="198" t="s">
        <v>457</v>
      </c>
      <c r="M396" s="200" t="s">
        <v>457</v>
      </c>
      <c r="N396" s="198" t="s">
        <v>457</v>
      </c>
      <c r="O396" s="192" t="str">
        <f t="shared" si="54"/>
        <v/>
      </c>
      <c r="P396" s="408" t="str">
        <f t="shared" si="58"/>
        <v/>
      </c>
      <c r="Q396" s="407" t="str">
        <f t="shared" si="59"/>
        <v/>
      </c>
      <c r="R396" s="334" t="str">
        <f t="shared" si="55"/>
        <v/>
      </c>
      <c r="S396" s="334" t="str">
        <f t="shared" si="56"/>
        <v/>
      </c>
      <c r="T396" s="334" t="str">
        <f t="shared" si="57"/>
        <v/>
      </c>
      <c r="U396" s="334" t="str">
        <f t="shared" si="60"/>
        <v/>
      </c>
      <c r="V396" s="267" t="str">
        <f t="shared" si="61"/>
        <v/>
      </c>
      <c r="W396" s="194" t="str">
        <f t="shared" si="62"/>
        <v/>
      </c>
    </row>
    <row r="397" spans="1:23" ht="10.95" customHeight="1" x14ac:dyDescent="0.2">
      <c r="A397" s="195" t="s">
        <v>445</v>
      </c>
      <c r="B397" s="196" t="s">
        <v>455</v>
      </c>
      <c r="C397" s="196">
        <v>9</v>
      </c>
      <c r="D397" s="197">
        <v>4</v>
      </c>
      <c r="E397" s="196">
        <v>2</v>
      </c>
      <c r="F397" s="198" t="s">
        <v>457</v>
      </c>
      <c r="G397" s="198" t="s">
        <v>457</v>
      </c>
      <c r="H397" s="198" t="s">
        <v>457</v>
      </c>
      <c r="I397" s="198" t="s">
        <v>457</v>
      </c>
      <c r="J397" s="199">
        <v>1</v>
      </c>
      <c r="K397" s="198" t="s">
        <v>457</v>
      </c>
      <c r="L397" s="198" t="s">
        <v>457</v>
      </c>
      <c r="M397" s="200" t="s">
        <v>457</v>
      </c>
      <c r="N397" s="198" t="s">
        <v>457</v>
      </c>
      <c r="O397" s="192" t="str">
        <f t="shared" si="54"/>
        <v/>
      </c>
      <c r="P397" s="408" t="str">
        <f t="shared" si="58"/>
        <v/>
      </c>
      <c r="Q397" s="407" t="str">
        <f t="shared" si="59"/>
        <v/>
      </c>
      <c r="R397" s="334" t="str">
        <f t="shared" si="55"/>
        <v/>
      </c>
      <c r="S397" s="334" t="str">
        <f t="shared" si="56"/>
        <v/>
      </c>
      <c r="T397" s="334" t="str">
        <f t="shared" si="57"/>
        <v/>
      </c>
      <c r="U397" s="334" t="str">
        <f t="shared" si="60"/>
        <v/>
      </c>
      <c r="V397" s="267" t="str">
        <f t="shared" si="61"/>
        <v/>
      </c>
      <c r="W397" s="194" t="str">
        <f t="shared" si="62"/>
        <v/>
      </c>
    </row>
    <row r="398" spans="1:23" ht="10.95" customHeight="1" x14ac:dyDescent="0.2">
      <c r="A398" s="195" t="s">
        <v>493</v>
      </c>
      <c r="B398" s="196" t="s">
        <v>444</v>
      </c>
      <c r="C398" s="196">
        <v>8873</v>
      </c>
      <c r="D398" s="197">
        <v>8640</v>
      </c>
      <c r="E398" s="196">
        <v>6062</v>
      </c>
      <c r="F398" s="198">
        <v>68.3</v>
      </c>
      <c r="G398" s="198">
        <v>1.6</v>
      </c>
      <c r="H398" s="198">
        <v>70.2</v>
      </c>
      <c r="I398" s="198">
        <v>1.6</v>
      </c>
      <c r="J398" s="199">
        <v>4538</v>
      </c>
      <c r="K398" s="198">
        <v>51.1</v>
      </c>
      <c r="L398" s="198">
        <v>1.8</v>
      </c>
      <c r="M398" s="200">
        <v>52.5</v>
      </c>
      <c r="N398" s="198">
        <v>1.8</v>
      </c>
      <c r="O398" s="192">
        <f t="shared" si="54"/>
        <v>53.9</v>
      </c>
      <c r="P398" s="408">
        <f t="shared" si="58"/>
        <v>0.4582523364485982</v>
      </c>
      <c r="Q398" s="407">
        <f t="shared" si="59"/>
        <v>0.85018986354099857</v>
      </c>
      <c r="R398" s="334">
        <f t="shared" si="55"/>
        <v>51.4</v>
      </c>
      <c r="S398" s="334">
        <f t="shared" si="56"/>
        <v>48.6</v>
      </c>
      <c r="T398" s="334">
        <f t="shared" si="57"/>
        <v>32.6</v>
      </c>
      <c r="U398" s="334">
        <f t="shared" si="60"/>
        <v>50.1</v>
      </c>
      <c r="V398" s="267">
        <f t="shared" si="61"/>
        <v>8.0747663551401838E-2</v>
      </c>
      <c r="W398" s="194" t="str">
        <f t="shared" si="62"/>
        <v>Ohio</v>
      </c>
    </row>
    <row r="399" spans="1:23" ht="10.95" customHeight="1" x14ac:dyDescent="0.2">
      <c r="A399" s="195" t="s">
        <v>445</v>
      </c>
      <c r="B399" s="196" t="s">
        <v>446</v>
      </c>
      <c r="C399" s="196">
        <v>4294</v>
      </c>
      <c r="D399" s="197">
        <v>4158</v>
      </c>
      <c r="E399" s="196">
        <v>2840</v>
      </c>
      <c r="F399" s="198">
        <v>66.099999999999994</v>
      </c>
      <c r="G399" s="198">
        <v>2.4</v>
      </c>
      <c r="H399" s="198">
        <v>68.3</v>
      </c>
      <c r="I399" s="198">
        <v>2.4</v>
      </c>
      <c r="J399" s="199">
        <v>2035</v>
      </c>
      <c r="K399" s="198">
        <v>47.4</v>
      </c>
      <c r="L399" s="198">
        <v>2.5</v>
      </c>
      <c r="M399" s="200">
        <v>48.9</v>
      </c>
      <c r="N399" s="198">
        <v>2.6</v>
      </c>
      <c r="O399" s="192" t="str">
        <f t="shared" si="54"/>
        <v/>
      </c>
      <c r="P399" s="408" t="str">
        <f t="shared" si="58"/>
        <v/>
      </c>
      <c r="Q399" s="407" t="str">
        <f t="shared" si="59"/>
        <v/>
      </c>
      <c r="R399" s="334" t="str">
        <f t="shared" si="55"/>
        <v/>
      </c>
      <c r="S399" s="334" t="str">
        <f t="shared" si="56"/>
        <v/>
      </c>
      <c r="T399" s="334" t="str">
        <f t="shared" si="57"/>
        <v/>
      </c>
      <c r="U399" s="334" t="str">
        <f t="shared" si="60"/>
        <v/>
      </c>
      <c r="V399" s="267" t="str">
        <f t="shared" si="61"/>
        <v/>
      </c>
      <c r="W399" s="194" t="str">
        <f t="shared" si="62"/>
        <v/>
      </c>
    </row>
    <row r="400" spans="1:23" ht="10.95" customHeight="1" x14ac:dyDescent="0.2">
      <c r="A400" s="195" t="s">
        <v>445</v>
      </c>
      <c r="B400" s="196" t="s">
        <v>447</v>
      </c>
      <c r="C400" s="196">
        <v>4579</v>
      </c>
      <c r="D400" s="197">
        <v>4482</v>
      </c>
      <c r="E400" s="196">
        <v>3222</v>
      </c>
      <c r="F400" s="198">
        <v>70.400000000000006</v>
      </c>
      <c r="G400" s="198">
        <v>2.2000000000000002</v>
      </c>
      <c r="H400" s="198">
        <v>71.900000000000006</v>
      </c>
      <c r="I400" s="198">
        <v>2.2000000000000002</v>
      </c>
      <c r="J400" s="199">
        <v>2503</v>
      </c>
      <c r="K400" s="198">
        <v>54.7</v>
      </c>
      <c r="L400" s="198">
        <v>2.4</v>
      </c>
      <c r="M400" s="200">
        <v>55.9</v>
      </c>
      <c r="N400" s="198">
        <v>2.4</v>
      </c>
      <c r="O400" s="192" t="str">
        <f t="shared" si="54"/>
        <v/>
      </c>
      <c r="P400" s="408" t="str">
        <f t="shared" si="58"/>
        <v/>
      </c>
      <c r="Q400" s="407" t="str">
        <f t="shared" si="59"/>
        <v/>
      </c>
      <c r="R400" s="334" t="str">
        <f t="shared" si="55"/>
        <v/>
      </c>
      <c r="S400" s="334" t="str">
        <f t="shared" si="56"/>
        <v/>
      </c>
      <c r="T400" s="334" t="str">
        <f t="shared" si="57"/>
        <v/>
      </c>
      <c r="U400" s="334" t="str">
        <f t="shared" si="60"/>
        <v/>
      </c>
      <c r="V400" s="267" t="str">
        <f t="shared" si="61"/>
        <v/>
      </c>
      <c r="W400" s="194" t="str">
        <f t="shared" si="62"/>
        <v/>
      </c>
    </row>
    <row r="401" spans="1:23" ht="10.95" customHeight="1" x14ac:dyDescent="0.2">
      <c r="A401" s="195" t="s">
        <v>445</v>
      </c>
      <c r="B401" s="196" t="s">
        <v>448</v>
      </c>
      <c r="C401" s="196">
        <v>7372</v>
      </c>
      <c r="D401" s="197">
        <v>7280</v>
      </c>
      <c r="E401" s="196">
        <v>5152</v>
      </c>
      <c r="F401" s="198">
        <v>69.900000000000006</v>
      </c>
      <c r="G401" s="198">
        <v>1.8</v>
      </c>
      <c r="H401" s="198">
        <v>70.8</v>
      </c>
      <c r="I401" s="198">
        <v>1.8</v>
      </c>
      <c r="J401" s="199">
        <v>3889</v>
      </c>
      <c r="K401" s="198">
        <v>52.8</v>
      </c>
      <c r="L401" s="198">
        <v>1.9</v>
      </c>
      <c r="M401" s="200">
        <v>53.4</v>
      </c>
      <c r="N401" s="198">
        <v>1.9</v>
      </c>
      <c r="O401" s="192" t="str">
        <f t="shared" si="54"/>
        <v/>
      </c>
      <c r="P401" s="408" t="str">
        <f t="shared" si="58"/>
        <v/>
      </c>
      <c r="Q401" s="407" t="str">
        <f t="shared" si="59"/>
        <v/>
      </c>
      <c r="R401" s="334" t="str">
        <f t="shared" si="55"/>
        <v/>
      </c>
      <c r="S401" s="334" t="str">
        <f t="shared" si="56"/>
        <v/>
      </c>
      <c r="T401" s="334" t="str">
        <f t="shared" si="57"/>
        <v/>
      </c>
      <c r="U401" s="334" t="str">
        <f t="shared" si="60"/>
        <v/>
      </c>
      <c r="V401" s="267" t="str">
        <f t="shared" si="61"/>
        <v/>
      </c>
      <c r="W401" s="194" t="str">
        <f t="shared" si="62"/>
        <v/>
      </c>
    </row>
    <row r="402" spans="1:23" ht="10.95" customHeight="1" x14ac:dyDescent="0.2">
      <c r="A402" s="195" t="s">
        <v>445</v>
      </c>
      <c r="B402" s="196" t="s">
        <v>449</v>
      </c>
      <c r="C402" s="196">
        <v>7203</v>
      </c>
      <c r="D402" s="197">
        <v>7142</v>
      </c>
      <c r="E402" s="196">
        <v>5058</v>
      </c>
      <c r="F402" s="198">
        <v>70.2</v>
      </c>
      <c r="G402" s="198">
        <v>1.8</v>
      </c>
      <c r="H402" s="198">
        <v>70.8</v>
      </c>
      <c r="I402" s="198">
        <v>1.8</v>
      </c>
      <c r="J402" s="199">
        <v>3849</v>
      </c>
      <c r="K402" s="198">
        <v>53.4</v>
      </c>
      <c r="L402" s="198">
        <v>1.9</v>
      </c>
      <c r="M402" s="200">
        <v>53.9</v>
      </c>
      <c r="N402" s="198">
        <v>1.9</v>
      </c>
      <c r="O402" s="192" t="str">
        <f t="shared" si="54"/>
        <v/>
      </c>
      <c r="P402" s="408" t="str">
        <f t="shared" si="58"/>
        <v/>
      </c>
      <c r="Q402" s="407" t="str">
        <f t="shared" si="59"/>
        <v/>
      </c>
      <c r="R402" s="334" t="str">
        <f t="shared" si="55"/>
        <v/>
      </c>
      <c r="S402" s="334" t="str">
        <f t="shared" si="56"/>
        <v/>
      </c>
      <c r="T402" s="334" t="str">
        <f t="shared" si="57"/>
        <v/>
      </c>
      <c r="U402" s="334" t="str">
        <f t="shared" si="60"/>
        <v/>
      </c>
      <c r="V402" s="267" t="str">
        <f t="shared" si="61"/>
        <v/>
      </c>
      <c r="W402" s="194" t="str">
        <f t="shared" si="62"/>
        <v/>
      </c>
    </row>
    <row r="403" spans="1:23" ht="10.95" customHeight="1" x14ac:dyDescent="0.2">
      <c r="A403" s="195" t="s">
        <v>445</v>
      </c>
      <c r="B403" s="196" t="s">
        <v>450</v>
      </c>
      <c r="C403" s="196">
        <v>1054</v>
      </c>
      <c r="D403" s="197">
        <v>1010</v>
      </c>
      <c r="E403" s="196">
        <v>707</v>
      </c>
      <c r="F403" s="198">
        <v>67.099999999999994</v>
      </c>
      <c r="G403" s="198">
        <v>5.8</v>
      </c>
      <c r="H403" s="198">
        <v>70</v>
      </c>
      <c r="I403" s="198">
        <v>5.8</v>
      </c>
      <c r="J403" s="199">
        <v>519</v>
      </c>
      <c r="K403" s="198">
        <v>49.2</v>
      </c>
      <c r="L403" s="198">
        <v>6.1</v>
      </c>
      <c r="M403" s="200">
        <v>51.4</v>
      </c>
      <c r="N403" s="198">
        <v>6.3</v>
      </c>
      <c r="O403" s="192" t="str">
        <f t="shared" si="54"/>
        <v/>
      </c>
      <c r="P403" s="408" t="str">
        <f t="shared" si="58"/>
        <v/>
      </c>
      <c r="Q403" s="407" t="str">
        <f t="shared" si="59"/>
        <v/>
      </c>
      <c r="R403" s="334" t="str">
        <f t="shared" si="55"/>
        <v/>
      </c>
      <c r="S403" s="334" t="str">
        <f t="shared" si="56"/>
        <v/>
      </c>
      <c r="T403" s="334" t="str">
        <f t="shared" si="57"/>
        <v/>
      </c>
      <c r="U403" s="334" t="str">
        <f t="shared" si="60"/>
        <v/>
      </c>
      <c r="V403" s="267" t="str">
        <f t="shared" si="61"/>
        <v/>
      </c>
      <c r="W403" s="194" t="str">
        <f t="shared" si="62"/>
        <v/>
      </c>
    </row>
    <row r="404" spans="1:23" ht="10.95" customHeight="1" x14ac:dyDescent="0.2">
      <c r="A404" s="195" t="s">
        <v>445</v>
      </c>
      <c r="B404" s="196" t="s">
        <v>451</v>
      </c>
      <c r="C404" s="196">
        <v>207</v>
      </c>
      <c r="D404" s="197">
        <v>129</v>
      </c>
      <c r="E404" s="196">
        <v>93</v>
      </c>
      <c r="F404" s="198">
        <v>45.1</v>
      </c>
      <c r="G404" s="198">
        <v>14.4</v>
      </c>
      <c r="H404" s="198">
        <v>72.400000000000006</v>
      </c>
      <c r="I404" s="198">
        <v>16.399999999999999</v>
      </c>
      <c r="J404" s="199">
        <v>65</v>
      </c>
      <c r="K404" s="198">
        <v>31.3</v>
      </c>
      <c r="L404" s="198">
        <v>13.4</v>
      </c>
      <c r="M404" s="200">
        <v>50.1</v>
      </c>
      <c r="N404" s="198">
        <v>18.399999999999999</v>
      </c>
      <c r="O404" s="192" t="str">
        <f t="shared" si="54"/>
        <v/>
      </c>
      <c r="P404" s="408" t="str">
        <f t="shared" si="58"/>
        <v/>
      </c>
      <c r="Q404" s="407" t="str">
        <f t="shared" si="59"/>
        <v/>
      </c>
      <c r="R404" s="334" t="str">
        <f t="shared" si="55"/>
        <v/>
      </c>
      <c r="S404" s="334" t="str">
        <f t="shared" si="56"/>
        <v/>
      </c>
      <c r="T404" s="334" t="str">
        <f t="shared" si="57"/>
        <v/>
      </c>
      <c r="U404" s="334" t="str">
        <f t="shared" si="60"/>
        <v/>
      </c>
      <c r="V404" s="267" t="str">
        <f t="shared" si="61"/>
        <v/>
      </c>
      <c r="W404" s="194" t="str">
        <f t="shared" si="62"/>
        <v/>
      </c>
    </row>
    <row r="405" spans="1:23" ht="10.95" customHeight="1" x14ac:dyDescent="0.2">
      <c r="A405" s="195" t="s">
        <v>445</v>
      </c>
      <c r="B405" s="196" t="s">
        <v>452</v>
      </c>
      <c r="C405" s="196">
        <v>235</v>
      </c>
      <c r="D405" s="197">
        <v>185</v>
      </c>
      <c r="E405" s="196">
        <v>121</v>
      </c>
      <c r="F405" s="198">
        <v>51.5</v>
      </c>
      <c r="G405" s="198">
        <v>16.899999999999999</v>
      </c>
      <c r="H405" s="198">
        <v>65.400000000000006</v>
      </c>
      <c r="I405" s="198">
        <v>18.100000000000001</v>
      </c>
      <c r="J405" s="199">
        <v>60</v>
      </c>
      <c r="K405" s="198">
        <v>25.7</v>
      </c>
      <c r="L405" s="198">
        <v>14.8</v>
      </c>
      <c r="M405" s="200">
        <v>32.6</v>
      </c>
      <c r="N405" s="198">
        <v>17.8</v>
      </c>
      <c r="O405" s="192" t="str">
        <f t="shared" si="54"/>
        <v/>
      </c>
      <c r="P405" s="408" t="str">
        <f t="shared" si="58"/>
        <v/>
      </c>
      <c r="Q405" s="407" t="str">
        <f t="shared" si="59"/>
        <v/>
      </c>
      <c r="R405" s="334" t="str">
        <f t="shared" si="55"/>
        <v/>
      </c>
      <c r="S405" s="334" t="str">
        <f t="shared" si="56"/>
        <v/>
      </c>
      <c r="T405" s="334" t="str">
        <f t="shared" si="57"/>
        <v/>
      </c>
      <c r="U405" s="334" t="str">
        <f t="shared" si="60"/>
        <v/>
      </c>
      <c r="V405" s="267" t="str">
        <f t="shared" si="61"/>
        <v/>
      </c>
      <c r="W405" s="194" t="str">
        <f t="shared" si="62"/>
        <v/>
      </c>
    </row>
    <row r="406" spans="1:23" ht="10.95" customHeight="1" x14ac:dyDescent="0.2">
      <c r="A406" s="195" t="s">
        <v>445</v>
      </c>
      <c r="B406" s="196" t="s">
        <v>453</v>
      </c>
      <c r="C406" s="196">
        <v>7519</v>
      </c>
      <c r="D406" s="197">
        <v>7420</v>
      </c>
      <c r="E406" s="196">
        <v>5215</v>
      </c>
      <c r="F406" s="198">
        <v>69.400000000000006</v>
      </c>
      <c r="G406" s="198">
        <v>1.8</v>
      </c>
      <c r="H406" s="198">
        <v>70.3</v>
      </c>
      <c r="I406" s="198">
        <v>1.7</v>
      </c>
      <c r="J406" s="199">
        <v>3920</v>
      </c>
      <c r="K406" s="198">
        <v>52.1</v>
      </c>
      <c r="L406" s="198">
        <v>1.9</v>
      </c>
      <c r="M406" s="200">
        <v>52.8</v>
      </c>
      <c r="N406" s="198">
        <v>1.9</v>
      </c>
      <c r="O406" s="192" t="str">
        <f t="shared" si="54"/>
        <v/>
      </c>
      <c r="P406" s="408" t="str">
        <f t="shared" si="58"/>
        <v/>
      </c>
      <c r="Q406" s="407" t="str">
        <f t="shared" si="59"/>
        <v/>
      </c>
      <c r="R406" s="334" t="str">
        <f t="shared" si="55"/>
        <v/>
      </c>
      <c r="S406" s="334" t="str">
        <f t="shared" si="56"/>
        <v/>
      </c>
      <c r="T406" s="334" t="str">
        <f t="shared" si="57"/>
        <v/>
      </c>
      <c r="U406" s="334" t="str">
        <f t="shared" si="60"/>
        <v/>
      </c>
      <c r="V406" s="267" t="str">
        <f t="shared" si="61"/>
        <v/>
      </c>
      <c r="W406" s="194" t="str">
        <f t="shared" si="62"/>
        <v/>
      </c>
    </row>
    <row r="407" spans="1:23" ht="10.95" customHeight="1" x14ac:dyDescent="0.2">
      <c r="A407" s="195" t="s">
        <v>445</v>
      </c>
      <c r="B407" s="196" t="s">
        <v>454</v>
      </c>
      <c r="C407" s="196">
        <v>1171</v>
      </c>
      <c r="D407" s="197">
        <v>1120</v>
      </c>
      <c r="E407" s="196">
        <v>761</v>
      </c>
      <c r="F407" s="198">
        <v>65</v>
      </c>
      <c r="G407" s="198">
        <v>5.6</v>
      </c>
      <c r="H407" s="198">
        <v>68</v>
      </c>
      <c r="I407" s="198">
        <v>5.6</v>
      </c>
      <c r="J407" s="199">
        <v>544</v>
      </c>
      <c r="K407" s="198">
        <v>46.5</v>
      </c>
      <c r="L407" s="198">
        <v>5.8</v>
      </c>
      <c r="M407" s="200">
        <v>48.6</v>
      </c>
      <c r="N407" s="198">
        <v>6</v>
      </c>
      <c r="O407" s="192" t="str">
        <f t="shared" si="54"/>
        <v/>
      </c>
      <c r="P407" s="408" t="str">
        <f t="shared" si="58"/>
        <v/>
      </c>
      <c r="Q407" s="407" t="str">
        <f t="shared" si="59"/>
        <v/>
      </c>
      <c r="R407" s="334" t="str">
        <f t="shared" si="55"/>
        <v/>
      </c>
      <c r="S407" s="334" t="str">
        <f t="shared" si="56"/>
        <v/>
      </c>
      <c r="T407" s="334" t="str">
        <f t="shared" si="57"/>
        <v/>
      </c>
      <c r="U407" s="334" t="str">
        <f t="shared" si="60"/>
        <v/>
      </c>
      <c r="V407" s="267" t="str">
        <f t="shared" si="61"/>
        <v/>
      </c>
      <c r="W407" s="194" t="str">
        <f t="shared" si="62"/>
        <v/>
      </c>
    </row>
    <row r="408" spans="1:23" ht="10.95" customHeight="1" x14ac:dyDescent="0.2">
      <c r="A408" s="195" t="s">
        <v>445</v>
      </c>
      <c r="B408" s="196" t="s">
        <v>455</v>
      </c>
      <c r="C408" s="196">
        <v>223</v>
      </c>
      <c r="D408" s="197">
        <v>145</v>
      </c>
      <c r="E408" s="196">
        <v>98</v>
      </c>
      <c r="F408" s="198">
        <v>43.9</v>
      </c>
      <c r="G408" s="198">
        <v>13.9</v>
      </c>
      <c r="H408" s="198">
        <v>67.400000000000006</v>
      </c>
      <c r="I408" s="198">
        <v>16.2</v>
      </c>
      <c r="J408" s="199">
        <v>69</v>
      </c>
      <c r="K408" s="198">
        <v>31</v>
      </c>
      <c r="L408" s="198">
        <v>12.9</v>
      </c>
      <c r="M408" s="200">
        <v>47.7</v>
      </c>
      <c r="N408" s="198">
        <v>17.3</v>
      </c>
      <c r="O408" s="192" t="str">
        <f t="shared" si="54"/>
        <v/>
      </c>
      <c r="P408" s="408" t="str">
        <f t="shared" si="58"/>
        <v/>
      </c>
      <c r="Q408" s="407" t="str">
        <f t="shared" si="59"/>
        <v/>
      </c>
      <c r="R408" s="334" t="str">
        <f t="shared" si="55"/>
        <v/>
      </c>
      <c r="S408" s="334" t="str">
        <f t="shared" si="56"/>
        <v/>
      </c>
      <c r="T408" s="334" t="str">
        <f t="shared" si="57"/>
        <v/>
      </c>
      <c r="U408" s="334" t="str">
        <f t="shared" si="60"/>
        <v/>
      </c>
      <c r="V408" s="267" t="str">
        <f t="shared" si="61"/>
        <v/>
      </c>
      <c r="W408" s="194" t="str">
        <f t="shared" si="62"/>
        <v/>
      </c>
    </row>
    <row r="409" spans="1:23" ht="10.95" customHeight="1" x14ac:dyDescent="0.2">
      <c r="A409" s="195" t="s">
        <v>494</v>
      </c>
      <c r="B409" s="196" t="s">
        <v>444</v>
      </c>
      <c r="C409" s="196">
        <v>2868</v>
      </c>
      <c r="D409" s="197">
        <v>2732</v>
      </c>
      <c r="E409" s="196">
        <v>1777</v>
      </c>
      <c r="F409" s="198">
        <v>62</v>
      </c>
      <c r="G409" s="198">
        <v>2.9</v>
      </c>
      <c r="H409" s="198">
        <v>65.099999999999994</v>
      </c>
      <c r="I409" s="198">
        <v>2.9</v>
      </c>
      <c r="J409" s="199">
        <v>1350</v>
      </c>
      <c r="K409" s="198">
        <v>47.1</v>
      </c>
      <c r="L409" s="198">
        <v>3</v>
      </c>
      <c r="M409" s="200">
        <v>49.4</v>
      </c>
      <c r="N409" s="198">
        <v>3</v>
      </c>
      <c r="O409" s="192">
        <f t="shared" si="54"/>
        <v>53</v>
      </c>
      <c r="P409" s="408">
        <f t="shared" si="58"/>
        <v>0.40406914212548006</v>
      </c>
      <c r="Q409" s="407">
        <f t="shared" si="59"/>
        <v>0.76239460778392454</v>
      </c>
      <c r="R409" s="334">
        <f t="shared" si="55"/>
        <v>33</v>
      </c>
      <c r="S409" s="334">
        <f t="shared" si="56"/>
        <v>35.9</v>
      </c>
      <c r="T409" s="334">
        <f t="shared" si="57"/>
        <v>33.700000000000003</v>
      </c>
      <c r="U409" s="334" t="str">
        <f t="shared" si="60"/>
        <v>B</v>
      </c>
      <c r="V409" s="267">
        <f t="shared" si="61"/>
        <v>0.12593085787451996</v>
      </c>
      <c r="W409" s="194" t="str">
        <f t="shared" si="62"/>
        <v>Oklahoma</v>
      </c>
    </row>
    <row r="410" spans="1:23" ht="10.95" customHeight="1" x14ac:dyDescent="0.2">
      <c r="A410" s="195" t="s">
        <v>445</v>
      </c>
      <c r="B410" s="196" t="s">
        <v>446</v>
      </c>
      <c r="C410" s="196">
        <v>1388</v>
      </c>
      <c r="D410" s="197">
        <v>1330</v>
      </c>
      <c r="E410" s="196">
        <v>824</v>
      </c>
      <c r="F410" s="198">
        <v>59.4</v>
      </c>
      <c r="G410" s="198">
        <v>4.2</v>
      </c>
      <c r="H410" s="198">
        <v>62</v>
      </c>
      <c r="I410" s="198">
        <v>4.2</v>
      </c>
      <c r="J410" s="199">
        <v>626</v>
      </c>
      <c r="K410" s="198">
        <v>45.1</v>
      </c>
      <c r="L410" s="198">
        <v>4.3</v>
      </c>
      <c r="M410" s="200">
        <v>47.1</v>
      </c>
      <c r="N410" s="198">
        <v>4.4000000000000004</v>
      </c>
      <c r="O410" s="192" t="str">
        <f t="shared" si="54"/>
        <v/>
      </c>
      <c r="P410" s="408" t="str">
        <f t="shared" si="58"/>
        <v/>
      </c>
      <c r="Q410" s="407" t="str">
        <f t="shared" si="59"/>
        <v/>
      </c>
      <c r="R410" s="334" t="str">
        <f t="shared" si="55"/>
        <v/>
      </c>
      <c r="S410" s="334" t="str">
        <f t="shared" si="56"/>
        <v/>
      </c>
      <c r="T410" s="334" t="str">
        <f t="shared" si="57"/>
        <v/>
      </c>
      <c r="U410" s="334" t="str">
        <f t="shared" si="60"/>
        <v/>
      </c>
      <c r="V410" s="267" t="str">
        <f t="shared" si="61"/>
        <v/>
      </c>
      <c r="W410" s="194" t="str">
        <f t="shared" si="62"/>
        <v/>
      </c>
    </row>
    <row r="411" spans="1:23" ht="10.95" customHeight="1" x14ac:dyDescent="0.2">
      <c r="A411" s="195" t="s">
        <v>445</v>
      </c>
      <c r="B411" s="196" t="s">
        <v>447</v>
      </c>
      <c r="C411" s="196">
        <v>1480</v>
      </c>
      <c r="D411" s="197">
        <v>1402</v>
      </c>
      <c r="E411" s="196">
        <v>953</v>
      </c>
      <c r="F411" s="198">
        <v>64.400000000000006</v>
      </c>
      <c r="G411" s="198">
        <v>4</v>
      </c>
      <c r="H411" s="198">
        <v>68</v>
      </c>
      <c r="I411" s="198">
        <v>4</v>
      </c>
      <c r="J411" s="199">
        <v>724</v>
      </c>
      <c r="K411" s="198">
        <v>48.9</v>
      </c>
      <c r="L411" s="198">
        <v>4.0999999999999996</v>
      </c>
      <c r="M411" s="200">
        <v>51.6</v>
      </c>
      <c r="N411" s="198">
        <v>4.2</v>
      </c>
      <c r="O411" s="192" t="str">
        <f t="shared" si="54"/>
        <v/>
      </c>
      <c r="P411" s="408" t="str">
        <f t="shared" si="58"/>
        <v/>
      </c>
      <c r="Q411" s="407" t="str">
        <f t="shared" si="59"/>
        <v/>
      </c>
      <c r="R411" s="334" t="str">
        <f t="shared" si="55"/>
        <v/>
      </c>
      <c r="S411" s="334" t="str">
        <f t="shared" si="56"/>
        <v/>
      </c>
      <c r="T411" s="334" t="str">
        <f t="shared" si="57"/>
        <v/>
      </c>
      <c r="U411" s="334" t="str">
        <f t="shared" si="60"/>
        <v/>
      </c>
      <c r="V411" s="267" t="str">
        <f t="shared" si="61"/>
        <v/>
      </c>
      <c r="W411" s="194" t="str">
        <f t="shared" si="62"/>
        <v/>
      </c>
    </row>
    <row r="412" spans="1:23" ht="10.95" customHeight="1" x14ac:dyDescent="0.2">
      <c r="A412" s="195" t="s">
        <v>445</v>
      </c>
      <c r="B412" s="196" t="s">
        <v>448</v>
      </c>
      <c r="C412" s="196">
        <v>2254</v>
      </c>
      <c r="D412" s="197">
        <v>2148</v>
      </c>
      <c r="E412" s="196">
        <v>1422</v>
      </c>
      <c r="F412" s="198">
        <v>63.1</v>
      </c>
      <c r="G412" s="198">
        <v>3.2</v>
      </c>
      <c r="H412" s="198">
        <v>66.2</v>
      </c>
      <c r="I412" s="198">
        <v>3.2</v>
      </c>
      <c r="J412" s="199">
        <v>1098</v>
      </c>
      <c r="K412" s="198">
        <v>48.7</v>
      </c>
      <c r="L412" s="198">
        <v>3.3</v>
      </c>
      <c r="M412" s="200">
        <v>51.1</v>
      </c>
      <c r="N412" s="198">
        <v>3.4</v>
      </c>
      <c r="O412" s="192" t="str">
        <f t="shared" si="54"/>
        <v/>
      </c>
      <c r="P412" s="408" t="str">
        <f t="shared" si="58"/>
        <v/>
      </c>
      <c r="Q412" s="407" t="str">
        <f t="shared" si="59"/>
        <v/>
      </c>
      <c r="R412" s="334" t="str">
        <f t="shared" si="55"/>
        <v/>
      </c>
      <c r="S412" s="334" t="str">
        <f t="shared" si="56"/>
        <v/>
      </c>
      <c r="T412" s="334" t="str">
        <f t="shared" si="57"/>
        <v/>
      </c>
      <c r="U412" s="334" t="str">
        <f t="shared" si="60"/>
        <v/>
      </c>
      <c r="V412" s="267" t="str">
        <f t="shared" si="61"/>
        <v/>
      </c>
      <c r="W412" s="194" t="str">
        <f t="shared" si="62"/>
        <v/>
      </c>
    </row>
    <row r="413" spans="1:23" ht="10.95" customHeight="1" x14ac:dyDescent="0.2">
      <c r="A413" s="195" t="s">
        <v>445</v>
      </c>
      <c r="B413" s="196" t="s">
        <v>449</v>
      </c>
      <c r="C413" s="196">
        <v>1957</v>
      </c>
      <c r="D413" s="197">
        <v>1951</v>
      </c>
      <c r="E413" s="196">
        <v>1341</v>
      </c>
      <c r="F413" s="198">
        <v>68.5</v>
      </c>
      <c r="G413" s="198">
        <v>3.3</v>
      </c>
      <c r="H413" s="198">
        <v>68.7</v>
      </c>
      <c r="I413" s="198">
        <v>3.3</v>
      </c>
      <c r="J413" s="199">
        <v>1035</v>
      </c>
      <c r="K413" s="198">
        <v>52.9</v>
      </c>
      <c r="L413" s="198">
        <v>3.6</v>
      </c>
      <c r="M413" s="200">
        <v>53</v>
      </c>
      <c r="N413" s="198">
        <v>3.6</v>
      </c>
      <c r="O413" s="192" t="str">
        <f t="shared" si="54"/>
        <v/>
      </c>
      <c r="P413" s="408" t="str">
        <f t="shared" si="58"/>
        <v/>
      </c>
      <c r="Q413" s="407" t="str">
        <f t="shared" si="59"/>
        <v/>
      </c>
      <c r="R413" s="334" t="str">
        <f t="shared" si="55"/>
        <v/>
      </c>
      <c r="S413" s="334" t="str">
        <f t="shared" si="56"/>
        <v/>
      </c>
      <c r="T413" s="334" t="str">
        <f t="shared" si="57"/>
        <v/>
      </c>
      <c r="U413" s="334" t="str">
        <f t="shared" si="60"/>
        <v/>
      </c>
      <c r="V413" s="267" t="str">
        <f t="shared" si="61"/>
        <v/>
      </c>
      <c r="W413" s="194" t="str">
        <f t="shared" si="62"/>
        <v/>
      </c>
    </row>
    <row r="414" spans="1:23" ht="10.95" customHeight="1" x14ac:dyDescent="0.2">
      <c r="A414" s="195" t="s">
        <v>445</v>
      </c>
      <c r="B414" s="196" t="s">
        <v>450</v>
      </c>
      <c r="C414" s="196">
        <v>195</v>
      </c>
      <c r="D414" s="197">
        <v>184</v>
      </c>
      <c r="E414" s="196">
        <v>90</v>
      </c>
      <c r="F414" s="198">
        <v>46.1</v>
      </c>
      <c r="G414" s="198">
        <v>13.8</v>
      </c>
      <c r="H414" s="198">
        <v>48.8</v>
      </c>
      <c r="I414" s="198">
        <v>14.2</v>
      </c>
      <c r="J414" s="199">
        <v>61</v>
      </c>
      <c r="K414" s="198">
        <v>31.2</v>
      </c>
      <c r="L414" s="198">
        <v>12.8</v>
      </c>
      <c r="M414" s="200">
        <v>33</v>
      </c>
      <c r="N414" s="198">
        <v>13.3</v>
      </c>
      <c r="O414" s="192" t="str">
        <f t="shared" si="54"/>
        <v/>
      </c>
      <c r="P414" s="408" t="str">
        <f t="shared" si="58"/>
        <v/>
      </c>
      <c r="Q414" s="407" t="str">
        <f t="shared" si="59"/>
        <v/>
      </c>
      <c r="R414" s="334" t="str">
        <f t="shared" si="55"/>
        <v/>
      </c>
      <c r="S414" s="334" t="str">
        <f t="shared" si="56"/>
        <v/>
      </c>
      <c r="T414" s="334" t="str">
        <f t="shared" si="57"/>
        <v/>
      </c>
      <c r="U414" s="334" t="str">
        <f t="shared" si="60"/>
        <v/>
      </c>
      <c r="V414" s="267" t="str">
        <f t="shared" si="61"/>
        <v/>
      </c>
      <c r="W414" s="194" t="str">
        <f t="shared" si="62"/>
        <v/>
      </c>
    </row>
    <row r="415" spans="1:23" ht="10.95" customHeight="1" x14ac:dyDescent="0.2">
      <c r="A415" s="195" t="s">
        <v>445</v>
      </c>
      <c r="B415" s="196" t="s">
        <v>451</v>
      </c>
      <c r="C415" s="196">
        <v>70</v>
      </c>
      <c r="D415" s="197">
        <v>50</v>
      </c>
      <c r="E415" s="196">
        <v>23</v>
      </c>
      <c r="F415" s="198" t="s">
        <v>457</v>
      </c>
      <c r="G415" s="198" t="s">
        <v>457</v>
      </c>
      <c r="H415" s="198" t="s">
        <v>457</v>
      </c>
      <c r="I415" s="198" t="s">
        <v>457</v>
      </c>
      <c r="J415" s="199">
        <v>15</v>
      </c>
      <c r="K415" s="198" t="s">
        <v>457</v>
      </c>
      <c r="L415" s="198" t="s">
        <v>457</v>
      </c>
      <c r="M415" s="200" t="s">
        <v>457</v>
      </c>
      <c r="N415" s="198" t="s">
        <v>457</v>
      </c>
      <c r="O415" s="192" t="str">
        <f t="shared" si="54"/>
        <v/>
      </c>
      <c r="P415" s="408" t="str">
        <f t="shared" si="58"/>
        <v/>
      </c>
      <c r="Q415" s="407" t="str">
        <f t="shared" si="59"/>
        <v/>
      </c>
      <c r="R415" s="334" t="str">
        <f t="shared" si="55"/>
        <v/>
      </c>
      <c r="S415" s="334" t="str">
        <f t="shared" si="56"/>
        <v/>
      </c>
      <c r="T415" s="334" t="str">
        <f t="shared" si="57"/>
        <v/>
      </c>
      <c r="U415" s="334" t="str">
        <f t="shared" si="60"/>
        <v/>
      </c>
      <c r="V415" s="267" t="str">
        <f t="shared" si="61"/>
        <v/>
      </c>
      <c r="W415" s="194" t="str">
        <f t="shared" si="62"/>
        <v/>
      </c>
    </row>
    <row r="416" spans="1:23" ht="10.95" customHeight="1" x14ac:dyDescent="0.2">
      <c r="A416" s="195" t="s">
        <v>445</v>
      </c>
      <c r="B416" s="196" t="s">
        <v>452</v>
      </c>
      <c r="C416" s="196">
        <v>310</v>
      </c>
      <c r="D416" s="197">
        <v>210</v>
      </c>
      <c r="E416" s="196">
        <v>88</v>
      </c>
      <c r="F416" s="198">
        <v>28.5</v>
      </c>
      <c r="G416" s="198">
        <v>12.8</v>
      </c>
      <c r="H416" s="198">
        <v>42.1</v>
      </c>
      <c r="I416" s="198">
        <v>17</v>
      </c>
      <c r="J416" s="199">
        <v>71</v>
      </c>
      <c r="K416" s="198">
        <v>22.8</v>
      </c>
      <c r="L416" s="198">
        <v>11.9</v>
      </c>
      <c r="M416" s="200">
        <v>33.700000000000003</v>
      </c>
      <c r="N416" s="198">
        <v>16.3</v>
      </c>
      <c r="O416" s="192" t="str">
        <f t="shared" si="54"/>
        <v/>
      </c>
      <c r="P416" s="408" t="str">
        <f t="shared" si="58"/>
        <v/>
      </c>
      <c r="Q416" s="407" t="str">
        <f t="shared" si="59"/>
        <v/>
      </c>
      <c r="R416" s="334" t="str">
        <f t="shared" si="55"/>
        <v/>
      </c>
      <c r="S416" s="334" t="str">
        <f t="shared" si="56"/>
        <v/>
      </c>
      <c r="T416" s="334" t="str">
        <f t="shared" si="57"/>
        <v/>
      </c>
      <c r="U416" s="334" t="str">
        <f t="shared" si="60"/>
        <v/>
      </c>
      <c r="V416" s="267" t="str">
        <f t="shared" si="61"/>
        <v/>
      </c>
      <c r="W416" s="194" t="str">
        <f t="shared" si="62"/>
        <v/>
      </c>
    </row>
    <row r="417" spans="1:23" ht="10.95" customHeight="1" x14ac:dyDescent="0.2">
      <c r="A417" s="195" t="s">
        <v>445</v>
      </c>
      <c r="B417" s="196" t="s">
        <v>453</v>
      </c>
      <c r="C417" s="196">
        <v>2370</v>
      </c>
      <c r="D417" s="197">
        <v>2264</v>
      </c>
      <c r="E417" s="196">
        <v>1510</v>
      </c>
      <c r="F417" s="198">
        <v>63.7</v>
      </c>
      <c r="G417" s="198">
        <v>3.1</v>
      </c>
      <c r="H417" s="198">
        <v>66.7</v>
      </c>
      <c r="I417" s="198">
        <v>3.2</v>
      </c>
      <c r="J417" s="199">
        <v>1162</v>
      </c>
      <c r="K417" s="198">
        <v>49</v>
      </c>
      <c r="L417" s="198">
        <v>3.3</v>
      </c>
      <c r="M417" s="200">
        <v>51.3</v>
      </c>
      <c r="N417" s="198">
        <v>3.3</v>
      </c>
      <c r="O417" s="192" t="str">
        <f t="shared" si="54"/>
        <v/>
      </c>
      <c r="P417" s="408" t="str">
        <f t="shared" si="58"/>
        <v/>
      </c>
      <c r="Q417" s="407" t="str">
        <f t="shared" si="59"/>
        <v/>
      </c>
      <c r="R417" s="334" t="str">
        <f t="shared" si="55"/>
        <v/>
      </c>
      <c r="S417" s="334" t="str">
        <f t="shared" si="56"/>
        <v/>
      </c>
      <c r="T417" s="334" t="str">
        <f t="shared" si="57"/>
        <v/>
      </c>
      <c r="U417" s="334" t="str">
        <f t="shared" si="60"/>
        <v/>
      </c>
      <c r="V417" s="267" t="str">
        <f t="shared" si="61"/>
        <v/>
      </c>
      <c r="W417" s="194" t="str">
        <f t="shared" si="62"/>
        <v/>
      </c>
    </row>
    <row r="418" spans="1:23" ht="10.95" customHeight="1" x14ac:dyDescent="0.2">
      <c r="A418" s="195" t="s">
        <v>445</v>
      </c>
      <c r="B418" s="196" t="s">
        <v>454</v>
      </c>
      <c r="C418" s="196">
        <v>212</v>
      </c>
      <c r="D418" s="197">
        <v>201</v>
      </c>
      <c r="E418" s="196">
        <v>103</v>
      </c>
      <c r="F418" s="198">
        <v>48.7</v>
      </c>
      <c r="G418" s="198">
        <v>13.2</v>
      </c>
      <c r="H418" s="198">
        <v>51.2</v>
      </c>
      <c r="I418" s="198">
        <v>13.6</v>
      </c>
      <c r="J418" s="199">
        <v>72</v>
      </c>
      <c r="K418" s="198">
        <v>34.1</v>
      </c>
      <c r="L418" s="198">
        <v>12.5</v>
      </c>
      <c r="M418" s="200">
        <v>35.9</v>
      </c>
      <c r="N418" s="198">
        <v>13</v>
      </c>
      <c r="O418" s="192" t="str">
        <f t="shared" si="54"/>
        <v/>
      </c>
      <c r="P418" s="408" t="str">
        <f t="shared" si="58"/>
        <v/>
      </c>
      <c r="Q418" s="407" t="str">
        <f t="shared" si="59"/>
        <v/>
      </c>
      <c r="R418" s="334" t="str">
        <f t="shared" si="55"/>
        <v/>
      </c>
      <c r="S418" s="334" t="str">
        <f t="shared" si="56"/>
        <v/>
      </c>
      <c r="T418" s="334" t="str">
        <f t="shared" si="57"/>
        <v/>
      </c>
      <c r="U418" s="334" t="str">
        <f t="shared" si="60"/>
        <v/>
      </c>
      <c r="V418" s="267" t="str">
        <f t="shared" si="61"/>
        <v/>
      </c>
      <c r="W418" s="194" t="str">
        <f t="shared" si="62"/>
        <v/>
      </c>
    </row>
    <row r="419" spans="1:23" ht="10.95" customHeight="1" x14ac:dyDescent="0.2">
      <c r="A419" s="195" t="s">
        <v>445</v>
      </c>
      <c r="B419" s="196" t="s">
        <v>455</v>
      </c>
      <c r="C419" s="196">
        <v>73</v>
      </c>
      <c r="D419" s="197">
        <v>53</v>
      </c>
      <c r="E419" s="196">
        <v>26</v>
      </c>
      <c r="F419" s="198" t="s">
        <v>457</v>
      </c>
      <c r="G419" s="198" t="s">
        <v>457</v>
      </c>
      <c r="H419" s="198" t="s">
        <v>457</v>
      </c>
      <c r="I419" s="198" t="s">
        <v>457</v>
      </c>
      <c r="J419" s="199">
        <v>18</v>
      </c>
      <c r="K419" s="198" t="s">
        <v>457</v>
      </c>
      <c r="L419" s="198" t="s">
        <v>457</v>
      </c>
      <c r="M419" s="200" t="s">
        <v>457</v>
      </c>
      <c r="N419" s="198" t="s">
        <v>457</v>
      </c>
      <c r="O419" s="192" t="str">
        <f t="shared" si="54"/>
        <v/>
      </c>
      <c r="P419" s="408" t="str">
        <f t="shared" si="58"/>
        <v/>
      </c>
      <c r="Q419" s="407" t="str">
        <f t="shared" si="59"/>
        <v/>
      </c>
      <c r="R419" s="334" t="str">
        <f t="shared" si="55"/>
        <v/>
      </c>
      <c r="S419" s="334" t="str">
        <f t="shared" si="56"/>
        <v/>
      </c>
      <c r="T419" s="334" t="str">
        <f t="shared" si="57"/>
        <v/>
      </c>
      <c r="U419" s="334" t="str">
        <f t="shared" si="60"/>
        <v/>
      </c>
      <c r="V419" s="267" t="str">
        <f t="shared" si="61"/>
        <v/>
      </c>
      <c r="W419" s="194" t="str">
        <f t="shared" si="62"/>
        <v/>
      </c>
    </row>
    <row r="420" spans="1:23" ht="10.95" customHeight="1" x14ac:dyDescent="0.2">
      <c r="A420" s="195" t="s">
        <v>495</v>
      </c>
      <c r="B420" s="196" t="s">
        <v>444</v>
      </c>
      <c r="C420" s="196">
        <v>3293</v>
      </c>
      <c r="D420" s="197">
        <v>3138</v>
      </c>
      <c r="E420" s="196">
        <v>2274</v>
      </c>
      <c r="F420" s="198">
        <v>69.099999999999994</v>
      </c>
      <c r="G420" s="198">
        <v>2.6</v>
      </c>
      <c r="H420" s="198">
        <v>72.5</v>
      </c>
      <c r="I420" s="198">
        <v>2.5</v>
      </c>
      <c r="J420" s="199">
        <v>1918</v>
      </c>
      <c r="K420" s="198">
        <v>58.2</v>
      </c>
      <c r="L420" s="198">
        <v>2.7</v>
      </c>
      <c r="M420" s="200">
        <v>61.1</v>
      </c>
      <c r="N420" s="198">
        <v>2.8</v>
      </c>
      <c r="O420" s="192">
        <f t="shared" si="54"/>
        <v>65.900000000000006</v>
      </c>
      <c r="P420" s="408">
        <f t="shared" si="58"/>
        <v>0.39428295254833062</v>
      </c>
      <c r="Q420" s="407">
        <f t="shared" si="59"/>
        <v>0.59830493558168518</v>
      </c>
      <c r="R420" s="334" t="str">
        <f t="shared" si="55"/>
        <v>B</v>
      </c>
      <c r="S420" s="334">
        <f t="shared" si="56"/>
        <v>57.7</v>
      </c>
      <c r="T420" s="334">
        <f t="shared" si="57"/>
        <v>34.799999999999997</v>
      </c>
      <c r="U420" s="334">
        <f t="shared" si="60"/>
        <v>26.2</v>
      </c>
      <c r="V420" s="267">
        <f t="shared" si="61"/>
        <v>0.26471704745166941</v>
      </c>
      <c r="W420" s="194" t="str">
        <f t="shared" si="62"/>
        <v>Oregon</v>
      </c>
    </row>
    <row r="421" spans="1:23" ht="10.95" customHeight="1" x14ac:dyDescent="0.2">
      <c r="A421" s="195" t="s">
        <v>445</v>
      </c>
      <c r="B421" s="196" t="s">
        <v>446</v>
      </c>
      <c r="C421" s="196">
        <v>1612</v>
      </c>
      <c r="D421" s="197">
        <v>1542</v>
      </c>
      <c r="E421" s="196">
        <v>1078</v>
      </c>
      <c r="F421" s="198">
        <v>66.900000000000006</v>
      </c>
      <c r="G421" s="198">
        <v>3.7</v>
      </c>
      <c r="H421" s="198">
        <v>69.900000000000006</v>
      </c>
      <c r="I421" s="198">
        <v>3.7</v>
      </c>
      <c r="J421" s="199">
        <v>912</v>
      </c>
      <c r="K421" s="198">
        <v>56.6</v>
      </c>
      <c r="L421" s="198">
        <v>3.9</v>
      </c>
      <c r="M421" s="200">
        <v>59.2</v>
      </c>
      <c r="N421" s="198">
        <v>4</v>
      </c>
      <c r="O421" s="192" t="str">
        <f t="shared" si="54"/>
        <v/>
      </c>
      <c r="P421" s="408" t="str">
        <f t="shared" si="58"/>
        <v/>
      </c>
      <c r="Q421" s="407" t="str">
        <f t="shared" si="59"/>
        <v/>
      </c>
      <c r="R421" s="334" t="str">
        <f t="shared" si="55"/>
        <v/>
      </c>
      <c r="S421" s="334" t="str">
        <f t="shared" si="56"/>
        <v/>
      </c>
      <c r="T421" s="334" t="str">
        <f t="shared" si="57"/>
        <v/>
      </c>
      <c r="U421" s="334" t="str">
        <f t="shared" si="60"/>
        <v/>
      </c>
      <c r="V421" s="267" t="str">
        <f t="shared" si="61"/>
        <v/>
      </c>
      <c r="W421" s="194" t="str">
        <f t="shared" si="62"/>
        <v/>
      </c>
    </row>
    <row r="422" spans="1:23" ht="10.95" customHeight="1" x14ac:dyDescent="0.2">
      <c r="A422" s="195" t="s">
        <v>445</v>
      </c>
      <c r="B422" s="196" t="s">
        <v>447</v>
      </c>
      <c r="C422" s="196">
        <v>1681</v>
      </c>
      <c r="D422" s="197">
        <v>1596</v>
      </c>
      <c r="E422" s="196">
        <v>1197</v>
      </c>
      <c r="F422" s="198">
        <v>71.2</v>
      </c>
      <c r="G422" s="198">
        <v>3.5</v>
      </c>
      <c r="H422" s="198">
        <v>75</v>
      </c>
      <c r="I422" s="198">
        <v>3.4</v>
      </c>
      <c r="J422" s="199">
        <v>1006</v>
      </c>
      <c r="K422" s="198">
        <v>59.8</v>
      </c>
      <c r="L422" s="198">
        <v>3.8</v>
      </c>
      <c r="M422" s="200">
        <v>63</v>
      </c>
      <c r="N422" s="198">
        <v>3.8</v>
      </c>
      <c r="O422" s="192" t="str">
        <f t="shared" si="54"/>
        <v/>
      </c>
      <c r="P422" s="408" t="str">
        <f t="shared" si="58"/>
        <v/>
      </c>
      <c r="Q422" s="407" t="str">
        <f t="shared" si="59"/>
        <v/>
      </c>
      <c r="R422" s="334" t="str">
        <f t="shared" si="55"/>
        <v/>
      </c>
      <c r="S422" s="334" t="str">
        <f t="shared" si="56"/>
        <v/>
      </c>
      <c r="T422" s="334" t="str">
        <f t="shared" si="57"/>
        <v/>
      </c>
      <c r="U422" s="334" t="str">
        <f t="shared" si="60"/>
        <v/>
      </c>
      <c r="V422" s="267" t="str">
        <f t="shared" si="61"/>
        <v/>
      </c>
      <c r="W422" s="194" t="str">
        <f t="shared" si="62"/>
        <v/>
      </c>
    </row>
    <row r="423" spans="1:23" ht="10.95" customHeight="1" x14ac:dyDescent="0.2">
      <c r="A423" s="195" t="s">
        <v>445</v>
      </c>
      <c r="B423" s="196" t="s">
        <v>448</v>
      </c>
      <c r="C423" s="196">
        <v>2874</v>
      </c>
      <c r="D423" s="197">
        <v>2781</v>
      </c>
      <c r="E423" s="196">
        <v>2059</v>
      </c>
      <c r="F423" s="198">
        <v>71.599999999999994</v>
      </c>
      <c r="G423" s="198">
        <v>2.7</v>
      </c>
      <c r="H423" s="198">
        <v>74</v>
      </c>
      <c r="I423" s="198">
        <v>2.6</v>
      </c>
      <c r="J423" s="199">
        <v>1769</v>
      </c>
      <c r="K423" s="198">
        <v>61.5</v>
      </c>
      <c r="L423" s="198">
        <v>2.9</v>
      </c>
      <c r="M423" s="200">
        <v>63.6</v>
      </c>
      <c r="N423" s="198">
        <v>2.9</v>
      </c>
      <c r="O423" s="192" t="str">
        <f t="shared" si="54"/>
        <v/>
      </c>
      <c r="P423" s="408" t="str">
        <f t="shared" si="58"/>
        <v/>
      </c>
      <c r="Q423" s="407" t="str">
        <f t="shared" si="59"/>
        <v/>
      </c>
      <c r="R423" s="334" t="str">
        <f t="shared" si="55"/>
        <v/>
      </c>
      <c r="S423" s="334" t="str">
        <f t="shared" si="56"/>
        <v/>
      </c>
      <c r="T423" s="334" t="str">
        <f t="shared" si="57"/>
        <v/>
      </c>
      <c r="U423" s="334" t="str">
        <f t="shared" si="60"/>
        <v/>
      </c>
      <c r="V423" s="267" t="str">
        <f t="shared" si="61"/>
        <v/>
      </c>
      <c r="W423" s="194" t="str">
        <f t="shared" si="62"/>
        <v/>
      </c>
    </row>
    <row r="424" spans="1:23" ht="10.95" customHeight="1" x14ac:dyDescent="0.2">
      <c r="A424" s="195" t="s">
        <v>445</v>
      </c>
      <c r="B424" s="196" t="s">
        <v>449</v>
      </c>
      <c r="C424" s="196">
        <v>2584</v>
      </c>
      <c r="D424" s="197">
        <v>2569</v>
      </c>
      <c r="E424" s="196">
        <v>1956</v>
      </c>
      <c r="F424" s="198">
        <v>75.7</v>
      </c>
      <c r="G424" s="198">
        <v>2.7</v>
      </c>
      <c r="H424" s="198">
        <v>76.099999999999994</v>
      </c>
      <c r="I424" s="198">
        <v>2.7</v>
      </c>
      <c r="J424" s="199">
        <v>1694</v>
      </c>
      <c r="K424" s="198">
        <v>65.599999999999994</v>
      </c>
      <c r="L424" s="198">
        <v>3</v>
      </c>
      <c r="M424" s="200">
        <v>65.900000000000006</v>
      </c>
      <c r="N424" s="198">
        <v>3</v>
      </c>
      <c r="O424" s="192" t="str">
        <f t="shared" si="54"/>
        <v/>
      </c>
      <c r="P424" s="408" t="str">
        <f t="shared" si="58"/>
        <v/>
      </c>
      <c r="Q424" s="407" t="str">
        <f t="shared" si="59"/>
        <v/>
      </c>
      <c r="R424" s="334" t="str">
        <f t="shared" si="55"/>
        <v/>
      </c>
      <c r="S424" s="334" t="str">
        <f t="shared" si="56"/>
        <v/>
      </c>
      <c r="T424" s="334" t="str">
        <f t="shared" si="57"/>
        <v/>
      </c>
      <c r="U424" s="334" t="str">
        <f t="shared" si="60"/>
        <v/>
      </c>
      <c r="V424" s="267" t="str">
        <f t="shared" si="61"/>
        <v/>
      </c>
      <c r="W424" s="194" t="str">
        <f t="shared" si="62"/>
        <v/>
      </c>
    </row>
    <row r="425" spans="1:23" ht="10.95" customHeight="1" x14ac:dyDescent="0.2">
      <c r="A425" s="195" t="s">
        <v>445</v>
      </c>
      <c r="B425" s="196" t="s">
        <v>450</v>
      </c>
      <c r="C425" s="196">
        <v>78</v>
      </c>
      <c r="D425" s="197">
        <v>71</v>
      </c>
      <c r="E425" s="196">
        <v>43</v>
      </c>
      <c r="F425" s="198">
        <v>55.5</v>
      </c>
      <c r="G425" s="198">
        <v>21.6</v>
      </c>
      <c r="H425" s="198" t="s">
        <v>457</v>
      </c>
      <c r="I425" s="198" t="s">
        <v>457</v>
      </c>
      <c r="J425" s="199">
        <v>41</v>
      </c>
      <c r="K425" s="198">
        <v>52.1</v>
      </c>
      <c r="L425" s="198">
        <v>21.7</v>
      </c>
      <c r="M425" s="200" t="s">
        <v>457</v>
      </c>
      <c r="N425" s="198" t="s">
        <v>457</v>
      </c>
      <c r="O425" s="192" t="str">
        <f t="shared" si="54"/>
        <v/>
      </c>
      <c r="P425" s="408" t="str">
        <f t="shared" si="58"/>
        <v/>
      </c>
      <c r="Q425" s="407" t="str">
        <f t="shared" si="59"/>
        <v/>
      </c>
      <c r="R425" s="334" t="str">
        <f t="shared" si="55"/>
        <v/>
      </c>
      <c r="S425" s="334" t="str">
        <f t="shared" si="56"/>
        <v/>
      </c>
      <c r="T425" s="334" t="str">
        <f t="shared" si="57"/>
        <v/>
      </c>
      <c r="U425" s="334" t="str">
        <f t="shared" si="60"/>
        <v/>
      </c>
      <c r="V425" s="267" t="str">
        <f t="shared" si="61"/>
        <v/>
      </c>
      <c r="W425" s="194" t="str">
        <f t="shared" si="62"/>
        <v/>
      </c>
    </row>
    <row r="426" spans="1:23" ht="10.95" customHeight="1" x14ac:dyDescent="0.2">
      <c r="A426" s="195" t="s">
        <v>445</v>
      </c>
      <c r="B426" s="196" t="s">
        <v>451</v>
      </c>
      <c r="C426" s="196">
        <v>172</v>
      </c>
      <c r="D426" s="197">
        <v>138</v>
      </c>
      <c r="E426" s="196">
        <v>71</v>
      </c>
      <c r="F426" s="198">
        <v>41.1</v>
      </c>
      <c r="G426" s="198">
        <v>15</v>
      </c>
      <c r="H426" s="198">
        <v>51.3</v>
      </c>
      <c r="I426" s="198">
        <v>17</v>
      </c>
      <c r="J426" s="199">
        <v>36</v>
      </c>
      <c r="K426" s="198">
        <v>21</v>
      </c>
      <c r="L426" s="198">
        <v>12.4</v>
      </c>
      <c r="M426" s="200">
        <v>26.2</v>
      </c>
      <c r="N426" s="198">
        <v>15</v>
      </c>
      <c r="O426" s="192" t="str">
        <f t="shared" si="54"/>
        <v/>
      </c>
      <c r="P426" s="408" t="str">
        <f t="shared" si="58"/>
        <v/>
      </c>
      <c r="Q426" s="407" t="str">
        <f t="shared" si="59"/>
        <v/>
      </c>
      <c r="R426" s="334" t="str">
        <f t="shared" si="55"/>
        <v/>
      </c>
      <c r="S426" s="334" t="str">
        <f t="shared" si="56"/>
        <v/>
      </c>
      <c r="T426" s="334" t="str">
        <f t="shared" si="57"/>
        <v/>
      </c>
      <c r="U426" s="334" t="str">
        <f t="shared" si="60"/>
        <v/>
      </c>
      <c r="V426" s="267" t="str">
        <f t="shared" si="61"/>
        <v/>
      </c>
      <c r="W426" s="194" t="str">
        <f t="shared" si="62"/>
        <v/>
      </c>
    </row>
    <row r="427" spans="1:23" ht="10.95" customHeight="1" x14ac:dyDescent="0.2">
      <c r="A427" s="195" t="s">
        <v>445</v>
      </c>
      <c r="B427" s="196" t="s">
        <v>452</v>
      </c>
      <c r="C427" s="196">
        <v>365</v>
      </c>
      <c r="D427" s="197">
        <v>267</v>
      </c>
      <c r="E427" s="196">
        <v>140</v>
      </c>
      <c r="F427" s="198">
        <v>38.299999999999997</v>
      </c>
      <c r="G427" s="198">
        <v>12.7</v>
      </c>
      <c r="H427" s="198">
        <v>52.3</v>
      </c>
      <c r="I427" s="198">
        <v>15.2</v>
      </c>
      <c r="J427" s="199">
        <v>93</v>
      </c>
      <c r="K427" s="198">
        <v>25.4</v>
      </c>
      <c r="L427" s="198">
        <v>11.3</v>
      </c>
      <c r="M427" s="200">
        <v>34.799999999999997</v>
      </c>
      <c r="N427" s="198">
        <v>14.5</v>
      </c>
      <c r="O427" s="192" t="str">
        <f t="shared" si="54"/>
        <v/>
      </c>
      <c r="P427" s="408" t="str">
        <f t="shared" si="58"/>
        <v/>
      </c>
      <c r="Q427" s="407" t="str">
        <f t="shared" si="59"/>
        <v/>
      </c>
      <c r="R427" s="334" t="str">
        <f t="shared" si="55"/>
        <v/>
      </c>
      <c r="S427" s="334" t="str">
        <f t="shared" si="56"/>
        <v/>
      </c>
      <c r="T427" s="334" t="str">
        <f t="shared" si="57"/>
        <v/>
      </c>
      <c r="U427" s="334" t="str">
        <f t="shared" si="60"/>
        <v/>
      </c>
      <c r="V427" s="267" t="str">
        <f t="shared" si="61"/>
        <v/>
      </c>
      <c r="W427" s="194" t="str">
        <f t="shared" si="62"/>
        <v/>
      </c>
    </row>
    <row r="428" spans="1:23" ht="10.95" customHeight="1" x14ac:dyDescent="0.2">
      <c r="A428" s="195" t="s">
        <v>445</v>
      </c>
      <c r="B428" s="196" t="s">
        <v>453</v>
      </c>
      <c r="C428" s="196">
        <v>3005</v>
      </c>
      <c r="D428" s="197">
        <v>2892</v>
      </c>
      <c r="E428" s="196">
        <v>2138</v>
      </c>
      <c r="F428" s="198">
        <v>71.099999999999994</v>
      </c>
      <c r="G428" s="198">
        <v>2.6</v>
      </c>
      <c r="H428" s="198">
        <v>73.900000000000006</v>
      </c>
      <c r="I428" s="198">
        <v>2.6</v>
      </c>
      <c r="J428" s="199">
        <v>1826</v>
      </c>
      <c r="K428" s="198">
        <v>60.8</v>
      </c>
      <c r="L428" s="198">
        <v>2.8</v>
      </c>
      <c r="M428" s="200">
        <v>63.2</v>
      </c>
      <c r="N428" s="198">
        <v>2.8</v>
      </c>
      <c r="O428" s="192" t="str">
        <f t="shared" si="54"/>
        <v/>
      </c>
      <c r="P428" s="408" t="str">
        <f t="shared" si="58"/>
        <v/>
      </c>
      <c r="Q428" s="407" t="str">
        <f t="shared" si="59"/>
        <v/>
      </c>
      <c r="R428" s="334" t="str">
        <f t="shared" si="55"/>
        <v/>
      </c>
      <c r="S428" s="334" t="str">
        <f t="shared" si="56"/>
        <v/>
      </c>
      <c r="T428" s="334" t="str">
        <f t="shared" si="57"/>
        <v/>
      </c>
      <c r="U428" s="334" t="str">
        <f t="shared" si="60"/>
        <v/>
      </c>
      <c r="V428" s="267" t="str">
        <f t="shared" si="61"/>
        <v/>
      </c>
      <c r="W428" s="194" t="str">
        <f t="shared" si="62"/>
        <v/>
      </c>
    </row>
    <row r="429" spans="1:23" ht="10.95" customHeight="1" x14ac:dyDescent="0.2">
      <c r="A429" s="195" t="s">
        <v>445</v>
      </c>
      <c r="B429" s="196" t="s">
        <v>454</v>
      </c>
      <c r="C429" s="196">
        <v>97</v>
      </c>
      <c r="D429" s="197">
        <v>90</v>
      </c>
      <c r="E429" s="196">
        <v>59</v>
      </c>
      <c r="F429" s="198">
        <v>60.5</v>
      </c>
      <c r="G429" s="198">
        <v>19</v>
      </c>
      <c r="H429" s="198">
        <v>65.400000000000006</v>
      </c>
      <c r="I429" s="198">
        <v>19.2</v>
      </c>
      <c r="J429" s="199">
        <v>52</v>
      </c>
      <c r="K429" s="198">
        <v>53.4</v>
      </c>
      <c r="L429" s="198">
        <v>19.399999999999999</v>
      </c>
      <c r="M429" s="200">
        <v>57.7</v>
      </c>
      <c r="N429" s="198">
        <v>19.899999999999999</v>
      </c>
      <c r="O429" s="192" t="str">
        <f t="shared" si="54"/>
        <v/>
      </c>
      <c r="P429" s="408" t="str">
        <f t="shared" si="58"/>
        <v/>
      </c>
      <c r="Q429" s="407" t="str">
        <f t="shared" si="59"/>
        <v/>
      </c>
      <c r="R429" s="334" t="str">
        <f t="shared" si="55"/>
        <v/>
      </c>
      <c r="S429" s="334" t="str">
        <f t="shared" si="56"/>
        <v/>
      </c>
      <c r="T429" s="334" t="str">
        <f t="shared" si="57"/>
        <v/>
      </c>
      <c r="U429" s="334" t="str">
        <f t="shared" si="60"/>
        <v/>
      </c>
      <c r="V429" s="267" t="str">
        <f t="shared" si="61"/>
        <v/>
      </c>
      <c r="W429" s="194" t="str">
        <f t="shared" si="62"/>
        <v/>
      </c>
    </row>
    <row r="430" spans="1:23" ht="10.95" customHeight="1" x14ac:dyDescent="0.2">
      <c r="A430" s="195" t="s">
        <v>445</v>
      </c>
      <c r="B430" s="196" t="s">
        <v>455</v>
      </c>
      <c r="C430" s="196">
        <v>189</v>
      </c>
      <c r="D430" s="197">
        <v>155</v>
      </c>
      <c r="E430" s="196">
        <v>83</v>
      </c>
      <c r="F430" s="198">
        <v>44</v>
      </c>
      <c r="G430" s="198">
        <v>14.4</v>
      </c>
      <c r="H430" s="198">
        <v>53.7</v>
      </c>
      <c r="I430" s="198">
        <v>16</v>
      </c>
      <c r="J430" s="199">
        <v>41</v>
      </c>
      <c r="K430" s="198">
        <v>21.6</v>
      </c>
      <c r="L430" s="198">
        <v>12</v>
      </c>
      <c r="M430" s="200">
        <v>26.4</v>
      </c>
      <c r="N430" s="198">
        <v>14.2</v>
      </c>
      <c r="O430" s="192" t="str">
        <f t="shared" si="54"/>
        <v/>
      </c>
      <c r="P430" s="408" t="str">
        <f t="shared" si="58"/>
        <v/>
      </c>
      <c r="Q430" s="407" t="str">
        <f t="shared" si="59"/>
        <v/>
      </c>
      <c r="R430" s="334" t="str">
        <f t="shared" si="55"/>
        <v/>
      </c>
      <c r="S430" s="334" t="str">
        <f t="shared" si="56"/>
        <v/>
      </c>
      <c r="T430" s="334" t="str">
        <f t="shared" si="57"/>
        <v/>
      </c>
      <c r="U430" s="334" t="str">
        <f t="shared" si="60"/>
        <v/>
      </c>
      <c r="V430" s="267" t="str">
        <f t="shared" si="61"/>
        <v/>
      </c>
      <c r="W430" s="194" t="str">
        <f t="shared" si="62"/>
        <v/>
      </c>
    </row>
    <row r="431" spans="1:23" ht="10.95" customHeight="1" x14ac:dyDescent="0.2">
      <c r="A431" s="195" t="s">
        <v>496</v>
      </c>
      <c r="B431" s="196" t="s">
        <v>444</v>
      </c>
      <c r="C431" s="196">
        <v>9928</v>
      </c>
      <c r="D431" s="197">
        <v>9475</v>
      </c>
      <c r="E431" s="196">
        <v>6469</v>
      </c>
      <c r="F431" s="198">
        <v>65.2</v>
      </c>
      <c r="G431" s="198">
        <v>1.6</v>
      </c>
      <c r="H431" s="198">
        <v>68.3</v>
      </c>
      <c r="I431" s="198">
        <v>1.6</v>
      </c>
      <c r="J431" s="199">
        <v>5173</v>
      </c>
      <c r="K431" s="198">
        <v>52.1</v>
      </c>
      <c r="L431" s="198">
        <v>1.7</v>
      </c>
      <c r="M431" s="200">
        <v>54.6</v>
      </c>
      <c r="N431" s="198">
        <v>1.7</v>
      </c>
      <c r="O431" s="192">
        <f t="shared" si="54"/>
        <v>56.6</v>
      </c>
      <c r="P431" s="408">
        <f t="shared" si="58"/>
        <v>0.46301086956521742</v>
      </c>
      <c r="Q431" s="407">
        <f t="shared" si="59"/>
        <v>0.81804040559225688</v>
      </c>
      <c r="R431" s="334">
        <f t="shared" si="55"/>
        <v>54.7</v>
      </c>
      <c r="S431" s="334">
        <f t="shared" si="56"/>
        <v>52.9</v>
      </c>
      <c r="T431" s="334">
        <f t="shared" si="57"/>
        <v>29.1</v>
      </c>
      <c r="U431" s="334">
        <f t="shared" si="60"/>
        <v>37.9</v>
      </c>
      <c r="V431" s="267">
        <f t="shared" si="61"/>
        <v>0.10298913043478264</v>
      </c>
      <c r="W431" s="194" t="str">
        <f t="shared" si="62"/>
        <v>Pennsylvania</v>
      </c>
    </row>
    <row r="432" spans="1:23" ht="10.95" customHeight="1" x14ac:dyDescent="0.2">
      <c r="A432" s="195" t="s">
        <v>445</v>
      </c>
      <c r="B432" s="196" t="s">
        <v>446</v>
      </c>
      <c r="C432" s="196">
        <v>4736</v>
      </c>
      <c r="D432" s="197">
        <v>4532</v>
      </c>
      <c r="E432" s="196">
        <v>3056</v>
      </c>
      <c r="F432" s="198">
        <v>64.5</v>
      </c>
      <c r="G432" s="198">
        <v>2.2999999999999998</v>
      </c>
      <c r="H432" s="198">
        <v>67.400000000000006</v>
      </c>
      <c r="I432" s="198">
        <v>2.2999999999999998</v>
      </c>
      <c r="J432" s="199">
        <v>2445</v>
      </c>
      <c r="K432" s="198">
        <v>51.6</v>
      </c>
      <c r="L432" s="198">
        <v>2.4</v>
      </c>
      <c r="M432" s="200">
        <v>53.9</v>
      </c>
      <c r="N432" s="198">
        <v>2.5</v>
      </c>
      <c r="O432" s="192" t="str">
        <f t="shared" si="54"/>
        <v/>
      </c>
      <c r="P432" s="408" t="str">
        <f t="shared" si="58"/>
        <v/>
      </c>
      <c r="Q432" s="407" t="str">
        <f t="shared" si="59"/>
        <v/>
      </c>
      <c r="R432" s="334" t="str">
        <f t="shared" si="55"/>
        <v/>
      </c>
      <c r="S432" s="334" t="str">
        <f t="shared" si="56"/>
        <v/>
      </c>
      <c r="T432" s="334" t="str">
        <f t="shared" si="57"/>
        <v/>
      </c>
      <c r="U432" s="334" t="str">
        <f t="shared" si="60"/>
        <v/>
      </c>
      <c r="V432" s="267" t="str">
        <f t="shared" si="61"/>
        <v/>
      </c>
      <c r="W432" s="194" t="str">
        <f t="shared" si="62"/>
        <v/>
      </c>
    </row>
    <row r="433" spans="1:23" ht="10.95" customHeight="1" x14ac:dyDescent="0.2">
      <c r="A433" s="195" t="s">
        <v>445</v>
      </c>
      <c r="B433" s="196" t="s">
        <v>447</v>
      </c>
      <c r="C433" s="196">
        <v>5192</v>
      </c>
      <c r="D433" s="197">
        <v>4943</v>
      </c>
      <c r="E433" s="196">
        <v>3414</v>
      </c>
      <c r="F433" s="198">
        <v>65.7</v>
      </c>
      <c r="G433" s="198">
        <v>2.2000000000000002</v>
      </c>
      <c r="H433" s="198">
        <v>69.099999999999994</v>
      </c>
      <c r="I433" s="198">
        <v>2.2000000000000002</v>
      </c>
      <c r="J433" s="199">
        <v>2728</v>
      </c>
      <c r="K433" s="198">
        <v>52.5</v>
      </c>
      <c r="L433" s="198">
        <v>2.2999999999999998</v>
      </c>
      <c r="M433" s="200">
        <v>55.2</v>
      </c>
      <c r="N433" s="198">
        <v>2.2999999999999998</v>
      </c>
      <c r="O433" s="192" t="str">
        <f t="shared" si="54"/>
        <v/>
      </c>
      <c r="P433" s="408" t="str">
        <f t="shared" si="58"/>
        <v/>
      </c>
      <c r="Q433" s="407" t="str">
        <f t="shared" si="59"/>
        <v/>
      </c>
      <c r="R433" s="334" t="str">
        <f t="shared" si="55"/>
        <v/>
      </c>
      <c r="S433" s="334" t="str">
        <f t="shared" si="56"/>
        <v/>
      </c>
      <c r="T433" s="334" t="str">
        <f t="shared" si="57"/>
        <v/>
      </c>
      <c r="U433" s="334" t="str">
        <f t="shared" si="60"/>
        <v/>
      </c>
      <c r="V433" s="267" t="str">
        <f t="shared" si="61"/>
        <v/>
      </c>
      <c r="W433" s="194" t="str">
        <f t="shared" si="62"/>
        <v/>
      </c>
    </row>
    <row r="434" spans="1:23" ht="10.95" customHeight="1" x14ac:dyDescent="0.2">
      <c r="A434" s="195" t="s">
        <v>445</v>
      </c>
      <c r="B434" s="196" t="s">
        <v>448</v>
      </c>
      <c r="C434" s="196">
        <v>8277</v>
      </c>
      <c r="D434" s="197">
        <v>8073</v>
      </c>
      <c r="E434" s="196">
        <v>5628</v>
      </c>
      <c r="F434" s="198">
        <v>68</v>
      </c>
      <c r="G434" s="198">
        <v>1.7</v>
      </c>
      <c r="H434" s="198">
        <v>69.7</v>
      </c>
      <c r="I434" s="198">
        <v>1.7</v>
      </c>
      <c r="J434" s="199">
        <v>4461</v>
      </c>
      <c r="K434" s="198">
        <v>53.9</v>
      </c>
      <c r="L434" s="198">
        <v>1.8</v>
      </c>
      <c r="M434" s="200">
        <v>55.3</v>
      </c>
      <c r="N434" s="198">
        <v>1.8</v>
      </c>
      <c r="O434" s="192" t="str">
        <f t="shared" si="54"/>
        <v/>
      </c>
      <c r="P434" s="408" t="str">
        <f t="shared" si="58"/>
        <v/>
      </c>
      <c r="Q434" s="407" t="str">
        <f t="shared" si="59"/>
        <v/>
      </c>
      <c r="R434" s="334" t="str">
        <f t="shared" si="55"/>
        <v/>
      </c>
      <c r="S434" s="334" t="str">
        <f t="shared" si="56"/>
        <v/>
      </c>
      <c r="T434" s="334" t="str">
        <f t="shared" si="57"/>
        <v/>
      </c>
      <c r="U434" s="334" t="str">
        <f t="shared" si="60"/>
        <v/>
      </c>
      <c r="V434" s="267" t="str">
        <f t="shared" si="61"/>
        <v/>
      </c>
      <c r="W434" s="194" t="str">
        <f t="shared" si="62"/>
        <v/>
      </c>
    </row>
    <row r="435" spans="1:23" ht="10.95" customHeight="1" x14ac:dyDescent="0.2">
      <c r="A435" s="195" t="s">
        <v>445</v>
      </c>
      <c r="B435" s="196" t="s">
        <v>449</v>
      </c>
      <c r="C435" s="196">
        <v>7712</v>
      </c>
      <c r="D435" s="197">
        <v>7635</v>
      </c>
      <c r="E435" s="196">
        <v>5434</v>
      </c>
      <c r="F435" s="198">
        <v>70.5</v>
      </c>
      <c r="G435" s="198">
        <v>1.7</v>
      </c>
      <c r="H435" s="198">
        <v>71.2</v>
      </c>
      <c r="I435" s="198">
        <v>1.7</v>
      </c>
      <c r="J435" s="199">
        <v>4323</v>
      </c>
      <c r="K435" s="198">
        <v>56.1</v>
      </c>
      <c r="L435" s="198">
        <v>1.9</v>
      </c>
      <c r="M435" s="200">
        <v>56.6</v>
      </c>
      <c r="N435" s="198">
        <v>1.9</v>
      </c>
      <c r="O435" s="192" t="str">
        <f t="shared" si="54"/>
        <v/>
      </c>
      <c r="P435" s="408" t="str">
        <f t="shared" si="58"/>
        <v/>
      </c>
      <c r="Q435" s="407" t="str">
        <f t="shared" si="59"/>
        <v/>
      </c>
      <c r="R435" s="334" t="str">
        <f t="shared" si="55"/>
        <v/>
      </c>
      <c r="S435" s="334" t="str">
        <f t="shared" si="56"/>
        <v/>
      </c>
      <c r="T435" s="334" t="str">
        <f t="shared" si="57"/>
        <v/>
      </c>
      <c r="U435" s="334" t="str">
        <f t="shared" si="60"/>
        <v/>
      </c>
      <c r="V435" s="267" t="str">
        <f t="shared" si="61"/>
        <v/>
      </c>
      <c r="W435" s="194" t="str">
        <f t="shared" si="62"/>
        <v/>
      </c>
    </row>
    <row r="436" spans="1:23" ht="10.95" customHeight="1" x14ac:dyDescent="0.2">
      <c r="A436" s="195" t="s">
        <v>445</v>
      </c>
      <c r="B436" s="196" t="s">
        <v>450</v>
      </c>
      <c r="C436" s="196">
        <v>1059</v>
      </c>
      <c r="D436" s="197">
        <v>1028</v>
      </c>
      <c r="E436" s="196">
        <v>653</v>
      </c>
      <c r="F436" s="198">
        <v>61.7</v>
      </c>
      <c r="G436" s="198">
        <v>6</v>
      </c>
      <c r="H436" s="198">
        <v>63.5</v>
      </c>
      <c r="I436" s="198">
        <v>6</v>
      </c>
      <c r="J436" s="199">
        <v>562</v>
      </c>
      <c r="K436" s="198">
        <v>53.1</v>
      </c>
      <c r="L436" s="198">
        <v>6.1</v>
      </c>
      <c r="M436" s="200">
        <v>54.7</v>
      </c>
      <c r="N436" s="198">
        <v>6.2</v>
      </c>
      <c r="O436" s="192" t="str">
        <f t="shared" si="54"/>
        <v/>
      </c>
      <c r="P436" s="408" t="str">
        <f t="shared" si="58"/>
        <v/>
      </c>
      <c r="Q436" s="407" t="str">
        <f t="shared" si="59"/>
        <v/>
      </c>
      <c r="R436" s="334" t="str">
        <f t="shared" si="55"/>
        <v/>
      </c>
      <c r="S436" s="334" t="str">
        <f t="shared" si="56"/>
        <v/>
      </c>
      <c r="T436" s="334" t="str">
        <f t="shared" si="57"/>
        <v/>
      </c>
      <c r="U436" s="334" t="str">
        <f t="shared" si="60"/>
        <v/>
      </c>
      <c r="V436" s="267" t="str">
        <f t="shared" si="61"/>
        <v/>
      </c>
      <c r="W436" s="194" t="str">
        <f t="shared" si="62"/>
        <v/>
      </c>
    </row>
    <row r="437" spans="1:23" ht="10.95" customHeight="1" x14ac:dyDescent="0.2">
      <c r="A437" s="195" t="s">
        <v>445</v>
      </c>
      <c r="B437" s="196" t="s">
        <v>451</v>
      </c>
      <c r="C437" s="196">
        <v>423</v>
      </c>
      <c r="D437" s="197">
        <v>230</v>
      </c>
      <c r="E437" s="196">
        <v>106</v>
      </c>
      <c r="F437" s="198">
        <v>25.1</v>
      </c>
      <c r="G437" s="198">
        <v>8.8000000000000007</v>
      </c>
      <c r="H437" s="198">
        <v>46</v>
      </c>
      <c r="I437" s="198">
        <v>13.8</v>
      </c>
      <c r="J437" s="199">
        <v>87</v>
      </c>
      <c r="K437" s="198">
        <v>20.6</v>
      </c>
      <c r="L437" s="198">
        <v>8.1999999999999993</v>
      </c>
      <c r="M437" s="200">
        <v>37.9</v>
      </c>
      <c r="N437" s="198">
        <v>13.4</v>
      </c>
      <c r="O437" s="192" t="str">
        <f t="shared" si="54"/>
        <v/>
      </c>
      <c r="P437" s="408" t="str">
        <f t="shared" si="58"/>
        <v/>
      </c>
      <c r="Q437" s="407" t="str">
        <f t="shared" si="59"/>
        <v/>
      </c>
      <c r="R437" s="334" t="str">
        <f t="shared" si="55"/>
        <v/>
      </c>
      <c r="S437" s="334" t="str">
        <f t="shared" si="56"/>
        <v/>
      </c>
      <c r="T437" s="334" t="str">
        <f t="shared" si="57"/>
        <v/>
      </c>
      <c r="U437" s="334" t="str">
        <f t="shared" si="60"/>
        <v/>
      </c>
      <c r="V437" s="267" t="str">
        <f t="shared" si="61"/>
        <v/>
      </c>
      <c r="W437" s="194" t="str">
        <f t="shared" si="62"/>
        <v/>
      </c>
    </row>
    <row r="438" spans="1:23" ht="10.95" customHeight="1" x14ac:dyDescent="0.2">
      <c r="A438" s="195" t="s">
        <v>445</v>
      </c>
      <c r="B438" s="196" t="s">
        <v>452</v>
      </c>
      <c r="C438" s="196">
        <v>657</v>
      </c>
      <c r="D438" s="197">
        <v>529</v>
      </c>
      <c r="E438" s="196">
        <v>218</v>
      </c>
      <c r="F438" s="198">
        <v>33.200000000000003</v>
      </c>
      <c r="G438" s="198">
        <v>9.6</v>
      </c>
      <c r="H438" s="198">
        <v>41.2</v>
      </c>
      <c r="I438" s="198">
        <v>11.1</v>
      </c>
      <c r="J438" s="199">
        <v>154</v>
      </c>
      <c r="K438" s="198">
        <v>23.4</v>
      </c>
      <c r="L438" s="198">
        <v>8.6</v>
      </c>
      <c r="M438" s="200">
        <v>29.1</v>
      </c>
      <c r="N438" s="198">
        <v>10.3</v>
      </c>
      <c r="O438" s="192" t="str">
        <f t="shared" si="54"/>
        <v/>
      </c>
      <c r="P438" s="408" t="str">
        <f t="shared" si="58"/>
        <v/>
      </c>
      <c r="Q438" s="407" t="str">
        <f t="shared" si="59"/>
        <v/>
      </c>
      <c r="R438" s="334" t="str">
        <f t="shared" si="55"/>
        <v/>
      </c>
      <c r="S438" s="334" t="str">
        <f t="shared" si="56"/>
        <v/>
      </c>
      <c r="T438" s="334" t="str">
        <f t="shared" si="57"/>
        <v/>
      </c>
      <c r="U438" s="334" t="str">
        <f t="shared" si="60"/>
        <v/>
      </c>
      <c r="V438" s="267" t="str">
        <f t="shared" si="61"/>
        <v/>
      </c>
      <c r="W438" s="194" t="str">
        <f t="shared" si="62"/>
        <v/>
      </c>
    </row>
    <row r="439" spans="1:23" ht="10.95" customHeight="1" x14ac:dyDescent="0.2">
      <c r="A439" s="195" t="s">
        <v>445</v>
      </c>
      <c r="B439" s="196" t="s">
        <v>453</v>
      </c>
      <c r="C439" s="196">
        <v>8418</v>
      </c>
      <c r="D439" s="197">
        <v>8189</v>
      </c>
      <c r="E439" s="196">
        <v>5693</v>
      </c>
      <c r="F439" s="198">
        <v>67.599999999999994</v>
      </c>
      <c r="G439" s="198">
        <v>1.7</v>
      </c>
      <c r="H439" s="198">
        <v>69.5</v>
      </c>
      <c r="I439" s="198">
        <v>1.7</v>
      </c>
      <c r="J439" s="199">
        <v>4510</v>
      </c>
      <c r="K439" s="198">
        <v>53.6</v>
      </c>
      <c r="L439" s="198">
        <v>1.8</v>
      </c>
      <c r="M439" s="200">
        <v>55.1</v>
      </c>
      <c r="N439" s="198">
        <v>1.8</v>
      </c>
      <c r="O439" s="192" t="str">
        <f t="shared" si="54"/>
        <v/>
      </c>
      <c r="P439" s="408" t="str">
        <f t="shared" si="58"/>
        <v/>
      </c>
      <c r="Q439" s="407" t="str">
        <f t="shared" si="59"/>
        <v/>
      </c>
      <c r="R439" s="334" t="str">
        <f t="shared" si="55"/>
        <v/>
      </c>
      <c r="S439" s="334" t="str">
        <f t="shared" si="56"/>
        <v/>
      </c>
      <c r="T439" s="334" t="str">
        <f t="shared" si="57"/>
        <v/>
      </c>
      <c r="U439" s="334" t="str">
        <f t="shared" si="60"/>
        <v/>
      </c>
      <c r="V439" s="267" t="str">
        <f t="shared" si="61"/>
        <v/>
      </c>
      <c r="W439" s="194" t="str">
        <f t="shared" si="62"/>
        <v/>
      </c>
    </row>
    <row r="440" spans="1:23" ht="10.95" customHeight="1" x14ac:dyDescent="0.2">
      <c r="A440" s="195" t="s">
        <v>445</v>
      </c>
      <c r="B440" s="196" t="s">
        <v>454</v>
      </c>
      <c r="C440" s="196">
        <v>1169</v>
      </c>
      <c r="D440" s="197">
        <v>1113</v>
      </c>
      <c r="E440" s="196">
        <v>700</v>
      </c>
      <c r="F440" s="198">
        <v>59.8</v>
      </c>
      <c r="G440" s="198">
        <v>5.7</v>
      </c>
      <c r="H440" s="198">
        <v>62.9</v>
      </c>
      <c r="I440" s="198">
        <v>5.8</v>
      </c>
      <c r="J440" s="199">
        <v>589</v>
      </c>
      <c r="K440" s="198">
        <v>50.4</v>
      </c>
      <c r="L440" s="198">
        <v>5.9</v>
      </c>
      <c r="M440" s="200">
        <v>52.9</v>
      </c>
      <c r="N440" s="198">
        <v>6</v>
      </c>
      <c r="O440" s="192" t="str">
        <f t="shared" si="54"/>
        <v/>
      </c>
      <c r="P440" s="408" t="str">
        <f t="shared" si="58"/>
        <v/>
      </c>
      <c r="Q440" s="407" t="str">
        <f t="shared" si="59"/>
        <v/>
      </c>
      <c r="R440" s="334" t="str">
        <f t="shared" si="55"/>
        <v/>
      </c>
      <c r="S440" s="334" t="str">
        <f t="shared" si="56"/>
        <v/>
      </c>
      <c r="T440" s="334" t="str">
        <f t="shared" si="57"/>
        <v/>
      </c>
      <c r="U440" s="334" t="str">
        <f t="shared" si="60"/>
        <v/>
      </c>
      <c r="V440" s="267" t="str">
        <f t="shared" si="61"/>
        <v/>
      </c>
      <c r="W440" s="194" t="str">
        <f t="shared" si="62"/>
        <v/>
      </c>
    </row>
    <row r="441" spans="1:23" ht="10.95" customHeight="1" x14ac:dyDescent="0.2">
      <c r="A441" s="195" t="s">
        <v>445</v>
      </c>
      <c r="B441" s="196" t="s">
        <v>455</v>
      </c>
      <c r="C441" s="196">
        <v>440</v>
      </c>
      <c r="D441" s="197">
        <v>247</v>
      </c>
      <c r="E441" s="196">
        <v>123</v>
      </c>
      <c r="F441" s="198">
        <v>28</v>
      </c>
      <c r="G441" s="198">
        <v>9</v>
      </c>
      <c r="H441" s="198">
        <v>49.8</v>
      </c>
      <c r="I441" s="198">
        <v>13.3</v>
      </c>
      <c r="J441" s="199">
        <v>104</v>
      </c>
      <c r="K441" s="198">
        <v>23.8</v>
      </c>
      <c r="L441" s="198">
        <v>8.5</v>
      </c>
      <c r="M441" s="200">
        <v>42.2</v>
      </c>
      <c r="N441" s="198">
        <v>13.1</v>
      </c>
      <c r="O441" s="192" t="str">
        <f t="shared" si="54"/>
        <v/>
      </c>
      <c r="P441" s="408" t="str">
        <f t="shared" si="58"/>
        <v/>
      </c>
      <c r="Q441" s="407" t="str">
        <f t="shared" si="59"/>
        <v/>
      </c>
      <c r="R441" s="334" t="str">
        <f t="shared" si="55"/>
        <v/>
      </c>
      <c r="S441" s="334" t="str">
        <f t="shared" si="56"/>
        <v/>
      </c>
      <c r="T441" s="334" t="str">
        <f t="shared" si="57"/>
        <v/>
      </c>
      <c r="U441" s="334" t="str">
        <f t="shared" si="60"/>
        <v/>
      </c>
      <c r="V441" s="267" t="str">
        <f t="shared" si="61"/>
        <v/>
      </c>
      <c r="W441" s="194" t="str">
        <f t="shared" si="62"/>
        <v/>
      </c>
    </row>
    <row r="442" spans="1:23" ht="10.95" customHeight="1" x14ac:dyDescent="0.2">
      <c r="A442" s="195" t="s">
        <v>497</v>
      </c>
      <c r="B442" s="196" t="s">
        <v>444</v>
      </c>
      <c r="C442" s="196">
        <v>828</v>
      </c>
      <c r="D442" s="197">
        <v>782</v>
      </c>
      <c r="E442" s="196">
        <v>532</v>
      </c>
      <c r="F442" s="198">
        <v>64.2</v>
      </c>
      <c r="G442" s="198">
        <v>2.7</v>
      </c>
      <c r="H442" s="198">
        <v>68</v>
      </c>
      <c r="I442" s="198">
        <v>2.7</v>
      </c>
      <c r="J442" s="199">
        <v>403</v>
      </c>
      <c r="K442" s="198">
        <v>48.7</v>
      </c>
      <c r="L442" s="198">
        <v>2.8</v>
      </c>
      <c r="M442" s="200">
        <v>51.6</v>
      </c>
      <c r="N442" s="198">
        <v>2.9</v>
      </c>
      <c r="O442" s="192">
        <f t="shared" si="54"/>
        <v>54.5</v>
      </c>
      <c r="P442" s="408">
        <f t="shared" si="58"/>
        <v>0.39279865771812111</v>
      </c>
      <c r="Q442" s="407">
        <f t="shared" si="59"/>
        <v>0.72073148205159843</v>
      </c>
      <c r="R442" s="334" t="str">
        <f t="shared" si="55"/>
        <v>B</v>
      </c>
      <c r="S442" s="334" t="str">
        <f t="shared" si="56"/>
        <v>B</v>
      </c>
      <c r="T442" s="334">
        <f t="shared" si="57"/>
        <v>37.799999999999997</v>
      </c>
      <c r="U442" s="334" t="str">
        <f t="shared" si="60"/>
        <v>B</v>
      </c>
      <c r="V442" s="267">
        <f t="shared" si="61"/>
        <v>0.15220134228187893</v>
      </c>
      <c r="W442" s="194" t="str">
        <f t="shared" si="62"/>
        <v>Rhode Island</v>
      </c>
    </row>
    <row r="443" spans="1:23" ht="10.95" customHeight="1" x14ac:dyDescent="0.2">
      <c r="A443" s="195" t="s">
        <v>445</v>
      </c>
      <c r="B443" s="196" t="s">
        <v>446</v>
      </c>
      <c r="C443" s="196">
        <v>394</v>
      </c>
      <c r="D443" s="197">
        <v>373</v>
      </c>
      <c r="E443" s="196">
        <v>238</v>
      </c>
      <c r="F443" s="198">
        <v>60.5</v>
      </c>
      <c r="G443" s="198">
        <v>4</v>
      </c>
      <c r="H443" s="198">
        <v>63.8</v>
      </c>
      <c r="I443" s="198">
        <v>4</v>
      </c>
      <c r="J443" s="199">
        <v>186</v>
      </c>
      <c r="K443" s="198">
        <v>47.4</v>
      </c>
      <c r="L443" s="198">
        <v>4.0999999999999996</v>
      </c>
      <c r="M443" s="200">
        <v>49.9</v>
      </c>
      <c r="N443" s="198">
        <v>4.2</v>
      </c>
      <c r="O443" s="192" t="str">
        <f t="shared" si="54"/>
        <v/>
      </c>
      <c r="P443" s="408" t="str">
        <f t="shared" si="58"/>
        <v/>
      </c>
      <c r="Q443" s="407" t="str">
        <f t="shared" si="59"/>
        <v/>
      </c>
      <c r="R443" s="334" t="str">
        <f t="shared" si="55"/>
        <v/>
      </c>
      <c r="S443" s="334" t="str">
        <f t="shared" si="56"/>
        <v/>
      </c>
      <c r="T443" s="334" t="str">
        <f t="shared" si="57"/>
        <v/>
      </c>
      <c r="U443" s="334" t="str">
        <f t="shared" si="60"/>
        <v/>
      </c>
      <c r="V443" s="267" t="str">
        <f t="shared" si="61"/>
        <v/>
      </c>
      <c r="W443" s="194" t="str">
        <f t="shared" si="62"/>
        <v/>
      </c>
    </row>
    <row r="444" spans="1:23" ht="10.95" customHeight="1" x14ac:dyDescent="0.2">
      <c r="A444" s="195" t="s">
        <v>445</v>
      </c>
      <c r="B444" s="196" t="s">
        <v>447</v>
      </c>
      <c r="C444" s="196">
        <v>435</v>
      </c>
      <c r="D444" s="197">
        <v>408</v>
      </c>
      <c r="E444" s="196">
        <v>293</v>
      </c>
      <c r="F444" s="198">
        <v>67.5</v>
      </c>
      <c r="G444" s="198">
        <v>3.7</v>
      </c>
      <c r="H444" s="198">
        <v>71.900000000000006</v>
      </c>
      <c r="I444" s="198">
        <v>3.6</v>
      </c>
      <c r="J444" s="199">
        <v>217</v>
      </c>
      <c r="K444" s="198">
        <v>49.9</v>
      </c>
      <c r="L444" s="198">
        <v>3.9</v>
      </c>
      <c r="M444" s="200">
        <v>53.1</v>
      </c>
      <c r="N444" s="198">
        <v>4</v>
      </c>
      <c r="O444" s="192" t="str">
        <f t="shared" si="54"/>
        <v/>
      </c>
      <c r="P444" s="408" t="str">
        <f t="shared" si="58"/>
        <v/>
      </c>
      <c r="Q444" s="407" t="str">
        <f t="shared" si="59"/>
        <v/>
      </c>
      <c r="R444" s="334" t="str">
        <f t="shared" si="55"/>
        <v/>
      </c>
      <c r="S444" s="334" t="str">
        <f t="shared" si="56"/>
        <v/>
      </c>
      <c r="T444" s="334" t="str">
        <f t="shared" si="57"/>
        <v/>
      </c>
      <c r="U444" s="334" t="str">
        <f t="shared" si="60"/>
        <v/>
      </c>
      <c r="V444" s="267" t="str">
        <f t="shared" si="61"/>
        <v/>
      </c>
      <c r="W444" s="194" t="str">
        <f t="shared" si="62"/>
        <v/>
      </c>
    </row>
    <row r="445" spans="1:23" ht="10.95" customHeight="1" x14ac:dyDescent="0.2">
      <c r="A445" s="195" t="s">
        <v>445</v>
      </c>
      <c r="B445" s="196" t="s">
        <v>448</v>
      </c>
      <c r="C445" s="196">
        <v>724</v>
      </c>
      <c r="D445" s="197">
        <v>699</v>
      </c>
      <c r="E445" s="196">
        <v>488</v>
      </c>
      <c r="F445" s="198">
        <v>67.400000000000006</v>
      </c>
      <c r="G445" s="198">
        <v>2.8</v>
      </c>
      <c r="H445" s="198">
        <v>69.8</v>
      </c>
      <c r="I445" s="198">
        <v>2.8</v>
      </c>
      <c r="J445" s="199">
        <v>374</v>
      </c>
      <c r="K445" s="198">
        <v>51.6</v>
      </c>
      <c r="L445" s="198">
        <v>3</v>
      </c>
      <c r="M445" s="200">
        <v>53.4</v>
      </c>
      <c r="N445" s="198">
        <v>3.1</v>
      </c>
      <c r="O445" s="192" t="str">
        <f t="shared" si="54"/>
        <v/>
      </c>
      <c r="P445" s="408" t="str">
        <f t="shared" si="58"/>
        <v/>
      </c>
      <c r="Q445" s="407" t="str">
        <f t="shared" si="59"/>
        <v/>
      </c>
      <c r="R445" s="334" t="str">
        <f t="shared" si="55"/>
        <v/>
      </c>
      <c r="S445" s="334" t="str">
        <f t="shared" si="56"/>
        <v/>
      </c>
      <c r="T445" s="334" t="str">
        <f t="shared" si="57"/>
        <v/>
      </c>
      <c r="U445" s="334" t="str">
        <f t="shared" si="60"/>
        <v/>
      </c>
      <c r="V445" s="267" t="str">
        <f t="shared" si="61"/>
        <v/>
      </c>
      <c r="W445" s="194" t="str">
        <f t="shared" si="62"/>
        <v/>
      </c>
    </row>
    <row r="446" spans="1:23" ht="10.95" customHeight="1" x14ac:dyDescent="0.2">
      <c r="A446" s="195" t="s">
        <v>445</v>
      </c>
      <c r="B446" s="196" t="s">
        <v>449</v>
      </c>
      <c r="C446" s="196">
        <v>642</v>
      </c>
      <c r="D446" s="197">
        <v>633</v>
      </c>
      <c r="E446" s="196">
        <v>447</v>
      </c>
      <c r="F446" s="198">
        <v>69.8</v>
      </c>
      <c r="G446" s="198">
        <v>3</v>
      </c>
      <c r="H446" s="198">
        <v>70.7</v>
      </c>
      <c r="I446" s="198">
        <v>2.9</v>
      </c>
      <c r="J446" s="199">
        <v>345</v>
      </c>
      <c r="K446" s="198">
        <v>53.8</v>
      </c>
      <c r="L446" s="198">
        <v>3.2</v>
      </c>
      <c r="M446" s="200">
        <v>54.5</v>
      </c>
      <c r="N446" s="198">
        <v>3.2</v>
      </c>
      <c r="O446" s="192" t="str">
        <f t="shared" si="54"/>
        <v/>
      </c>
      <c r="P446" s="408" t="str">
        <f t="shared" si="58"/>
        <v/>
      </c>
      <c r="Q446" s="407" t="str">
        <f t="shared" si="59"/>
        <v/>
      </c>
      <c r="R446" s="334" t="str">
        <f t="shared" si="55"/>
        <v/>
      </c>
      <c r="S446" s="334" t="str">
        <f t="shared" si="56"/>
        <v/>
      </c>
      <c r="T446" s="334" t="str">
        <f t="shared" si="57"/>
        <v/>
      </c>
      <c r="U446" s="334" t="str">
        <f t="shared" si="60"/>
        <v/>
      </c>
      <c r="V446" s="267" t="str">
        <f t="shared" si="61"/>
        <v/>
      </c>
      <c r="W446" s="194" t="str">
        <f t="shared" si="62"/>
        <v/>
      </c>
    </row>
    <row r="447" spans="1:23" ht="10.95" customHeight="1" x14ac:dyDescent="0.2">
      <c r="A447" s="195" t="s">
        <v>445</v>
      </c>
      <c r="B447" s="196" t="s">
        <v>450</v>
      </c>
      <c r="C447" s="196">
        <v>53</v>
      </c>
      <c r="D447" s="197">
        <v>45</v>
      </c>
      <c r="E447" s="196">
        <v>26</v>
      </c>
      <c r="F447" s="198" t="s">
        <v>457</v>
      </c>
      <c r="G447" s="198" t="s">
        <v>457</v>
      </c>
      <c r="H447" s="198" t="s">
        <v>457</v>
      </c>
      <c r="I447" s="198" t="s">
        <v>457</v>
      </c>
      <c r="J447" s="199">
        <v>16</v>
      </c>
      <c r="K447" s="198" t="s">
        <v>457</v>
      </c>
      <c r="L447" s="198" t="s">
        <v>457</v>
      </c>
      <c r="M447" s="200" t="s">
        <v>457</v>
      </c>
      <c r="N447" s="198" t="s">
        <v>457</v>
      </c>
      <c r="O447" s="192" t="str">
        <f t="shared" si="54"/>
        <v/>
      </c>
      <c r="P447" s="408" t="str">
        <f t="shared" si="58"/>
        <v/>
      </c>
      <c r="Q447" s="407" t="str">
        <f t="shared" si="59"/>
        <v/>
      </c>
      <c r="R447" s="334" t="str">
        <f t="shared" si="55"/>
        <v/>
      </c>
      <c r="S447" s="334" t="str">
        <f t="shared" si="56"/>
        <v/>
      </c>
      <c r="T447" s="334" t="str">
        <f t="shared" si="57"/>
        <v/>
      </c>
      <c r="U447" s="334" t="str">
        <f t="shared" si="60"/>
        <v/>
      </c>
      <c r="V447" s="267" t="str">
        <f t="shared" si="61"/>
        <v/>
      </c>
      <c r="W447" s="194" t="str">
        <f t="shared" si="62"/>
        <v/>
      </c>
    </row>
    <row r="448" spans="1:23" ht="10.95" customHeight="1" x14ac:dyDescent="0.2">
      <c r="A448" s="195" t="s">
        <v>445</v>
      </c>
      <c r="B448" s="196" t="s">
        <v>451</v>
      </c>
      <c r="C448" s="196">
        <v>26</v>
      </c>
      <c r="D448" s="197">
        <v>16</v>
      </c>
      <c r="E448" s="196">
        <v>7</v>
      </c>
      <c r="F448" s="198" t="s">
        <v>457</v>
      </c>
      <c r="G448" s="198" t="s">
        <v>457</v>
      </c>
      <c r="H448" s="198" t="s">
        <v>457</v>
      </c>
      <c r="I448" s="198" t="s">
        <v>457</v>
      </c>
      <c r="J448" s="199">
        <v>5</v>
      </c>
      <c r="K448" s="198" t="s">
        <v>457</v>
      </c>
      <c r="L448" s="198" t="s">
        <v>457</v>
      </c>
      <c r="M448" s="200" t="s">
        <v>457</v>
      </c>
      <c r="N448" s="198" t="s">
        <v>457</v>
      </c>
      <c r="O448" s="192" t="str">
        <f t="shared" si="54"/>
        <v/>
      </c>
      <c r="P448" s="408" t="str">
        <f t="shared" si="58"/>
        <v/>
      </c>
      <c r="Q448" s="407" t="str">
        <f t="shared" si="59"/>
        <v/>
      </c>
      <c r="R448" s="334" t="str">
        <f t="shared" si="55"/>
        <v/>
      </c>
      <c r="S448" s="334" t="str">
        <f t="shared" si="56"/>
        <v/>
      </c>
      <c r="T448" s="334" t="str">
        <f t="shared" si="57"/>
        <v/>
      </c>
      <c r="U448" s="334" t="str">
        <f t="shared" si="60"/>
        <v/>
      </c>
      <c r="V448" s="267" t="str">
        <f t="shared" si="61"/>
        <v/>
      </c>
      <c r="W448" s="194" t="str">
        <f t="shared" si="62"/>
        <v/>
      </c>
    </row>
    <row r="449" spans="1:23" ht="10.95" customHeight="1" x14ac:dyDescent="0.2">
      <c r="A449" s="195" t="s">
        <v>445</v>
      </c>
      <c r="B449" s="196" t="s">
        <v>452</v>
      </c>
      <c r="C449" s="196">
        <v>98</v>
      </c>
      <c r="D449" s="197">
        <v>79</v>
      </c>
      <c r="E449" s="196">
        <v>44</v>
      </c>
      <c r="F449" s="198">
        <v>45</v>
      </c>
      <c r="G449" s="198">
        <v>12.9</v>
      </c>
      <c r="H449" s="198">
        <v>55.8</v>
      </c>
      <c r="I449" s="198">
        <v>14.3</v>
      </c>
      <c r="J449" s="199">
        <v>30</v>
      </c>
      <c r="K449" s="198">
        <v>30.5</v>
      </c>
      <c r="L449" s="198">
        <v>11.9</v>
      </c>
      <c r="M449" s="200">
        <v>37.799999999999997</v>
      </c>
      <c r="N449" s="198">
        <v>14</v>
      </c>
      <c r="O449" s="192" t="str">
        <f t="shared" si="54"/>
        <v/>
      </c>
      <c r="P449" s="408" t="str">
        <f t="shared" si="58"/>
        <v/>
      </c>
      <c r="Q449" s="407" t="str">
        <f t="shared" si="59"/>
        <v/>
      </c>
      <c r="R449" s="334" t="str">
        <f t="shared" si="55"/>
        <v/>
      </c>
      <c r="S449" s="334" t="str">
        <f t="shared" si="56"/>
        <v/>
      </c>
      <c r="T449" s="334" t="str">
        <f t="shared" si="57"/>
        <v/>
      </c>
      <c r="U449" s="334" t="str">
        <f t="shared" si="60"/>
        <v/>
      </c>
      <c r="V449" s="267" t="str">
        <f t="shared" si="61"/>
        <v/>
      </c>
      <c r="W449" s="194" t="str">
        <f t="shared" si="62"/>
        <v/>
      </c>
    </row>
    <row r="450" spans="1:23" ht="10.95" customHeight="1" x14ac:dyDescent="0.2">
      <c r="A450" s="195" t="s">
        <v>445</v>
      </c>
      <c r="B450" s="196" t="s">
        <v>453</v>
      </c>
      <c r="C450" s="196">
        <v>746</v>
      </c>
      <c r="D450" s="197">
        <v>718</v>
      </c>
      <c r="E450" s="196">
        <v>498</v>
      </c>
      <c r="F450" s="198">
        <v>66.7</v>
      </c>
      <c r="G450" s="198">
        <v>2.8</v>
      </c>
      <c r="H450" s="198">
        <v>69.3</v>
      </c>
      <c r="I450" s="198">
        <v>2.8</v>
      </c>
      <c r="J450" s="199">
        <v>382</v>
      </c>
      <c r="K450" s="198">
        <v>51.2</v>
      </c>
      <c r="L450" s="198">
        <v>3</v>
      </c>
      <c r="M450" s="200">
        <v>53.2</v>
      </c>
      <c r="N450" s="198">
        <v>3</v>
      </c>
      <c r="O450" s="192" t="str">
        <f t="shared" ref="O450:O513" si="63">IF(A450&lt;&gt;"",M454,"")</f>
        <v/>
      </c>
      <c r="P450" s="408" t="str">
        <f t="shared" si="58"/>
        <v/>
      </c>
      <c r="Q450" s="407" t="str">
        <f t="shared" si="59"/>
        <v/>
      </c>
      <c r="R450" s="334" t="str">
        <f t="shared" ref="R450:R513" si="64">IF(A450&lt;&gt;"",M455,"")</f>
        <v/>
      </c>
      <c r="S450" s="334" t="str">
        <f t="shared" ref="S450:S513" si="65">IF(A450&lt;&gt;"",M459,"")</f>
        <v/>
      </c>
      <c r="T450" s="334" t="str">
        <f t="shared" ref="T450:T513" si="66">IF(A450&lt;&gt;"",M457,"")</f>
        <v/>
      </c>
      <c r="U450" s="334" t="str">
        <f t="shared" si="60"/>
        <v/>
      </c>
      <c r="V450" s="267" t="str">
        <f t="shared" si="61"/>
        <v/>
      </c>
      <c r="W450" s="194" t="str">
        <f t="shared" si="62"/>
        <v/>
      </c>
    </row>
    <row r="451" spans="1:23" ht="10.95" customHeight="1" x14ac:dyDescent="0.2">
      <c r="A451" s="195" t="s">
        <v>445</v>
      </c>
      <c r="B451" s="196" t="s">
        <v>454</v>
      </c>
      <c r="C451" s="196">
        <v>71</v>
      </c>
      <c r="D451" s="197">
        <v>60</v>
      </c>
      <c r="E451" s="196">
        <v>34</v>
      </c>
      <c r="F451" s="198" t="s">
        <v>457</v>
      </c>
      <c r="G451" s="198" t="s">
        <v>457</v>
      </c>
      <c r="H451" s="198" t="s">
        <v>457</v>
      </c>
      <c r="I451" s="198" t="s">
        <v>457</v>
      </c>
      <c r="J451" s="199">
        <v>23</v>
      </c>
      <c r="K451" s="198" t="s">
        <v>457</v>
      </c>
      <c r="L451" s="198" t="s">
        <v>457</v>
      </c>
      <c r="M451" s="200" t="s">
        <v>457</v>
      </c>
      <c r="N451" s="198" t="s">
        <v>457</v>
      </c>
      <c r="O451" s="192" t="str">
        <f t="shared" si="63"/>
        <v/>
      </c>
      <c r="P451" s="408" t="str">
        <f t="shared" ref="P451:P514" si="67">IF(A451&lt;&gt;"",0.01*(M451*D451-M455*D455)/(D451-D455),"")</f>
        <v/>
      </c>
      <c r="Q451" s="407" t="str">
        <f t="shared" ref="Q451:Q514" si="68">IF(A451&lt;&gt;"",100*P451/O451,"")</f>
        <v/>
      </c>
      <c r="R451" s="334" t="str">
        <f t="shared" si="64"/>
        <v/>
      </c>
      <c r="S451" s="334" t="str">
        <f t="shared" si="65"/>
        <v/>
      </c>
      <c r="T451" s="334" t="str">
        <f t="shared" si="66"/>
        <v/>
      </c>
      <c r="U451" s="334" t="str">
        <f t="shared" ref="U451:U514" si="69">IF($A451&lt;&gt;"",M457,"")</f>
        <v/>
      </c>
      <c r="V451" s="267" t="str">
        <f t="shared" ref="V451:V514" si="70">IF(A451&lt;&gt;"",(O451*0.01-P451),"")</f>
        <v/>
      </c>
      <c r="W451" s="194" t="str">
        <f t="shared" ref="W451:W514" si="71">PROPER(A451)</f>
        <v/>
      </c>
    </row>
    <row r="452" spans="1:23" ht="10.95" customHeight="1" x14ac:dyDescent="0.2">
      <c r="A452" s="195" t="s">
        <v>445</v>
      </c>
      <c r="B452" s="196" t="s">
        <v>455</v>
      </c>
      <c r="C452" s="196">
        <v>30</v>
      </c>
      <c r="D452" s="197">
        <v>19</v>
      </c>
      <c r="E452" s="196">
        <v>7</v>
      </c>
      <c r="F452" s="198" t="s">
        <v>457</v>
      </c>
      <c r="G452" s="198" t="s">
        <v>457</v>
      </c>
      <c r="H452" s="198" t="s">
        <v>457</v>
      </c>
      <c r="I452" s="198" t="s">
        <v>457</v>
      </c>
      <c r="J452" s="199">
        <v>5</v>
      </c>
      <c r="K452" s="198" t="s">
        <v>457</v>
      </c>
      <c r="L452" s="198" t="s">
        <v>457</v>
      </c>
      <c r="M452" s="200" t="s">
        <v>457</v>
      </c>
      <c r="N452" s="198" t="s">
        <v>457</v>
      </c>
      <c r="O452" s="192" t="str">
        <f t="shared" si="63"/>
        <v/>
      </c>
      <c r="P452" s="408" t="str">
        <f t="shared" si="67"/>
        <v/>
      </c>
      <c r="Q452" s="407" t="str">
        <f t="shared" si="68"/>
        <v/>
      </c>
      <c r="R452" s="334" t="str">
        <f t="shared" si="64"/>
        <v/>
      </c>
      <c r="S452" s="334" t="str">
        <f t="shared" si="65"/>
        <v/>
      </c>
      <c r="T452" s="334" t="str">
        <f t="shared" si="66"/>
        <v/>
      </c>
      <c r="U452" s="334" t="str">
        <f t="shared" si="69"/>
        <v/>
      </c>
      <c r="V452" s="267" t="str">
        <f t="shared" si="70"/>
        <v/>
      </c>
      <c r="W452" s="194" t="str">
        <f t="shared" si="71"/>
        <v/>
      </c>
    </row>
    <row r="453" spans="1:23" ht="10.95" customHeight="1" x14ac:dyDescent="0.2">
      <c r="A453" s="195" t="s">
        <v>498</v>
      </c>
      <c r="B453" s="196" t="s">
        <v>444</v>
      </c>
      <c r="C453" s="196">
        <v>3914</v>
      </c>
      <c r="D453" s="197">
        <v>3769</v>
      </c>
      <c r="E453" s="196">
        <v>2430</v>
      </c>
      <c r="F453" s="198">
        <v>62.1</v>
      </c>
      <c r="G453" s="198">
        <v>2.5</v>
      </c>
      <c r="H453" s="198">
        <v>64.5</v>
      </c>
      <c r="I453" s="198">
        <v>2.5</v>
      </c>
      <c r="J453" s="199">
        <v>1836</v>
      </c>
      <c r="K453" s="198">
        <v>46.9</v>
      </c>
      <c r="L453" s="198">
        <v>2.6</v>
      </c>
      <c r="M453" s="200">
        <v>48.7</v>
      </c>
      <c r="N453" s="198">
        <v>2.7</v>
      </c>
      <c r="O453" s="192">
        <f t="shared" si="63"/>
        <v>48.6</v>
      </c>
      <c r="P453" s="408">
        <f t="shared" si="67"/>
        <v>0.48919136325148188</v>
      </c>
      <c r="Q453" s="407">
        <f t="shared" si="68"/>
        <v>1.0065665910524317</v>
      </c>
      <c r="R453" s="334">
        <f t="shared" si="64"/>
        <v>52.1</v>
      </c>
      <c r="S453" s="334">
        <f t="shared" si="65"/>
        <v>52</v>
      </c>
      <c r="T453" s="334">
        <f t="shared" si="66"/>
        <v>17.600000000000001</v>
      </c>
      <c r="U453" s="334" t="str">
        <f t="shared" si="69"/>
        <v>B</v>
      </c>
      <c r="V453" s="267">
        <f t="shared" si="70"/>
        <v>-3.191363251481838E-3</v>
      </c>
      <c r="W453" s="194" t="str">
        <f t="shared" si="71"/>
        <v>South Carolina</v>
      </c>
    </row>
    <row r="454" spans="1:23" ht="10.95" customHeight="1" x14ac:dyDescent="0.2">
      <c r="A454" s="195" t="s">
        <v>445</v>
      </c>
      <c r="B454" s="196" t="s">
        <v>446</v>
      </c>
      <c r="C454" s="196">
        <v>1849</v>
      </c>
      <c r="D454" s="197">
        <v>1767</v>
      </c>
      <c r="E454" s="196">
        <v>1121</v>
      </c>
      <c r="F454" s="198">
        <v>60.6</v>
      </c>
      <c r="G454" s="198">
        <v>3.7</v>
      </c>
      <c r="H454" s="198">
        <v>63.5</v>
      </c>
      <c r="I454" s="198">
        <v>3.7</v>
      </c>
      <c r="J454" s="199">
        <v>828</v>
      </c>
      <c r="K454" s="198">
        <v>44.8</v>
      </c>
      <c r="L454" s="198">
        <v>3.8</v>
      </c>
      <c r="M454" s="200">
        <v>46.9</v>
      </c>
      <c r="N454" s="198">
        <v>3.9</v>
      </c>
      <c r="O454" s="192" t="str">
        <f t="shared" si="63"/>
        <v/>
      </c>
      <c r="P454" s="408" t="str">
        <f t="shared" si="67"/>
        <v/>
      </c>
      <c r="Q454" s="407" t="str">
        <f t="shared" si="68"/>
        <v/>
      </c>
      <c r="R454" s="334" t="str">
        <f t="shared" si="64"/>
        <v/>
      </c>
      <c r="S454" s="334" t="str">
        <f t="shared" si="65"/>
        <v/>
      </c>
      <c r="T454" s="334" t="str">
        <f t="shared" si="66"/>
        <v/>
      </c>
      <c r="U454" s="334" t="str">
        <f t="shared" si="69"/>
        <v/>
      </c>
      <c r="V454" s="267" t="str">
        <f t="shared" si="70"/>
        <v/>
      </c>
      <c r="W454" s="194" t="str">
        <f t="shared" si="71"/>
        <v/>
      </c>
    </row>
    <row r="455" spans="1:23" ht="10.95" customHeight="1" x14ac:dyDescent="0.2">
      <c r="A455" s="195" t="s">
        <v>445</v>
      </c>
      <c r="B455" s="196" t="s">
        <v>447</v>
      </c>
      <c r="C455" s="196">
        <v>2066</v>
      </c>
      <c r="D455" s="197">
        <v>2002</v>
      </c>
      <c r="E455" s="196">
        <v>1309</v>
      </c>
      <c r="F455" s="198">
        <v>63.4</v>
      </c>
      <c r="G455" s="198">
        <v>3.5</v>
      </c>
      <c r="H455" s="198">
        <v>65.400000000000006</v>
      </c>
      <c r="I455" s="198">
        <v>3.5</v>
      </c>
      <c r="J455" s="199">
        <v>1007</v>
      </c>
      <c r="K455" s="198">
        <v>48.8</v>
      </c>
      <c r="L455" s="198">
        <v>3.6</v>
      </c>
      <c r="M455" s="200">
        <v>50.3</v>
      </c>
      <c r="N455" s="198">
        <v>3.6</v>
      </c>
      <c r="O455" s="192" t="str">
        <f t="shared" si="63"/>
        <v/>
      </c>
      <c r="P455" s="408" t="str">
        <f t="shared" si="67"/>
        <v/>
      </c>
      <c r="Q455" s="407" t="str">
        <f t="shared" si="68"/>
        <v/>
      </c>
      <c r="R455" s="334" t="str">
        <f t="shared" si="64"/>
        <v/>
      </c>
      <c r="S455" s="334" t="str">
        <f t="shared" si="65"/>
        <v/>
      </c>
      <c r="T455" s="334" t="str">
        <f t="shared" si="66"/>
        <v/>
      </c>
      <c r="U455" s="334" t="str">
        <f t="shared" si="69"/>
        <v/>
      </c>
      <c r="V455" s="267" t="str">
        <f t="shared" si="70"/>
        <v/>
      </c>
      <c r="W455" s="194" t="str">
        <f t="shared" si="71"/>
        <v/>
      </c>
    </row>
    <row r="456" spans="1:23" ht="10.95" customHeight="1" x14ac:dyDescent="0.2">
      <c r="A456" s="195" t="s">
        <v>445</v>
      </c>
      <c r="B456" s="196" t="s">
        <v>448</v>
      </c>
      <c r="C456" s="196">
        <v>2790</v>
      </c>
      <c r="D456" s="197">
        <v>2677</v>
      </c>
      <c r="E456" s="196">
        <v>1727</v>
      </c>
      <c r="F456" s="198">
        <v>61.9</v>
      </c>
      <c r="G456" s="198">
        <v>3</v>
      </c>
      <c r="H456" s="198">
        <v>64.5</v>
      </c>
      <c r="I456" s="198">
        <v>3</v>
      </c>
      <c r="J456" s="199">
        <v>1276</v>
      </c>
      <c r="K456" s="198">
        <v>45.7</v>
      </c>
      <c r="L456" s="198">
        <v>3.1</v>
      </c>
      <c r="M456" s="200">
        <v>47.7</v>
      </c>
      <c r="N456" s="198">
        <v>3.1</v>
      </c>
      <c r="O456" s="192" t="str">
        <f t="shared" si="63"/>
        <v/>
      </c>
      <c r="P456" s="408" t="str">
        <f t="shared" si="67"/>
        <v/>
      </c>
      <c r="Q456" s="407" t="str">
        <f t="shared" si="68"/>
        <v/>
      </c>
      <c r="R456" s="334" t="str">
        <f t="shared" si="64"/>
        <v/>
      </c>
      <c r="S456" s="334" t="str">
        <f t="shared" si="65"/>
        <v/>
      </c>
      <c r="T456" s="334" t="str">
        <f t="shared" si="66"/>
        <v/>
      </c>
      <c r="U456" s="334" t="str">
        <f t="shared" si="69"/>
        <v/>
      </c>
      <c r="V456" s="267" t="str">
        <f t="shared" si="70"/>
        <v/>
      </c>
      <c r="W456" s="194" t="str">
        <f t="shared" si="71"/>
        <v/>
      </c>
    </row>
    <row r="457" spans="1:23" ht="10.95" customHeight="1" x14ac:dyDescent="0.2">
      <c r="A457" s="195" t="s">
        <v>445</v>
      </c>
      <c r="B457" s="196" t="s">
        <v>449</v>
      </c>
      <c r="C457" s="196">
        <v>2610</v>
      </c>
      <c r="D457" s="197">
        <v>2588</v>
      </c>
      <c r="E457" s="196">
        <v>1690</v>
      </c>
      <c r="F457" s="198">
        <v>64.8</v>
      </c>
      <c r="G457" s="198">
        <v>3</v>
      </c>
      <c r="H457" s="198">
        <v>65.3</v>
      </c>
      <c r="I457" s="198">
        <v>3</v>
      </c>
      <c r="J457" s="199">
        <v>1257</v>
      </c>
      <c r="K457" s="198">
        <v>48.1</v>
      </c>
      <c r="L457" s="198">
        <v>3.2</v>
      </c>
      <c r="M457" s="200">
        <v>48.6</v>
      </c>
      <c r="N457" s="198">
        <v>3.2</v>
      </c>
      <c r="O457" s="192" t="str">
        <f t="shared" si="63"/>
        <v/>
      </c>
      <c r="P457" s="408" t="str">
        <f t="shared" si="67"/>
        <v/>
      </c>
      <c r="Q457" s="407" t="str">
        <f t="shared" si="68"/>
        <v/>
      </c>
      <c r="R457" s="334" t="str">
        <f t="shared" si="64"/>
        <v/>
      </c>
      <c r="S457" s="334" t="str">
        <f t="shared" si="65"/>
        <v/>
      </c>
      <c r="T457" s="334" t="str">
        <f t="shared" si="66"/>
        <v/>
      </c>
      <c r="U457" s="334" t="str">
        <f t="shared" si="69"/>
        <v/>
      </c>
      <c r="V457" s="267" t="str">
        <f t="shared" si="70"/>
        <v/>
      </c>
      <c r="W457" s="194" t="str">
        <f t="shared" si="71"/>
        <v/>
      </c>
    </row>
    <row r="458" spans="1:23" ht="10.95" customHeight="1" x14ac:dyDescent="0.2">
      <c r="A458" s="195" t="s">
        <v>445</v>
      </c>
      <c r="B458" s="196" t="s">
        <v>450</v>
      </c>
      <c r="C458" s="196">
        <v>1000</v>
      </c>
      <c r="D458" s="197">
        <v>996</v>
      </c>
      <c r="E458" s="196">
        <v>646</v>
      </c>
      <c r="F458" s="198">
        <v>64.599999999999994</v>
      </c>
      <c r="G458" s="198">
        <v>6</v>
      </c>
      <c r="H458" s="198">
        <v>64.900000000000006</v>
      </c>
      <c r="I458" s="198">
        <v>6</v>
      </c>
      <c r="J458" s="199">
        <v>519</v>
      </c>
      <c r="K458" s="198">
        <v>51.9</v>
      </c>
      <c r="L458" s="198">
        <v>6.2</v>
      </c>
      <c r="M458" s="200">
        <v>52.1</v>
      </c>
      <c r="N458" s="198">
        <v>6.2</v>
      </c>
      <c r="O458" s="192" t="str">
        <f t="shared" si="63"/>
        <v/>
      </c>
      <c r="P458" s="408" t="str">
        <f t="shared" si="67"/>
        <v/>
      </c>
      <c r="Q458" s="407" t="str">
        <f t="shared" si="68"/>
        <v/>
      </c>
      <c r="R458" s="334" t="str">
        <f t="shared" si="64"/>
        <v/>
      </c>
      <c r="S458" s="334" t="str">
        <f t="shared" si="65"/>
        <v/>
      </c>
      <c r="T458" s="334" t="str">
        <f t="shared" si="66"/>
        <v/>
      </c>
      <c r="U458" s="334" t="str">
        <f t="shared" si="69"/>
        <v/>
      </c>
      <c r="V458" s="267" t="str">
        <f t="shared" si="70"/>
        <v/>
      </c>
      <c r="W458" s="194" t="str">
        <f t="shared" si="71"/>
        <v/>
      </c>
    </row>
    <row r="459" spans="1:23" ht="10.95" customHeight="1" x14ac:dyDescent="0.2">
      <c r="A459" s="195" t="s">
        <v>445</v>
      </c>
      <c r="B459" s="196" t="s">
        <v>451</v>
      </c>
      <c r="C459" s="196">
        <v>54</v>
      </c>
      <c r="D459" s="197">
        <v>29</v>
      </c>
      <c r="E459" s="196">
        <v>19</v>
      </c>
      <c r="F459" s="198" t="s">
        <v>457</v>
      </c>
      <c r="G459" s="198" t="s">
        <v>457</v>
      </c>
      <c r="H459" s="198" t="s">
        <v>457</v>
      </c>
      <c r="I459" s="198" t="s">
        <v>457</v>
      </c>
      <c r="J459" s="199">
        <v>9</v>
      </c>
      <c r="K459" s="198" t="s">
        <v>457</v>
      </c>
      <c r="L459" s="198" t="s">
        <v>457</v>
      </c>
      <c r="M459" s="200" t="s">
        <v>457</v>
      </c>
      <c r="N459" s="198" t="s">
        <v>457</v>
      </c>
      <c r="O459" s="192" t="str">
        <f t="shared" si="63"/>
        <v/>
      </c>
      <c r="P459" s="408" t="str">
        <f t="shared" si="67"/>
        <v/>
      </c>
      <c r="Q459" s="407" t="str">
        <f t="shared" si="68"/>
        <v/>
      </c>
      <c r="R459" s="334" t="str">
        <f t="shared" si="64"/>
        <v/>
      </c>
      <c r="S459" s="334" t="str">
        <f t="shared" si="65"/>
        <v/>
      </c>
      <c r="T459" s="334" t="str">
        <f t="shared" si="66"/>
        <v/>
      </c>
      <c r="U459" s="334" t="str">
        <f t="shared" si="69"/>
        <v/>
      </c>
      <c r="V459" s="267" t="str">
        <f t="shared" si="70"/>
        <v/>
      </c>
      <c r="W459" s="194" t="str">
        <f t="shared" si="71"/>
        <v/>
      </c>
    </row>
    <row r="460" spans="1:23" ht="10.95" customHeight="1" x14ac:dyDescent="0.2">
      <c r="A460" s="195" t="s">
        <v>445</v>
      </c>
      <c r="B460" s="196" t="s">
        <v>452</v>
      </c>
      <c r="C460" s="196">
        <v>207</v>
      </c>
      <c r="D460" s="197">
        <v>110</v>
      </c>
      <c r="E460" s="196">
        <v>36</v>
      </c>
      <c r="F460" s="198">
        <v>17.7</v>
      </c>
      <c r="G460" s="198">
        <v>13.6</v>
      </c>
      <c r="H460" s="198">
        <v>33.299999999999997</v>
      </c>
      <c r="I460" s="198">
        <v>23</v>
      </c>
      <c r="J460" s="199">
        <v>19</v>
      </c>
      <c r="K460" s="198">
        <v>9.3000000000000007</v>
      </c>
      <c r="L460" s="198">
        <v>10.3</v>
      </c>
      <c r="M460" s="200">
        <v>17.600000000000001</v>
      </c>
      <c r="N460" s="198">
        <v>18.600000000000001</v>
      </c>
      <c r="O460" s="192" t="str">
        <f t="shared" si="63"/>
        <v/>
      </c>
      <c r="P460" s="408" t="str">
        <f t="shared" si="67"/>
        <v/>
      </c>
      <c r="Q460" s="407" t="str">
        <f t="shared" si="68"/>
        <v/>
      </c>
      <c r="R460" s="334" t="str">
        <f t="shared" si="64"/>
        <v/>
      </c>
      <c r="S460" s="334" t="str">
        <f t="shared" si="65"/>
        <v/>
      </c>
      <c r="T460" s="334" t="str">
        <f t="shared" si="66"/>
        <v/>
      </c>
      <c r="U460" s="334" t="str">
        <f t="shared" si="69"/>
        <v/>
      </c>
      <c r="V460" s="267" t="str">
        <f t="shared" si="70"/>
        <v/>
      </c>
      <c r="W460" s="194" t="str">
        <f t="shared" si="71"/>
        <v/>
      </c>
    </row>
    <row r="461" spans="1:23" ht="10.95" customHeight="1" x14ac:dyDescent="0.2">
      <c r="A461" s="195" t="s">
        <v>445</v>
      </c>
      <c r="B461" s="196" t="s">
        <v>453</v>
      </c>
      <c r="C461" s="196">
        <v>2836</v>
      </c>
      <c r="D461" s="197">
        <v>2722</v>
      </c>
      <c r="E461" s="196">
        <v>1756</v>
      </c>
      <c r="F461" s="198">
        <v>61.9</v>
      </c>
      <c r="G461" s="198">
        <v>3</v>
      </c>
      <c r="H461" s="198">
        <v>64.5</v>
      </c>
      <c r="I461" s="198">
        <v>3</v>
      </c>
      <c r="J461" s="199">
        <v>1298</v>
      </c>
      <c r="K461" s="198">
        <v>45.8</v>
      </c>
      <c r="L461" s="198">
        <v>3</v>
      </c>
      <c r="M461" s="200">
        <v>47.7</v>
      </c>
      <c r="N461" s="198">
        <v>3.1</v>
      </c>
      <c r="O461" s="192" t="str">
        <f t="shared" si="63"/>
        <v/>
      </c>
      <c r="P461" s="408" t="str">
        <f t="shared" si="67"/>
        <v/>
      </c>
      <c r="Q461" s="407" t="str">
        <f t="shared" si="68"/>
        <v/>
      </c>
      <c r="R461" s="334" t="str">
        <f t="shared" si="64"/>
        <v/>
      </c>
      <c r="S461" s="334" t="str">
        <f t="shared" si="65"/>
        <v/>
      </c>
      <c r="T461" s="334" t="str">
        <f t="shared" si="66"/>
        <v/>
      </c>
      <c r="U461" s="334" t="str">
        <f t="shared" si="69"/>
        <v/>
      </c>
      <c r="V461" s="267" t="str">
        <f t="shared" si="70"/>
        <v/>
      </c>
      <c r="W461" s="194" t="str">
        <f t="shared" si="71"/>
        <v/>
      </c>
    </row>
    <row r="462" spans="1:23" ht="10.95" customHeight="1" x14ac:dyDescent="0.2">
      <c r="A462" s="195" t="s">
        <v>445</v>
      </c>
      <c r="B462" s="196" t="s">
        <v>454</v>
      </c>
      <c r="C462" s="196">
        <v>1041</v>
      </c>
      <c r="D462" s="197">
        <v>1036</v>
      </c>
      <c r="E462" s="196">
        <v>672</v>
      </c>
      <c r="F462" s="198">
        <v>64.599999999999994</v>
      </c>
      <c r="G462" s="198">
        <v>5.8</v>
      </c>
      <c r="H462" s="198">
        <v>64.900000000000006</v>
      </c>
      <c r="I462" s="198">
        <v>5.8</v>
      </c>
      <c r="J462" s="199">
        <v>539</v>
      </c>
      <c r="K462" s="198">
        <v>51.8</v>
      </c>
      <c r="L462" s="198">
        <v>6.1</v>
      </c>
      <c r="M462" s="200">
        <v>52</v>
      </c>
      <c r="N462" s="198">
        <v>6.1</v>
      </c>
      <c r="O462" s="192" t="str">
        <f t="shared" si="63"/>
        <v/>
      </c>
      <c r="P462" s="408" t="str">
        <f t="shared" si="67"/>
        <v/>
      </c>
      <c r="Q462" s="407" t="str">
        <f t="shared" si="68"/>
        <v/>
      </c>
      <c r="R462" s="334" t="str">
        <f t="shared" si="64"/>
        <v/>
      </c>
      <c r="S462" s="334" t="str">
        <f t="shared" si="65"/>
        <v/>
      </c>
      <c r="T462" s="334" t="str">
        <f t="shared" si="66"/>
        <v/>
      </c>
      <c r="U462" s="334" t="str">
        <f t="shared" si="69"/>
        <v/>
      </c>
      <c r="V462" s="267" t="str">
        <f t="shared" si="70"/>
        <v/>
      </c>
      <c r="W462" s="194" t="str">
        <f t="shared" si="71"/>
        <v/>
      </c>
    </row>
    <row r="463" spans="1:23" ht="10.95" customHeight="1" x14ac:dyDescent="0.2">
      <c r="A463" s="195" t="s">
        <v>445</v>
      </c>
      <c r="B463" s="196" t="s">
        <v>455</v>
      </c>
      <c r="C463" s="196">
        <v>56</v>
      </c>
      <c r="D463" s="197">
        <v>32</v>
      </c>
      <c r="E463" s="196">
        <v>19</v>
      </c>
      <c r="F463" s="198" t="s">
        <v>457</v>
      </c>
      <c r="G463" s="198" t="s">
        <v>457</v>
      </c>
      <c r="H463" s="198" t="s">
        <v>457</v>
      </c>
      <c r="I463" s="198" t="s">
        <v>457</v>
      </c>
      <c r="J463" s="199">
        <v>9</v>
      </c>
      <c r="K463" s="198" t="s">
        <v>457</v>
      </c>
      <c r="L463" s="198" t="s">
        <v>457</v>
      </c>
      <c r="M463" s="200" t="s">
        <v>457</v>
      </c>
      <c r="N463" s="198" t="s">
        <v>457</v>
      </c>
      <c r="O463" s="192" t="str">
        <f t="shared" si="63"/>
        <v/>
      </c>
      <c r="P463" s="408" t="str">
        <f t="shared" si="67"/>
        <v/>
      </c>
      <c r="Q463" s="407" t="str">
        <f t="shared" si="68"/>
        <v/>
      </c>
      <c r="R463" s="334" t="str">
        <f t="shared" si="64"/>
        <v/>
      </c>
      <c r="S463" s="334" t="str">
        <f t="shared" si="65"/>
        <v/>
      </c>
      <c r="T463" s="334" t="str">
        <f t="shared" si="66"/>
        <v/>
      </c>
      <c r="U463" s="334" t="str">
        <f t="shared" si="69"/>
        <v/>
      </c>
      <c r="V463" s="267" t="str">
        <f t="shared" si="70"/>
        <v/>
      </c>
      <c r="W463" s="194" t="str">
        <f t="shared" si="71"/>
        <v/>
      </c>
    </row>
    <row r="464" spans="1:23" ht="10.95" customHeight="1" x14ac:dyDescent="0.2">
      <c r="A464" s="195" t="s">
        <v>499</v>
      </c>
      <c r="B464" s="196" t="s">
        <v>444</v>
      </c>
      <c r="C464" s="196">
        <v>648</v>
      </c>
      <c r="D464" s="197">
        <v>637</v>
      </c>
      <c r="E464" s="196">
        <v>429</v>
      </c>
      <c r="F464" s="198">
        <v>66.2</v>
      </c>
      <c r="G464" s="198">
        <v>2.7</v>
      </c>
      <c r="H464" s="198">
        <v>67.3</v>
      </c>
      <c r="I464" s="198">
        <v>2.7</v>
      </c>
      <c r="J464" s="199">
        <v>331</v>
      </c>
      <c r="K464" s="198">
        <v>51</v>
      </c>
      <c r="L464" s="198">
        <v>2.9</v>
      </c>
      <c r="M464" s="200">
        <v>51.9</v>
      </c>
      <c r="N464" s="198">
        <v>2.9</v>
      </c>
      <c r="O464" s="192">
        <f t="shared" si="63"/>
        <v>54.3</v>
      </c>
      <c r="P464" s="408">
        <f t="shared" si="67"/>
        <v>0.34699999999999981</v>
      </c>
      <c r="Q464" s="407">
        <f t="shared" si="68"/>
        <v>0.63904235727440117</v>
      </c>
      <c r="R464" s="334" t="str">
        <f t="shared" si="64"/>
        <v>B</v>
      </c>
      <c r="S464" s="334" t="str">
        <f t="shared" si="65"/>
        <v>B</v>
      </c>
      <c r="T464" s="334" t="str">
        <f t="shared" si="66"/>
        <v>B</v>
      </c>
      <c r="U464" s="334" t="str">
        <f t="shared" si="69"/>
        <v>B</v>
      </c>
      <c r="V464" s="267">
        <f t="shared" si="70"/>
        <v>0.19600000000000023</v>
      </c>
      <c r="W464" s="194" t="str">
        <f t="shared" si="71"/>
        <v>South Dakota</v>
      </c>
    </row>
    <row r="465" spans="1:23" ht="10.95" customHeight="1" x14ac:dyDescent="0.2">
      <c r="A465" s="195" t="s">
        <v>445</v>
      </c>
      <c r="B465" s="196" t="s">
        <v>446</v>
      </c>
      <c r="C465" s="196">
        <v>325</v>
      </c>
      <c r="D465" s="197">
        <v>319</v>
      </c>
      <c r="E465" s="196">
        <v>207</v>
      </c>
      <c r="F465" s="198">
        <v>63.8</v>
      </c>
      <c r="G465" s="198">
        <v>3.9</v>
      </c>
      <c r="H465" s="198">
        <v>65</v>
      </c>
      <c r="I465" s="198">
        <v>3.9</v>
      </c>
      <c r="J465" s="199">
        <v>160</v>
      </c>
      <c r="K465" s="198">
        <v>49.4</v>
      </c>
      <c r="L465" s="198">
        <v>4.0999999999999996</v>
      </c>
      <c r="M465" s="200">
        <v>50.3</v>
      </c>
      <c r="N465" s="198">
        <v>4.0999999999999996</v>
      </c>
      <c r="O465" s="192" t="str">
        <f t="shared" si="63"/>
        <v/>
      </c>
      <c r="P465" s="408" t="str">
        <f t="shared" si="67"/>
        <v/>
      </c>
      <c r="Q465" s="407" t="str">
        <f t="shared" si="68"/>
        <v/>
      </c>
      <c r="R465" s="334" t="str">
        <f t="shared" si="64"/>
        <v/>
      </c>
      <c r="S465" s="334" t="str">
        <f t="shared" si="65"/>
        <v/>
      </c>
      <c r="T465" s="334" t="str">
        <f t="shared" si="66"/>
        <v/>
      </c>
      <c r="U465" s="334" t="str">
        <f t="shared" si="69"/>
        <v/>
      </c>
      <c r="V465" s="267" t="str">
        <f t="shared" si="70"/>
        <v/>
      </c>
      <c r="W465" s="194" t="str">
        <f t="shared" si="71"/>
        <v/>
      </c>
    </row>
    <row r="466" spans="1:23" ht="10.95" customHeight="1" x14ac:dyDescent="0.2">
      <c r="A466" s="195" t="s">
        <v>445</v>
      </c>
      <c r="B466" s="196" t="s">
        <v>447</v>
      </c>
      <c r="C466" s="196">
        <v>323</v>
      </c>
      <c r="D466" s="197">
        <v>318</v>
      </c>
      <c r="E466" s="196">
        <v>222</v>
      </c>
      <c r="F466" s="198">
        <v>68.599999999999994</v>
      </c>
      <c r="G466" s="198">
        <v>3.8</v>
      </c>
      <c r="H466" s="198">
        <v>69.7</v>
      </c>
      <c r="I466" s="198">
        <v>3.8</v>
      </c>
      <c r="J466" s="199">
        <v>170</v>
      </c>
      <c r="K466" s="198">
        <v>52.7</v>
      </c>
      <c r="L466" s="198">
        <v>4.0999999999999996</v>
      </c>
      <c r="M466" s="200">
        <v>53.5</v>
      </c>
      <c r="N466" s="198">
        <v>4.0999999999999996</v>
      </c>
      <c r="O466" s="192" t="str">
        <f t="shared" si="63"/>
        <v/>
      </c>
      <c r="P466" s="408" t="str">
        <f t="shared" si="67"/>
        <v/>
      </c>
      <c r="Q466" s="407" t="str">
        <f t="shared" si="68"/>
        <v/>
      </c>
      <c r="R466" s="334" t="str">
        <f t="shared" si="64"/>
        <v/>
      </c>
      <c r="S466" s="334" t="str">
        <f t="shared" si="65"/>
        <v/>
      </c>
      <c r="T466" s="334" t="str">
        <f t="shared" si="66"/>
        <v/>
      </c>
      <c r="U466" s="334" t="str">
        <f t="shared" si="69"/>
        <v/>
      </c>
      <c r="V466" s="267" t="str">
        <f t="shared" si="70"/>
        <v/>
      </c>
      <c r="W466" s="194" t="str">
        <f t="shared" si="71"/>
        <v/>
      </c>
    </row>
    <row r="467" spans="1:23" ht="10.95" customHeight="1" x14ac:dyDescent="0.2">
      <c r="A467" s="195" t="s">
        <v>445</v>
      </c>
      <c r="B467" s="196" t="s">
        <v>448</v>
      </c>
      <c r="C467" s="196">
        <v>573</v>
      </c>
      <c r="D467" s="197">
        <v>568</v>
      </c>
      <c r="E467" s="196">
        <v>392</v>
      </c>
      <c r="F467" s="198">
        <v>68.5</v>
      </c>
      <c r="G467" s="198">
        <v>2.9</v>
      </c>
      <c r="H467" s="198">
        <v>69.099999999999994</v>
      </c>
      <c r="I467" s="198">
        <v>2.9</v>
      </c>
      <c r="J467" s="199">
        <v>305</v>
      </c>
      <c r="K467" s="198">
        <v>53.3</v>
      </c>
      <c r="L467" s="198">
        <v>3.1</v>
      </c>
      <c r="M467" s="200">
        <v>53.8</v>
      </c>
      <c r="N467" s="198">
        <v>3.1</v>
      </c>
      <c r="O467" s="192" t="str">
        <f t="shared" si="63"/>
        <v/>
      </c>
      <c r="P467" s="408" t="str">
        <f t="shared" si="67"/>
        <v/>
      </c>
      <c r="Q467" s="407" t="str">
        <f t="shared" si="68"/>
        <v/>
      </c>
      <c r="R467" s="334" t="str">
        <f t="shared" si="64"/>
        <v/>
      </c>
      <c r="S467" s="334" t="str">
        <f t="shared" si="65"/>
        <v/>
      </c>
      <c r="T467" s="334" t="str">
        <f t="shared" si="66"/>
        <v/>
      </c>
      <c r="U467" s="334" t="str">
        <f t="shared" si="69"/>
        <v/>
      </c>
      <c r="V467" s="267" t="str">
        <f t="shared" si="70"/>
        <v/>
      </c>
      <c r="W467" s="194" t="str">
        <f t="shared" si="71"/>
        <v/>
      </c>
    </row>
    <row r="468" spans="1:23" ht="10.95" customHeight="1" x14ac:dyDescent="0.2">
      <c r="A468" s="195" t="s">
        <v>445</v>
      </c>
      <c r="B468" s="196" t="s">
        <v>449</v>
      </c>
      <c r="C468" s="196">
        <v>561</v>
      </c>
      <c r="D468" s="197">
        <v>559</v>
      </c>
      <c r="E468" s="196">
        <v>389</v>
      </c>
      <c r="F468" s="198">
        <v>69.400000000000006</v>
      </c>
      <c r="G468" s="198">
        <v>2.9</v>
      </c>
      <c r="H468" s="198">
        <v>69.599999999999994</v>
      </c>
      <c r="I468" s="198">
        <v>2.9</v>
      </c>
      <c r="J468" s="199">
        <v>303</v>
      </c>
      <c r="K468" s="198">
        <v>54.1</v>
      </c>
      <c r="L468" s="198">
        <v>3.1</v>
      </c>
      <c r="M468" s="200">
        <v>54.3</v>
      </c>
      <c r="N468" s="198">
        <v>3.1</v>
      </c>
      <c r="O468" s="192" t="str">
        <f t="shared" si="63"/>
        <v/>
      </c>
      <c r="P468" s="408" t="str">
        <f t="shared" si="67"/>
        <v/>
      </c>
      <c r="Q468" s="407" t="str">
        <f t="shared" si="68"/>
        <v/>
      </c>
      <c r="R468" s="334" t="str">
        <f t="shared" si="64"/>
        <v/>
      </c>
      <c r="S468" s="334" t="str">
        <f t="shared" si="65"/>
        <v/>
      </c>
      <c r="T468" s="334" t="str">
        <f t="shared" si="66"/>
        <v/>
      </c>
      <c r="U468" s="334" t="str">
        <f t="shared" si="69"/>
        <v/>
      </c>
      <c r="V468" s="267" t="str">
        <f t="shared" si="70"/>
        <v/>
      </c>
      <c r="W468" s="194" t="str">
        <f t="shared" si="71"/>
        <v/>
      </c>
    </row>
    <row r="469" spans="1:23" ht="10.95" customHeight="1" x14ac:dyDescent="0.2">
      <c r="A469" s="195" t="s">
        <v>445</v>
      </c>
      <c r="B469" s="196" t="s">
        <v>450</v>
      </c>
      <c r="C469" s="196">
        <v>12</v>
      </c>
      <c r="D469" s="197">
        <v>7</v>
      </c>
      <c r="E469" s="196">
        <v>2</v>
      </c>
      <c r="F469" s="198" t="s">
        <v>457</v>
      </c>
      <c r="G469" s="198" t="s">
        <v>457</v>
      </c>
      <c r="H469" s="198" t="s">
        <v>457</v>
      </c>
      <c r="I469" s="198" t="s">
        <v>457</v>
      </c>
      <c r="J469" s="199">
        <v>1</v>
      </c>
      <c r="K469" s="198" t="s">
        <v>457</v>
      </c>
      <c r="L469" s="198" t="s">
        <v>457</v>
      </c>
      <c r="M469" s="200" t="s">
        <v>457</v>
      </c>
      <c r="N469" s="198" t="s">
        <v>457</v>
      </c>
      <c r="O469" s="192" t="str">
        <f t="shared" si="63"/>
        <v/>
      </c>
      <c r="P469" s="408" t="str">
        <f t="shared" si="67"/>
        <v/>
      </c>
      <c r="Q469" s="407" t="str">
        <f t="shared" si="68"/>
        <v/>
      </c>
      <c r="R469" s="334" t="str">
        <f t="shared" si="64"/>
        <v/>
      </c>
      <c r="S469" s="334" t="str">
        <f t="shared" si="65"/>
        <v/>
      </c>
      <c r="T469" s="334" t="str">
        <f t="shared" si="66"/>
        <v/>
      </c>
      <c r="U469" s="334" t="str">
        <f t="shared" si="69"/>
        <v/>
      </c>
      <c r="V469" s="267" t="str">
        <f t="shared" si="70"/>
        <v/>
      </c>
      <c r="W469" s="194" t="str">
        <f t="shared" si="71"/>
        <v/>
      </c>
    </row>
    <row r="470" spans="1:23" ht="10.95" customHeight="1" x14ac:dyDescent="0.2">
      <c r="A470" s="195" t="s">
        <v>445</v>
      </c>
      <c r="B470" s="196" t="s">
        <v>451</v>
      </c>
      <c r="C470" s="196">
        <v>5</v>
      </c>
      <c r="D470" s="197">
        <v>3</v>
      </c>
      <c r="E470" s="196">
        <v>1</v>
      </c>
      <c r="F470" s="198" t="s">
        <v>457</v>
      </c>
      <c r="G470" s="198" t="s">
        <v>457</v>
      </c>
      <c r="H470" s="198" t="s">
        <v>457</v>
      </c>
      <c r="I470" s="198" t="s">
        <v>457</v>
      </c>
      <c r="J470" s="199">
        <v>1</v>
      </c>
      <c r="K470" s="198" t="s">
        <v>457</v>
      </c>
      <c r="L470" s="198" t="s">
        <v>457</v>
      </c>
      <c r="M470" s="200" t="s">
        <v>457</v>
      </c>
      <c r="N470" s="198" t="s">
        <v>457</v>
      </c>
      <c r="O470" s="192" t="str">
        <f t="shared" si="63"/>
        <v/>
      </c>
      <c r="P470" s="408" t="str">
        <f t="shared" si="67"/>
        <v/>
      </c>
      <c r="Q470" s="407" t="str">
        <f t="shared" si="68"/>
        <v/>
      </c>
      <c r="R470" s="334" t="str">
        <f t="shared" si="64"/>
        <v/>
      </c>
      <c r="S470" s="334" t="str">
        <f t="shared" si="65"/>
        <v/>
      </c>
      <c r="T470" s="334" t="str">
        <f t="shared" si="66"/>
        <v/>
      </c>
      <c r="U470" s="334" t="str">
        <f t="shared" si="69"/>
        <v/>
      </c>
      <c r="V470" s="267" t="str">
        <f t="shared" si="70"/>
        <v/>
      </c>
      <c r="W470" s="194" t="str">
        <f t="shared" si="71"/>
        <v/>
      </c>
    </row>
    <row r="471" spans="1:23" ht="10.95" customHeight="1" x14ac:dyDescent="0.2">
      <c r="A471" s="195" t="s">
        <v>445</v>
      </c>
      <c r="B471" s="196" t="s">
        <v>452</v>
      </c>
      <c r="C471" s="196">
        <v>15</v>
      </c>
      <c r="D471" s="197">
        <v>13</v>
      </c>
      <c r="E471" s="196">
        <v>5</v>
      </c>
      <c r="F471" s="198" t="s">
        <v>457</v>
      </c>
      <c r="G471" s="198" t="s">
        <v>457</v>
      </c>
      <c r="H471" s="198" t="s">
        <v>457</v>
      </c>
      <c r="I471" s="198" t="s">
        <v>457</v>
      </c>
      <c r="J471" s="199">
        <v>4</v>
      </c>
      <c r="K471" s="198" t="s">
        <v>457</v>
      </c>
      <c r="L471" s="198" t="s">
        <v>457</v>
      </c>
      <c r="M471" s="200" t="s">
        <v>457</v>
      </c>
      <c r="N471" s="198" t="s">
        <v>457</v>
      </c>
      <c r="O471" s="192" t="str">
        <f t="shared" si="63"/>
        <v/>
      </c>
      <c r="P471" s="408" t="str">
        <f t="shared" si="67"/>
        <v/>
      </c>
      <c r="Q471" s="407" t="str">
        <f t="shared" si="68"/>
        <v/>
      </c>
      <c r="R471" s="334" t="str">
        <f t="shared" si="64"/>
        <v/>
      </c>
      <c r="S471" s="334" t="str">
        <f t="shared" si="65"/>
        <v/>
      </c>
      <c r="T471" s="334" t="str">
        <f t="shared" si="66"/>
        <v/>
      </c>
      <c r="U471" s="334" t="str">
        <f t="shared" si="69"/>
        <v/>
      </c>
      <c r="V471" s="267" t="str">
        <f t="shared" si="70"/>
        <v/>
      </c>
      <c r="W471" s="194" t="str">
        <f t="shared" si="71"/>
        <v/>
      </c>
    </row>
    <row r="472" spans="1:23" ht="10.95" customHeight="1" x14ac:dyDescent="0.2">
      <c r="A472" s="195" t="s">
        <v>445</v>
      </c>
      <c r="B472" s="196" t="s">
        <v>453</v>
      </c>
      <c r="C472" s="196">
        <v>579</v>
      </c>
      <c r="D472" s="197">
        <v>575</v>
      </c>
      <c r="E472" s="196">
        <v>395</v>
      </c>
      <c r="F472" s="198">
        <v>68.099999999999994</v>
      </c>
      <c r="G472" s="198">
        <v>2.9</v>
      </c>
      <c r="H472" s="198">
        <v>68.7</v>
      </c>
      <c r="I472" s="198">
        <v>2.9</v>
      </c>
      <c r="J472" s="199">
        <v>308</v>
      </c>
      <c r="K472" s="198">
        <v>53.1</v>
      </c>
      <c r="L472" s="198">
        <v>3.1</v>
      </c>
      <c r="M472" s="200">
        <v>53.5</v>
      </c>
      <c r="N472" s="198">
        <v>3.1</v>
      </c>
      <c r="O472" s="192" t="str">
        <f t="shared" si="63"/>
        <v/>
      </c>
      <c r="P472" s="408" t="str">
        <f t="shared" si="67"/>
        <v/>
      </c>
      <c r="Q472" s="407" t="str">
        <f t="shared" si="68"/>
        <v/>
      </c>
      <c r="R472" s="334" t="str">
        <f t="shared" si="64"/>
        <v/>
      </c>
      <c r="S472" s="334" t="str">
        <f t="shared" si="65"/>
        <v/>
      </c>
      <c r="T472" s="334" t="str">
        <f t="shared" si="66"/>
        <v/>
      </c>
      <c r="U472" s="334" t="str">
        <f t="shared" si="69"/>
        <v/>
      </c>
      <c r="V472" s="267" t="str">
        <f t="shared" si="70"/>
        <v/>
      </c>
      <c r="W472" s="194" t="str">
        <f t="shared" si="71"/>
        <v/>
      </c>
    </row>
    <row r="473" spans="1:23" ht="10.95" customHeight="1" x14ac:dyDescent="0.2">
      <c r="A473" s="195" t="s">
        <v>445</v>
      </c>
      <c r="B473" s="196" t="s">
        <v>454</v>
      </c>
      <c r="C473" s="196">
        <v>14</v>
      </c>
      <c r="D473" s="197">
        <v>9</v>
      </c>
      <c r="E473" s="196">
        <v>2</v>
      </c>
      <c r="F473" s="198" t="s">
        <v>457</v>
      </c>
      <c r="G473" s="198" t="s">
        <v>457</v>
      </c>
      <c r="H473" s="198" t="s">
        <v>457</v>
      </c>
      <c r="I473" s="198" t="s">
        <v>457</v>
      </c>
      <c r="J473" s="199">
        <v>1</v>
      </c>
      <c r="K473" s="198" t="s">
        <v>457</v>
      </c>
      <c r="L473" s="198" t="s">
        <v>457</v>
      </c>
      <c r="M473" s="200" t="s">
        <v>457</v>
      </c>
      <c r="N473" s="198" t="s">
        <v>457</v>
      </c>
      <c r="O473" s="192" t="str">
        <f t="shared" si="63"/>
        <v/>
      </c>
      <c r="P473" s="408" t="str">
        <f t="shared" si="67"/>
        <v/>
      </c>
      <c r="Q473" s="407" t="str">
        <f t="shared" si="68"/>
        <v/>
      </c>
      <c r="R473" s="334" t="str">
        <f t="shared" si="64"/>
        <v/>
      </c>
      <c r="S473" s="334" t="str">
        <f t="shared" si="65"/>
        <v/>
      </c>
      <c r="T473" s="334" t="str">
        <f t="shared" si="66"/>
        <v/>
      </c>
      <c r="U473" s="334" t="str">
        <f t="shared" si="69"/>
        <v/>
      </c>
      <c r="V473" s="267" t="str">
        <f t="shared" si="70"/>
        <v/>
      </c>
      <c r="W473" s="194" t="str">
        <f t="shared" si="71"/>
        <v/>
      </c>
    </row>
    <row r="474" spans="1:23" ht="10.95" customHeight="1" x14ac:dyDescent="0.2">
      <c r="A474" s="195" t="s">
        <v>445</v>
      </c>
      <c r="B474" s="196" t="s">
        <v>455</v>
      </c>
      <c r="C474" s="196">
        <v>6</v>
      </c>
      <c r="D474" s="197">
        <v>4</v>
      </c>
      <c r="E474" s="196">
        <v>2</v>
      </c>
      <c r="F474" s="198" t="s">
        <v>457</v>
      </c>
      <c r="G474" s="198" t="s">
        <v>457</v>
      </c>
      <c r="H474" s="198" t="s">
        <v>457</v>
      </c>
      <c r="I474" s="198" t="s">
        <v>457</v>
      </c>
      <c r="J474" s="199">
        <v>2</v>
      </c>
      <c r="K474" s="198" t="s">
        <v>457</v>
      </c>
      <c r="L474" s="198" t="s">
        <v>457</v>
      </c>
      <c r="M474" s="200" t="s">
        <v>457</v>
      </c>
      <c r="N474" s="198" t="s">
        <v>457</v>
      </c>
      <c r="O474" s="192" t="str">
        <f t="shared" si="63"/>
        <v/>
      </c>
      <c r="P474" s="408" t="str">
        <f t="shared" si="67"/>
        <v/>
      </c>
      <c r="Q474" s="407" t="str">
        <f t="shared" si="68"/>
        <v/>
      </c>
      <c r="R474" s="334" t="str">
        <f t="shared" si="64"/>
        <v/>
      </c>
      <c r="S474" s="334" t="str">
        <f t="shared" si="65"/>
        <v/>
      </c>
      <c r="T474" s="334" t="str">
        <f t="shared" si="66"/>
        <v/>
      </c>
      <c r="U474" s="334" t="str">
        <f t="shared" si="69"/>
        <v/>
      </c>
      <c r="V474" s="267" t="str">
        <f t="shared" si="70"/>
        <v/>
      </c>
      <c r="W474" s="194" t="str">
        <f t="shared" si="71"/>
        <v/>
      </c>
    </row>
    <row r="475" spans="1:23" ht="10.95" customHeight="1" x14ac:dyDescent="0.2">
      <c r="A475" s="195" t="s">
        <v>500</v>
      </c>
      <c r="B475" s="196" t="s">
        <v>444</v>
      </c>
      <c r="C475" s="196">
        <v>5202</v>
      </c>
      <c r="D475" s="197">
        <v>5016</v>
      </c>
      <c r="E475" s="196">
        <v>3183</v>
      </c>
      <c r="F475" s="198">
        <v>61.2</v>
      </c>
      <c r="G475" s="198">
        <v>2.2000000000000002</v>
      </c>
      <c r="H475" s="198">
        <v>63.5</v>
      </c>
      <c r="I475" s="198">
        <v>2.2000000000000002</v>
      </c>
      <c r="J475" s="199">
        <v>2487</v>
      </c>
      <c r="K475" s="198">
        <v>47.8</v>
      </c>
      <c r="L475" s="198">
        <v>2.2999999999999998</v>
      </c>
      <c r="M475" s="200">
        <v>49.6</v>
      </c>
      <c r="N475" s="198">
        <v>2.2999999999999998</v>
      </c>
      <c r="O475" s="192">
        <f t="shared" si="63"/>
        <v>51.7</v>
      </c>
      <c r="P475" s="408">
        <f t="shared" si="67"/>
        <v>0.4265051546391751</v>
      </c>
      <c r="Q475" s="407">
        <f t="shared" si="68"/>
        <v>0.82496161438911997</v>
      </c>
      <c r="R475" s="334">
        <f t="shared" si="64"/>
        <v>45.9</v>
      </c>
      <c r="S475" s="334">
        <f t="shared" si="65"/>
        <v>45</v>
      </c>
      <c r="T475" s="334">
        <f t="shared" si="66"/>
        <v>28.7</v>
      </c>
      <c r="U475" s="334">
        <f t="shared" si="69"/>
        <v>30.2</v>
      </c>
      <c r="V475" s="267">
        <f t="shared" si="70"/>
        <v>9.0494845360824916E-2</v>
      </c>
      <c r="W475" s="194" t="str">
        <f t="shared" si="71"/>
        <v>Tennessee</v>
      </c>
    </row>
    <row r="476" spans="1:23" ht="10.95" customHeight="1" x14ac:dyDescent="0.2">
      <c r="A476" s="195" t="s">
        <v>445</v>
      </c>
      <c r="B476" s="196" t="s">
        <v>446</v>
      </c>
      <c r="C476" s="196">
        <v>2501</v>
      </c>
      <c r="D476" s="197">
        <v>2386</v>
      </c>
      <c r="E476" s="196">
        <v>1476</v>
      </c>
      <c r="F476" s="198">
        <v>59</v>
      </c>
      <c r="G476" s="198">
        <v>3.2</v>
      </c>
      <c r="H476" s="198">
        <v>61.9</v>
      </c>
      <c r="I476" s="198">
        <v>3.3</v>
      </c>
      <c r="J476" s="199">
        <v>1174</v>
      </c>
      <c r="K476" s="198">
        <v>46.9</v>
      </c>
      <c r="L476" s="198">
        <v>3.3</v>
      </c>
      <c r="M476" s="200">
        <v>49.2</v>
      </c>
      <c r="N476" s="198">
        <v>3.4</v>
      </c>
      <c r="O476" s="192" t="str">
        <f t="shared" si="63"/>
        <v/>
      </c>
      <c r="P476" s="408" t="str">
        <f t="shared" si="67"/>
        <v/>
      </c>
      <c r="Q476" s="407" t="str">
        <f t="shared" si="68"/>
        <v/>
      </c>
      <c r="R476" s="334" t="str">
        <f t="shared" si="64"/>
        <v/>
      </c>
      <c r="S476" s="334" t="str">
        <f t="shared" si="65"/>
        <v/>
      </c>
      <c r="T476" s="334" t="str">
        <f t="shared" si="66"/>
        <v/>
      </c>
      <c r="U476" s="334" t="str">
        <f t="shared" si="69"/>
        <v/>
      </c>
      <c r="V476" s="267" t="str">
        <f t="shared" si="70"/>
        <v/>
      </c>
      <c r="W476" s="194" t="str">
        <f t="shared" si="71"/>
        <v/>
      </c>
    </row>
    <row r="477" spans="1:23" ht="10.95" customHeight="1" x14ac:dyDescent="0.2">
      <c r="A477" s="195" t="s">
        <v>445</v>
      </c>
      <c r="B477" s="196" t="s">
        <v>447</v>
      </c>
      <c r="C477" s="196">
        <v>2701</v>
      </c>
      <c r="D477" s="197">
        <v>2630</v>
      </c>
      <c r="E477" s="196">
        <v>1707</v>
      </c>
      <c r="F477" s="198">
        <v>63.2</v>
      </c>
      <c r="G477" s="198">
        <v>3</v>
      </c>
      <c r="H477" s="198">
        <v>64.900000000000006</v>
      </c>
      <c r="I477" s="198">
        <v>3.1</v>
      </c>
      <c r="J477" s="199">
        <v>1313</v>
      </c>
      <c r="K477" s="198">
        <v>48.6</v>
      </c>
      <c r="L477" s="198">
        <v>3.2</v>
      </c>
      <c r="M477" s="200">
        <v>49.9</v>
      </c>
      <c r="N477" s="198">
        <v>3.2</v>
      </c>
      <c r="O477" s="192" t="str">
        <f t="shared" si="63"/>
        <v/>
      </c>
      <c r="P477" s="408" t="str">
        <f t="shared" si="67"/>
        <v/>
      </c>
      <c r="Q477" s="407" t="str">
        <f t="shared" si="68"/>
        <v/>
      </c>
      <c r="R477" s="334" t="str">
        <f t="shared" si="64"/>
        <v/>
      </c>
      <c r="S477" s="334" t="str">
        <f t="shared" si="65"/>
        <v/>
      </c>
      <c r="T477" s="334" t="str">
        <f t="shared" si="66"/>
        <v/>
      </c>
      <c r="U477" s="334" t="str">
        <f t="shared" si="69"/>
        <v/>
      </c>
      <c r="V477" s="267" t="str">
        <f t="shared" si="70"/>
        <v/>
      </c>
      <c r="W477" s="194" t="str">
        <f t="shared" si="71"/>
        <v/>
      </c>
    </row>
    <row r="478" spans="1:23" ht="10.95" customHeight="1" x14ac:dyDescent="0.2">
      <c r="A478" s="195" t="s">
        <v>445</v>
      </c>
      <c r="B478" s="196" t="s">
        <v>448</v>
      </c>
      <c r="C478" s="196">
        <v>4156</v>
      </c>
      <c r="D478" s="197">
        <v>4015</v>
      </c>
      <c r="E478" s="196">
        <v>2606</v>
      </c>
      <c r="F478" s="198">
        <v>62.7</v>
      </c>
      <c r="G478" s="198">
        <v>2.5</v>
      </c>
      <c r="H478" s="198">
        <v>64.900000000000006</v>
      </c>
      <c r="I478" s="198">
        <v>2.5</v>
      </c>
      <c r="J478" s="199">
        <v>2039</v>
      </c>
      <c r="K478" s="198">
        <v>49.1</v>
      </c>
      <c r="L478" s="198">
        <v>2.5</v>
      </c>
      <c r="M478" s="200">
        <v>50.8</v>
      </c>
      <c r="N478" s="198">
        <v>2.6</v>
      </c>
      <c r="O478" s="192" t="str">
        <f t="shared" si="63"/>
        <v/>
      </c>
      <c r="P478" s="408" t="str">
        <f t="shared" si="67"/>
        <v/>
      </c>
      <c r="Q478" s="407" t="str">
        <f t="shared" si="68"/>
        <v/>
      </c>
      <c r="R478" s="334" t="str">
        <f t="shared" si="64"/>
        <v/>
      </c>
      <c r="S478" s="334" t="str">
        <f t="shared" si="65"/>
        <v/>
      </c>
      <c r="T478" s="334" t="str">
        <f t="shared" si="66"/>
        <v/>
      </c>
      <c r="U478" s="334" t="str">
        <f t="shared" si="69"/>
        <v/>
      </c>
      <c r="V478" s="267" t="str">
        <f t="shared" si="70"/>
        <v/>
      </c>
      <c r="W478" s="194" t="str">
        <f t="shared" si="71"/>
        <v/>
      </c>
    </row>
    <row r="479" spans="1:23" ht="10.95" customHeight="1" x14ac:dyDescent="0.2">
      <c r="A479" s="195" t="s">
        <v>445</v>
      </c>
      <c r="B479" s="196" t="s">
        <v>449</v>
      </c>
      <c r="C479" s="196">
        <v>3879</v>
      </c>
      <c r="D479" s="197">
        <v>3852</v>
      </c>
      <c r="E479" s="196">
        <v>2536</v>
      </c>
      <c r="F479" s="198">
        <v>65.400000000000006</v>
      </c>
      <c r="G479" s="198">
        <v>2.5</v>
      </c>
      <c r="H479" s="198">
        <v>65.900000000000006</v>
      </c>
      <c r="I479" s="198">
        <v>2.5</v>
      </c>
      <c r="J479" s="199">
        <v>1991</v>
      </c>
      <c r="K479" s="198">
        <v>51.3</v>
      </c>
      <c r="L479" s="198">
        <v>2.6</v>
      </c>
      <c r="M479" s="200">
        <v>51.7</v>
      </c>
      <c r="N479" s="198">
        <v>2.6</v>
      </c>
      <c r="O479" s="192" t="str">
        <f t="shared" si="63"/>
        <v/>
      </c>
      <c r="P479" s="408" t="str">
        <f t="shared" si="67"/>
        <v/>
      </c>
      <c r="Q479" s="407" t="str">
        <f t="shared" si="68"/>
        <v/>
      </c>
      <c r="R479" s="334" t="str">
        <f t="shared" si="64"/>
        <v/>
      </c>
      <c r="S479" s="334" t="str">
        <f t="shared" si="65"/>
        <v/>
      </c>
      <c r="T479" s="334" t="str">
        <f t="shared" si="66"/>
        <v/>
      </c>
      <c r="U479" s="334" t="str">
        <f t="shared" si="69"/>
        <v/>
      </c>
      <c r="V479" s="267" t="str">
        <f t="shared" si="70"/>
        <v/>
      </c>
      <c r="W479" s="194" t="str">
        <f t="shared" si="71"/>
        <v/>
      </c>
    </row>
    <row r="480" spans="1:23" ht="10.95" customHeight="1" x14ac:dyDescent="0.2">
      <c r="A480" s="195" t="s">
        <v>445</v>
      </c>
      <c r="B480" s="196" t="s">
        <v>450</v>
      </c>
      <c r="C480" s="196">
        <v>830</v>
      </c>
      <c r="D480" s="197">
        <v>801</v>
      </c>
      <c r="E480" s="196">
        <v>484</v>
      </c>
      <c r="F480" s="198">
        <v>58.3</v>
      </c>
      <c r="G480" s="198">
        <v>6.8</v>
      </c>
      <c r="H480" s="198">
        <v>60.4</v>
      </c>
      <c r="I480" s="198">
        <v>6.9</v>
      </c>
      <c r="J480" s="199">
        <v>368</v>
      </c>
      <c r="K480" s="198">
        <v>44.3</v>
      </c>
      <c r="L480" s="198">
        <v>6.9</v>
      </c>
      <c r="M480" s="200">
        <v>45.9</v>
      </c>
      <c r="N480" s="198">
        <v>7</v>
      </c>
      <c r="O480" s="192" t="str">
        <f t="shared" si="63"/>
        <v/>
      </c>
      <c r="P480" s="408" t="str">
        <f t="shared" si="67"/>
        <v/>
      </c>
      <c r="Q480" s="407" t="str">
        <f t="shared" si="68"/>
        <v/>
      </c>
      <c r="R480" s="334" t="str">
        <f t="shared" si="64"/>
        <v/>
      </c>
      <c r="S480" s="334" t="str">
        <f t="shared" si="65"/>
        <v/>
      </c>
      <c r="T480" s="334" t="str">
        <f t="shared" si="66"/>
        <v/>
      </c>
      <c r="U480" s="334" t="str">
        <f t="shared" si="69"/>
        <v/>
      </c>
      <c r="V480" s="267" t="str">
        <f t="shared" si="70"/>
        <v/>
      </c>
      <c r="W480" s="194" t="str">
        <f t="shared" si="71"/>
        <v/>
      </c>
    </row>
    <row r="481" spans="1:23" ht="10.95" customHeight="1" x14ac:dyDescent="0.2">
      <c r="A481" s="195" t="s">
        <v>445</v>
      </c>
      <c r="B481" s="196" t="s">
        <v>451</v>
      </c>
      <c r="C481" s="196">
        <v>109</v>
      </c>
      <c r="D481" s="197">
        <v>97</v>
      </c>
      <c r="E481" s="196">
        <v>32</v>
      </c>
      <c r="F481" s="198">
        <v>29.4</v>
      </c>
      <c r="G481" s="198">
        <v>18.100000000000001</v>
      </c>
      <c r="H481" s="198">
        <v>33</v>
      </c>
      <c r="I481" s="198">
        <v>19.899999999999999</v>
      </c>
      <c r="J481" s="199">
        <v>29</v>
      </c>
      <c r="K481" s="198">
        <v>26.8</v>
      </c>
      <c r="L481" s="198">
        <v>17.600000000000001</v>
      </c>
      <c r="M481" s="200">
        <v>30.2</v>
      </c>
      <c r="N481" s="198">
        <v>19.399999999999999</v>
      </c>
      <c r="O481" s="192" t="str">
        <f t="shared" si="63"/>
        <v/>
      </c>
      <c r="P481" s="408" t="str">
        <f t="shared" si="67"/>
        <v/>
      </c>
      <c r="Q481" s="407" t="str">
        <f t="shared" si="68"/>
        <v/>
      </c>
      <c r="R481" s="334" t="str">
        <f t="shared" si="64"/>
        <v/>
      </c>
      <c r="S481" s="334" t="str">
        <f t="shared" si="65"/>
        <v/>
      </c>
      <c r="T481" s="334" t="str">
        <f t="shared" si="66"/>
        <v/>
      </c>
      <c r="U481" s="334" t="str">
        <f t="shared" si="69"/>
        <v/>
      </c>
      <c r="V481" s="267" t="str">
        <f t="shared" si="70"/>
        <v/>
      </c>
      <c r="W481" s="194" t="str">
        <f t="shared" si="71"/>
        <v/>
      </c>
    </row>
    <row r="482" spans="1:23" ht="10.95" customHeight="1" x14ac:dyDescent="0.2">
      <c r="A482" s="195" t="s">
        <v>445</v>
      </c>
      <c r="B482" s="196" t="s">
        <v>452</v>
      </c>
      <c r="C482" s="196">
        <v>282</v>
      </c>
      <c r="D482" s="197">
        <v>167</v>
      </c>
      <c r="E482" s="196">
        <v>69</v>
      </c>
      <c r="F482" s="198">
        <v>24.5</v>
      </c>
      <c r="G482" s="198">
        <v>13.2</v>
      </c>
      <c r="H482" s="198">
        <v>41.3</v>
      </c>
      <c r="I482" s="198">
        <v>19.600000000000001</v>
      </c>
      <c r="J482" s="199">
        <v>48</v>
      </c>
      <c r="K482" s="198">
        <v>17</v>
      </c>
      <c r="L482" s="198">
        <v>11.6</v>
      </c>
      <c r="M482" s="200">
        <v>28.7</v>
      </c>
      <c r="N482" s="198">
        <v>18</v>
      </c>
      <c r="O482" s="192" t="str">
        <f t="shared" si="63"/>
        <v/>
      </c>
      <c r="P482" s="408" t="str">
        <f t="shared" si="67"/>
        <v/>
      </c>
      <c r="Q482" s="407" t="str">
        <f t="shared" si="68"/>
        <v/>
      </c>
      <c r="R482" s="334" t="str">
        <f t="shared" si="64"/>
        <v/>
      </c>
      <c r="S482" s="334" t="str">
        <f t="shared" si="65"/>
        <v/>
      </c>
      <c r="T482" s="334" t="str">
        <f t="shared" si="66"/>
        <v/>
      </c>
      <c r="U482" s="334" t="str">
        <f t="shared" si="69"/>
        <v/>
      </c>
      <c r="V482" s="267" t="str">
        <f t="shared" si="70"/>
        <v/>
      </c>
      <c r="W482" s="194" t="str">
        <f t="shared" si="71"/>
        <v/>
      </c>
    </row>
    <row r="483" spans="1:23" ht="10.95" customHeight="1" x14ac:dyDescent="0.2">
      <c r="A483" s="195" t="s">
        <v>445</v>
      </c>
      <c r="B483" s="196" t="s">
        <v>453</v>
      </c>
      <c r="C483" s="196">
        <v>4244</v>
      </c>
      <c r="D483" s="197">
        <v>4099</v>
      </c>
      <c r="E483" s="196">
        <v>2660</v>
      </c>
      <c r="F483" s="198">
        <v>62.7</v>
      </c>
      <c r="G483" s="198">
        <v>2.4</v>
      </c>
      <c r="H483" s="198">
        <v>64.900000000000006</v>
      </c>
      <c r="I483" s="198">
        <v>2.4</v>
      </c>
      <c r="J483" s="199">
        <v>2087</v>
      </c>
      <c r="K483" s="198">
        <v>49.2</v>
      </c>
      <c r="L483" s="198">
        <v>2.5</v>
      </c>
      <c r="M483" s="200">
        <v>50.9</v>
      </c>
      <c r="N483" s="198">
        <v>2.6</v>
      </c>
      <c r="O483" s="192" t="str">
        <f t="shared" si="63"/>
        <v/>
      </c>
      <c r="P483" s="408" t="str">
        <f t="shared" si="67"/>
        <v/>
      </c>
      <c r="Q483" s="407" t="str">
        <f t="shared" si="68"/>
        <v/>
      </c>
      <c r="R483" s="334" t="str">
        <f t="shared" si="64"/>
        <v/>
      </c>
      <c r="S483" s="334" t="str">
        <f t="shared" si="65"/>
        <v/>
      </c>
      <c r="T483" s="334" t="str">
        <f t="shared" si="66"/>
        <v/>
      </c>
      <c r="U483" s="334" t="str">
        <f t="shared" si="69"/>
        <v/>
      </c>
      <c r="V483" s="267" t="str">
        <f t="shared" si="70"/>
        <v/>
      </c>
      <c r="W483" s="194" t="str">
        <f t="shared" si="71"/>
        <v/>
      </c>
    </row>
    <row r="484" spans="1:23" ht="10.95" customHeight="1" x14ac:dyDescent="0.2">
      <c r="A484" s="195" t="s">
        <v>445</v>
      </c>
      <c r="B484" s="196" t="s">
        <v>454</v>
      </c>
      <c r="C484" s="196">
        <v>866</v>
      </c>
      <c r="D484" s="197">
        <v>837</v>
      </c>
      <c r="E484" s="196">
        <v>496</v>
      </c>
      <c r="F484" s="198">
        <v>57.3</v>
      </c>
      <c r="G484" s="198">
        <v>6.7</v>
      </c>
      <c r="H484" s="198">
        <v>59.3</v>
      </c>
      <c r="I484" s="198">
        <v>6.8</v>
      </c>
      <c r="J484" s="199">
        <v>376</v>
      </c>
      <c r="K484" s="198">
        <v>43.5</v>
      </c>
      <c r="L484" s="198">
        <v>6.7</v>
      </c>
      <c r="M484" s="200">
        <v>45</v>
      </c>
      <c r="N484" s="198">
        <v>6.8</v>
      </c>
      <c r="O484" s="192" t="str">
        <f t="shared" si="63"/>
        <v/>
      </c>
      <c r="P484" s="408" t="str">
        <f t="shared" si="67"/>
        <v/>
      </c>
      <c r="Q484" s="407" t="str">
        <f t="shared" si="68"/>
        <v/>
      </c>
      <c r="R484" s="334" t="str">
        <f t="shared" si="64"/>
        <v/>
      </c>
      <c r="S484" s="334" t="str">
        <f t="shared" si="65"/>
        <v/>
      </c>
      <c r="T484" s="334" t="str">
        <f t="shared" si="66"/>
        <v/>
      </c>
      <c r="U484" s="334" t="str">
        <f t="shared" si="69"/>
        <v/>
      </c>
      <c r="V484" s="267" t="str">
        <f t="shared" si="70"/>
        <v/>
      </c>
      <c r="W484" s="194" t="str">
        <f t="shared" si="71"/>
        <v/>
      </c>
    </row>
    <row r="485" spans="1:23" ht="10.95" customHeight="1" x14ac:dyDescent="0.2">
      <c r="A485" s="195" t="s">
        <v>445</v>
      </c>
      <c r="B485" s="196" t="s">
        <v>455</v>
      </c>
      <c r="C485" s="196">
        <v>124</v>
      </c>
      <c r="D485" s="197">
        <v>109</v>
      </c>
      <c r="E485" s="196">
        <v>36</v>
      </c>
      <c r="F485" s="198">
        <v>29.2</v>
      </c>
      <c r="G485" s="198">
        <v>16.899999999999999</v>
      </c>
      <c r="H485" s="198">
        <v>33.4</v>
      </c>
      <c r="I485" s="198">
        <v>18.8</v>
      </c>
      <c r="J485" s="199">
        <v>34</v>
      </c>
      <c r="K485" s="198">
        <v>27</v>
      </c>
      <c r="L485" s="198">
        <v>16.5</v>
      </c>
      <c r="M485" s="200">
        <v>30.9</v>
      </c>
      <c r="N485" s="198">
        <v>18.399999999999999</v>
      </c>
      <c r="O485" s="192" t="str">
        <f t="shared" si="63"/>
        <v/>
      </c>
      <c r="P485" s="408" t="str">
        <f t="shared" si="67"/>
        <v/>
      </c>
      <c r="Q485" s="407" t="str">
        <f t="shared" si="68"/>
        <v/>
      </c>
      <c r="R485" s="334" t="str">
        <f t="shared" si="64"/>
        <v/>
      </c>
      <c r="S485" s="334" t="str">
        <f t="shared" si="65"/>
        <v/>
      </c>
      <c r="T485" s="334" t="str">
        <f t="shared" si="66"/>
        <v/>
      </c>
      <c r="U485" s="334" t="str">
        <f t="shared" si="69"/>
        <v/>
      </c>
      <c r="V485" s="267" t="str">
        <f t="shared" si="70"/>
        <v/>
      </c>
      <c r="W485" s="194" t="str">
        <f t="shared" si="71"/>
        <v/>
      </c>
    </row>
    <row r="486" spans="1:23" ht="10.95" customHeight="1" x14ac:dyDescent="0.2">
      <c r="A486" s="195" t="s">
        <v>501</v>
      </c>
      <c r="B486" s="196" t="s">
        <v>444</v>
      </c>
      <c r="C486" s="196">
        <v>21064</v>
      </c>
      <c r="D486" s="197">
        <v>18374</v>
      </c>
      <c r="E486" s="196">
        <v>11634</v>
      </c>
      <c r="F486" s="198">
        <v>55.2</v>
      </c>
      <c r="G486" s="198">
        <v>1.1000000000000001</v>
      </c>
      <c r="H486" s="198">
        <v>63.3</v>
      </c>
      <c r="I486" s="198">
        <v>1.2</v>
      </c>
      <c r="J486" s="199">
        <v>8886</v>
      </c>
      <c r="K486" s="198">
        <v>42.2</v>
      </c>
      <c r="L486" s="198">
        <v>1.1000000000000001</v>
      </c>
      <c r="M486" s="200">
        <v>48.4</v>
      </c>
      <c r="N486" s="198">
        <v>1.2</v>
      </c>
      <c r="O486" s="192">
        <f t="shared" si="63"/>
        <v>57.7</v>
      </c>
      <c r="P486" s="408">
        <f t="shared" si="67"/>
        <v>0.38774515450215968</v>
      </c>
      <c r="Q486" s="407">
        <f t="shared" si="68"/>
        <v>0.67200200087029394</v>
      </c>
      <c r="R486" s="334">
        <f t="shared" si="64"/>
        <v>48.3</v>
      </c>
      <c r="S486" s="334">
        <f t="shared" si="65"/>
        <v>47.6</v>
      </c>
      <c r="T486" s="334">
        <f t="shared" si="66"/>
        <v>34.299999999999997</v>
      </c>
      <c r="U486" s="334">
        <f t="shared" si="69"/>
        <v>39.1</v>
      </c>
      <c r="V486" s="267">
        <f t="shared" si="70"/>
        <v>0.18925484549784038</v>
      </c>
      <c r="W486" s="194" t="str">
        <f t="shared" si="71"/>
        <v>Texas</v>
      </c>
    </row>
    <row r="487" spans="1:23" ht="10.95" customHeight="1" x14ac:dyDescent="0.2">
      <c r="A487" s="195" t="s">
        <v>445</v>
      </c>
      <c r="B487" s="196" t="s">
        <v>446</v>
      </c>
      <c r="C487" s="196">
        <v>10274</v>
      </c>
      <c r="D487" s="197">
        <v>8812</v>
      </c>
      <c r="E487" s="196">
        <v>5361</v>
      </c>
      <c r="F487" s="198">
        <v>52.2</v>
      </c>
      <c r="G487" s="198">
        <v>1.6</v>
      </c>
      <c r="H487" s="198">
        <v>60.8</v>
      </c>
      <c r="I487" s="198">
        <v>1.7</v>
      </c>
      <c r="J487" s="199">
        <v>4064</v>
      </c>
      <c r="K487" s="198">
        <v>39.6</v>
      </c>
      <c r="L487" s="198">
        <v>1.6</v>
      </c>
      <c r="M487" s="200">
        <v>46.1</v>
      </c>
      <c r="N487" s="198">
        <v>1.8</v>
      </c>
      <c r="O487" s="192" t="str">
        <f t="shared" si="63"/>
        <v/>
      </c>
      <c r="P487" s="408" t="str">
        <f t="shared" si="67"/>
        <v/>
      </c>
      <c r="Q487" s="407" t="str">
        <f t="shared" si="68"/>
        <v/>
      </c>
      <c r="R487" s="334" t="str">
        <f t="shared" si="64"/>
        <v/>
      </c>
      <c r="S487" s="334" t="str">
        <f t="shared" si="65"/>
        <v/>
      </c>
      <c r="T487" s="334" t="str">
        <f t="shared" si="66"/>
        <v/>
      </c>
      <c r="U487" s="334" t="str">
        <f t="shared" si="69"/>
        <v/>
      </c>
      <c r="V487" s="267" t="str">
        <f t="shared" si="70"/>
        <v/>
      </c>
      <c r="W487" s="194" t="str">
        <f t="shared" si="71"/>
        <v/>
      </c>
    </row>
    <row r="488" spans="1:23" ht="10.95" customHeight="1" x14ac:dyDescent="0.2">
      <c r="A488" s="195" t="s">
        <v>445</v>
      </c>
      <c r="B488" s="196" t="s">
        <v>447</v>
      </c>
      <c r="C488" s="196">
        <v>10790</v>
      </c>
      <c r="D488" s="197">
        <v>9562</v>
      </c>
      <c r="E488" s="196">
        <v>6273</v>
      </c>
      <c r="F488" s="198">
        <v>58.1</v>
      </c>
      <c r="G488" s="198">
        <v>1.6</v>
      </c>
      <c r="H488" s="198">
        <v>65.599999999999994</v>
      </c>
      <c r="I488" s="198">
        <v>1.6</v>
      </c>
      <c r="J488" s="199">
        <v>4822</v>
      </c>
      <c r="K488" s="198">
        <v>44.7</v>
      </c>
      <c r="L488" s="198">
        <v>1.6</v>
      </c>
      <c r="M488" s="200">
        <v>50.4</v>
      </c>
      <c r="N488" s="198">
        <v>1.7</v>
      </c>
      <c r="O488" s="192" t="str">
        <f t="shared" si="63"/>
        <v/>
      </c>
      <c r="P488" s="408" t="str">
        <f t="shared" si="67"/>
        <v/>
      </c>
      <c r="Q488" s="407" t="str">
        <f t="shared" si="68"/>
        <v/>
      </c>
      <c r="R488" s="334" t="str">
        <f t="shared" si="64"/>
        <v/>
      </c>
      <c r="S488" s="334" t="str">
        <f t="shared" si="65"/>
        <v/>
      </c>
      <c r="T488" s="334" t="str">
        <f t="shared" si="66"/>
        <v/>
      </c>
      <c r="U488" s="334" t="str">
        <f t="shared" si="69"/>
        <v/>
      </c>
      <c r="V488" s="267" t="str">
        <f t="shared" si="70"/>
        <v/>
      </c>
      <c r="W488" s="194" t="str">
        <f t="shared" si="71"/>
        <v/>
      </c>
    </row>
    <row r="489" spans="1:23" ht="10.95" customHeight="1" x14ac:dyDescent="0.2">
      <c r="A489" s="195" t="s">
        <v>445</v>
      </c>
      <c r="B489" s="196" t="s">
        <v>448</v>
      </c>
      <c r="C489" s="196">
        <v>16689</v>
      </c>
      <c r="D489" s="197">
        <v>14555</v>
      </c>
      <c r="E489" s="196">
        <v>9331</v>
      </c>
      <c r="F489" s="198">
        <v>55.9</v>
      </c>
      <c r="G489" s="198">
        <v>1.3</v>
      </c>
      <c r="H489" s="198">
        <v>64.099999999999994</v>
      </c>
      <c r="I489" s="198">
        <v>1.3</v>
      </c>
      <c r="J489" s="199">
        <v>7158</v>
      </c>
      <c r="K489" s="198">
        <v>42.9</v>
      </c>
      <c r="L489" s="198">
        <v>1.3</v>
      </c>
      <c r="M489" s="200">
        <v>49.2</v>
      </c>
      <c r="N489" s="198">
        <v>1.4</v>
      </c>
      <c r="O489" s="192" t="str">
        <f t="shared" si="63"/>
        <v/>
      </c>
      <c r="P489" s="408" t="str">
        <f t="shared" si="67"/>
        <v/>
      </c>
      <c r="Q489" s="407" t="str">
        <f t="shared" si="68"/>
        <v/>
      </c>
      <c r="R489" s="334" t="str">
        <f t="shared" si="64"/>
        <v/>
      </c>
      <c r="S489" s="334" t="str">
        <f t="shared" si="65"/>
        <v/>
      </c>
      <c r="T489" s="334" t="str">
        <f t="shared" si="66"/>
        <v/>
      </c>
      <c r="U489" s="334" t="str">
        <f t="shared" si="69"/>
        <v/>
      </c>
      <c r="V489" s="267" t="str">
        <f t="shared" si="70"/>
        <v/>
      </c>
      <c r="W489" s="194" t="str">
        <f t="shared" si="71"/>
        <v/>
      </c>
    </row>
    <row r="490" spans="1:23" ht="10.95" customHeight="1" x14ac:dyDescent="0.2">
      <c r="A490" s="195" t="s">
        <v>445</v>
      </c>
      <c r="B490" s="196" t="s">
        <v>449</v>
      </c>
      <c r="C490" s="196">
        <v>9492</v>
      </c>
      <c r="D490" s="197">
        <v>9345</v>
      </c>
      <c r="E490" s="196">
        <v>6686</v>
      </c>
      <c r="F490" s="198">
        <v>70.400000000000006</v>
      </c>
      <c r="G490" s="198">
        <v>1.6</v>
      </c>
      <c r="H490" s="198">
        <v>71.5</v>
      </c>
      <c r="I490" s="198">
        <v>1.6</v>
      </c>
      <c r="J490" s="199">
        <v>5394</v>
      </c>
      <c r="K490" s="198">
        <v>56.8</v>
      </c>
      <c r="L490" s="198">
        <v>1.7</v>
      </c>
      <c r="M490" s="200">
        <v>57.7</v>
      </c>
      <c r="N490" s="198">
        <v>1.7</v>
      </c>
      <c r="O490" s="192" t="str">
        <f t="shared" si="63"/>
        <v/>
      </c>
      <c r="P490" s="408" t="str">
        <f t="shared" si="67"/>
        <v/>
      </c>
      <c r="Q490" s="407" t="str">
        <f t="shared" si="68"/>
        <v/>
      </c>
      <c r="R490" s="334" t="str">
        <f t="shared" si="64"/>
        <v/>
      </c>
      <c r="S490" s="334" t="str">
        <f t="shared" si="65"/>
        <v/>
      </c>
      <c r="T490" s="334" t="str">
        <f t="shared" si="66"/>
        <v/>
      </c>
      <c r="U490" s="334" t="str">
        <f t="shared" si="69"/>
        <v/>
      </c>
      <c r="V490" s="267" t="str">
        <f t="shared" si="70"/>
        <v/>
      </c>
      <c r="W490" s="194" t="str">
        <f t="shared" si="71"/>
        <v/>
      </c>
    </row>
    <row r="491" spans="1:23" ht="10.95" customHeight="1" x14ac:dyDescent="0.2">
      <c r="A491" s="195" t="s">
        <v>445</v>
      </c>
      <c r="B491" s="196" t="s">
        <v>450</v>
      </c>
      <c r="C491" s="196">
        <v>2625</v>
      </c>
      <c r="D491" s="197">
        <v>2490</v>
      </c>
      <c r="E491" s="196">
        <v>1580</v>
      </c>
      <c r="F491" s="198">
        <v>60.2</v>
      </c>
      <c r="G491" s="198">
        <v>3.8</v>
      </c>
      <c r="H491" s="198">
        <v>63.4</v>
      </c>
      <c r="I491" s="198">
        <v>3.9</v>
      </c>
      <c r="J491" s="199">
        <v>1203</v>
      </c>
      <c r="K491" s="198">
        <v>45.8</v>
      </c>
      <c r="L491" s="198">
        <v>3.9</v>
      </c>
      <c r="M491" s="200">
        <v>48.3</v>
      </c>
      <c r="N491" s="198">
        <v>4</v>
      </c>
      <c r="O491" s="192" t="str">
        <f t="shared" si="63"/>
        <v/>
      </c>
      <c r="P491" s="408" t="str">
        <f t="shared" si="67"/>
        <v/>
      </c>
      <c r="Q491" s="407" t="str">
        <f t="shared" si="68"/>
        <v/>
      </c>
      <c r="R491" s="334" t="str">
        <f t="shared" si="64"/>
        <v/>
      </c>
      <c r="S491" s="334" t="str">
        <f t="shared" si="65"/>
        <v/>
      </c>
      <c r="T491" s="334" t="str">
        <f t="shared" si="66"/>
        <v/>
      </c>
      <c r="U491" s="334" t="str">
        <f t="shared" si="69"/>
        <v/>
      </c>
      <c r="V491" s="267" t="str">
        <f t="shared" si="70"/>
        <v/>
      </c>
      <c r="W491" s="194" t="str">
        <f t="shared" si="71"/>
        <v/>
      </c>
    </row>
    <row r="492" spans="1:23" ht="10.95" customHeight="1" x14ac:dyDescent="0.2">
      <c r="A492" s="195" t="s">
        <v>445</v>
      </c>
      <c r="B492" s="196" t="s">
        <v>451</v>
      </c>
      <c r="C492" s="196">
        <v>1097</v>
      </c>
      <c r="D492" s="197">
        <v>736</v>
      </c>
      <c r="E492" s="196">
        <v>397</v>
      </c>
      <c r="F492" s="198">
        <v>36.200000000000003</v>
      </c>
      <c r="G492" s="198">
        <v>6.1</v>
      </c>
      <c r="H492" s="198">
        <v>54</v>
      </c>
      <c r="I492" s="198">
        <v>7.7</v>
      </c>
      <c r="J492" s="199">
        <v>288</v>
      </c>
      <c r="K492" s="198">
        <v>26.3</v>
      </c>
      <c r="L492" s="198">
        <v>5.6</v>
      </c>
      <c r="M492" s="200">
        <v>39.1</v>
      </c>
      <c r="N492" s="198">
        <v>7.6</v>
      </c>
      <c r="O492" s="192" t="str">
        <f t="shared" si="63"/>
        <v/>
      </c>
      <c r="P492" s="408" t="str">
        <f t="shared" si="67"/>
        <v/>
      </c>
      <c r="Q492" s="407" t="str">
        <f t="shared" si="68"/>
        <v/>
      </c>
      <c r="R492" s="334" t="str">
        <f t="shared" si="64"/>
        <v/>
      </c>
      <c r="S492" s="334" t="str">
        <f t="shared" si="65"/>
        <v/>
      </c>
      <c r="T492" s="334" t="str">
        <f t="shared" si="66"/>
        <v/>
      </c>
      <c r="U492" s="334" t="str">
        <f t="shared" si="69"/>
        <v/>
      </c>
      <c r="V492" s="267" t="str">
        <f t="shared" si="70"/>
        <v/>
      </c>
      <c r="W492" s="194" t="str">
        <f t="shared" si="71"/>
        <v/>
      </c>
    </row>
    <row r="493" spans="1:23" ht="10.95" customHeight="1" x14ac:dyDescent="0.2">
      <c r="A493" s="195" t="s">
        <v>445</v>
      </c>
      <c r="B493" s="196" t="s">
        <v>452</v>
      </c>
      <c r="C493" s="196">
        <v>7658</v>
      </c>
      <c r="D493" s="197">
        <v>5594</v>
      </c>
      <c r="E493" s="196">
        <v>2843</v>
      </c>
      <c r="F493" s="198">
        <v>37.1</v>
      </c>
      <c r="G493" s="198">
        <v>2.9</v>
      </c>
      <c r="H493" s="198">
        <v>50.8</v>
      </c>
      <c r="I493" s="198">
        <v>3.5</v>
      </c>
      <c r="J493" s="199">
        <v>1918</v>
      </c>
      <c r="K493" s="198">
        <v>25</v>
      </c>
      <c r="L493" s="198">
        <v>2.6</v>
      </c>
      <c r="M493" s="200">
        <v>34.299999999999997</v>
      </c>
      <c r="N493" s="198">
        <v>3.3</v>
      </c>
      <c r="O493" s="192" t="str">
        <f t="shared" si="63"/>
        <v/>
      </c>
      <c r="P493" s="408" t="str">
        <f t="shared" si="67"/>
        <v/>
      </c>
      <c r="Q493" s="407" t="str">
        <f t="shared" si="68"/>
        <v/>
      </c>
      <c r="R493" s="334" t="str">
        <f t="shared" si="64"/>
        <v/>
      </c>
      <c r="S493" s="334" t="str">
        <f t="shared" si="65"/>
        <v/>
      </c>
      <c r="T493" s="334" t="str">
        <f t="shared" si="66"/>
        <v/>
      </c>
      <c r="U493" s="334" t="str">
        <f t="shared" si="69"/>
        <v/>
      </c>
      <c r="V493" s="267" t="str">
        <f t="shared" si="70"/>
        <v/>
      </c>
      <c r="W493" s="194" t="str">
        <f t="shared" si="71"/>
        <v/>
      </c>
    </row>
    <row r="494" spans="1:23" ht="10.95" customHeight="1" x14ac:dyDescent="0.2">
      <c r="A494" s="195" t="s">
        <v>445</v>
      </c>
      <c r="B494" s="196" t="s">
        <v>453</v>
      </c>
      <c r="C494" s="196">
        <v>16991</v>
      </c>
      <c r="D494" s="197">
        <v>14838</v>
      </c>
      <c r="E494" s="196">
        <v>9496</v>
      </c>
      <c r="F494" s="198">
        <v>55.9</v>
      </c>
      <c r="G494" s="198">
        <v>1.3</v>
      </c>
      <c r="H494" s="198">
        <v>64</v>
      </c>
      <c r="I494" s="198">
        <v>1.3</v>
      </c>
      <c r="J494" s="199">
        <v>7276</v>
      </c>
      <c r="K494" s="198">
        <v>42.8</v>
      </c>
      <c r="L494" s="198">
        <v>1.3</v>
      </c>
      <c r="M494" s="200">
        <v>49</v>
      </c>
      <c r="N494" s="198">
        <v>1.4</v>
      </c>
      <c r="O494" s="192" t="str">
        <f t="shared" si="63"/>
        <v/>
      </c>
      <c r="P494" s="408" t="str">
        <f t="shared" si="67"/>
        <v/>
      </c>
      <c r="Q494" s="407" t="str">
        <f t="shared" si="68"/>
        <v/>
      </c>
      <c r="R494" s="334" t="str">
        <f t="shared" si="64"/>
        <v/>
      </c>
      <c r="S494" s="334" t="str">
        <f t="shared" si="65"/>
        <v/>
      </c>
      <c r="T494" s="334" t="str">
        <f t="shared" si="66"/>
        <v/>
      </c>
      <c r="U494" s="334" t="str">
        <f t="shared" si="69"/>
        <v/>
      </c>
      <c r="V494" s="267" t="str">
        <f t="shared" si="70"/>
        <v/>
      </c>
      <c r="W494" s="194" t="str">
        <f t="shared" si="71"/>
        <v/>
      </c>
    </row>
    <row r="495" spans="1:23" ht="10.95" customHeight="1" x14ac:dyDescent="0.2">
      <c r="A495" s="195" t="s">
        <v>445</v>
      </c>
      <c r="B495" s="196" t="s">
        <v>454</v>
      </c>
      <c r="C495" s="196">
        <v>2722</v>
      </c>
      <c r="D495" s="197">
        <v>2583</v>
      </c>
      <c r="E495" s="196">
        <v>1629</v>
      </c>
      <c r="F495" s="198">
        <v>59.8</v>
      </c>
      <c r="G495" s="198">
        <v>3.8</v>
      </c>
      <c r="H495" s="198">
        <v>63.1</v>
      </c>
      <c r="I495" s="198">
        <v>3.8</v>
      </c>
      <c r="J495" s="199">
        <v>1231</v>
      </c>
      <c r="K495" s="198">
        <v>45.2</v>
      </c>
      <c r="L495" s="198">
        <v>3.8</v>
      </c>
      <c r="M495" s="200">
        <v>47.6</v>
      </c>
      <c r="N495" s="198">
        <v>4</v>
      </c>
      <c r="O495" s="192" t="str">
        <f t="shared" si="63"/>
        <v/>
      </c>
      <c r="P495" s="408" t="str">
        <f t="shared" si="67"/>
        <v/>
      </c>
      <c r="Q495" s="407" t="str">
        <f t="shared" si="68"/>
        <v/>
      </c>
      <c r="R495" s="334" t="str">
        <f t="shared" si="64"/>
        <v/>
      </c>
      <c r="S495" s="334" t="str">
        <f t="shared" si="65"/>
        <v/>
      </c>
      <c r="T495" s="334" t="str">
        <f t="shared" si="66"/>
        <v/>
      </c>
      <c r="U495" s="334" t="str">
        <f t="shared" si="69"/>
        <v/>
      </c>
      <c r="V495" s="267" t="str">
        <f t="shared" si="70"/>
        <v/>
      </c>
      <c r="W495" s="194" t="str">
        <f t="shared" si="71"/>
        <v/>
      </c>
    </row>
    <row r="496" spans="1:23" ht="10.95" customHeight="1" x14ac:dyDescent="0.2">
      <c r="A496" s="195" t="s">
        <v>445</v>
      </c>
      <c r="B496" s="196" t="s">
        <v>455</v>
      </c>
      <c r="C496" s="196">
        <v>1192</v>
      </c>
      <c r="D496" s="197">
        <v>831</v>
      </c>
      <c r="E496" s="196">
        <v>471</v>
      </c>
      <c r="F496" s="198">
        <v>39.5</v>
      </c>
      <c r="G496" s="198">
        <v>6</v>
      </c>
      <c r="H496" s="198">
        <v>56.7</v>
      </c>
      <c r="I496" s="198">
        <v>7.2</v>
      </c>
      <c r="J496" s="199">
        <v>354</v>
      </c>
      <c r="K496" s="198">
        <v>29.7</v>
      </c>
      <c r="L496" s="198">
        <v>5.6</v>
      </c>
      <c r="M496" s="200">
        <v>42.6</v>
      </c>
      <c r="N496" s="198">
        <v>7.2</v>
      </c>
      <c r="O496" s="192" t="str">
        <f t="shared" si="63"/>
        <v/>
      </c>
      <c r="P496" s="408" t="str">
        <f t="shared" si="67"/>
        <v/>
      </c>
      <c r="Q496" s="407" t="str">
        <f t="shared" si="68"/>
        <v/>
      </c>
      <c r="R496" s="334" t="str">
        <f t="shared" si="64"/>
        <v/>
      </c>
      <c r="S496" s="334" t="str">
        <f t="shared" si="65"/>
        <v/>
      </c>
      <c r="T496" s="334" t="str">
        <f t="shared" si="66"/>
        <v/>
      </c>
      <c r="U496" s="334" t="str">
        <f t="shared" si="69"/>
        <v/>
      </c>
      <c r="V496" s="267" t="str">
        <f t="shared" si="70"/>
        <v/>
      </c>
      <c r="W496" s="194" t="str">
        <f t="shared" si="71"/>
        <v/>
      </c>
    </row>
    <row r="497" spans="1:23" ht="10.95" customHeight="1" x14ac:dyDescent="0.2">
      <c r="A497" s="195" t="s">
        <v>502</v>
      </c>
      <c r="B497" s="196" t="s">
        <v>444</v>
      </c>
      <c r="C497" s="196">
        <v>2247</v>
      </c>
      <c r="D497" s="197">
        <v>2109</v>
      </c>
      <c r="E497" s="196">
        <v>1443</v>
      </c>
      <c r="F497" s="198">
        <v>64.2</v>
      </c>
      <c r="G497" s="198">
        <v>2.2000000000000002</v>
      </c>
      <c r="H497" s="198">
        <v>68.400000000000006</v>
      </c>
      <c r="I497" s="198">
        <v>2.2000000000000002</v>
      </c>
      <c r="J497" s="199">
        <v>1214</v>
      </c>
      <c r="K497" s="198">
        <v>54</v>
      </c>
      <c r="L497" s="198">
        <v>2.2999999999999998</v>
      </c>
      <c r="M497" s="200">
        <v>57.6</v>
      </c>
      <c r="N497" s="198">
        <v>2.4</v>
      </c>
      <c r="O497" s="192">
        <f t="shared" si="63"/>
        <v>61.2</v>
      </c>
      <c r="P497" s="408">
        <f t="shared" si="67"/>
        <v>0.37766666666666693</v>
      </c>
      <c r="Q497" s="407">
        <f t="shared" si="68"/>
        <v>0.61710239651416166</v>
      </c>
      <c r="R497" s="334" t="str">
        <f t="shared" si="64"/>
        <v>B</v>
      </c>
      <c r="S497" s="334" t="str">
        <f t="shared" si="65"/>
        <v>B</v>
      </c>
      <c r="T497" s="334">
        <f t="shared" si="66"/>
        <v>43.6</v>
      </c>
      <c r="U497" s="334" t="str">
        <f t="shared" si="69"/>
        <v>B</v>
      </c>
      <c r="V497" s="267">
        <f t="shared" si="70"/>
        <v>0.23433333333333306</v>
      </c>
      <c r="W497" s="194" t="str">
        <f t="shared" si="71"/>
        <v>Utah</v>
      </c>
    </row>
    <row r="498" spans="1:23" ht="10.95" customHeight="1" x14ac:dyDescent="0.2">
      <c r="A498" s="195" t="s">
        <v>445</v>
      </c>
      <c r="B498" s="196" t="s">
        <v>446</v>
      </c>
      <c r="C498" s="196">
        <v>1109</v>
      </c>
      <c r="D498" s="197">
        <v>1040</v>
      </c>
      <c r="E498" s="196">
        <v>691</v>
      </c>
      <c r="F498" s="198">
        <v>62.3</v>
      </c>
      <c r="G498" s="198">
        <v>3.2</v>
      </c>
      <c r="H498" s="198">
        <v>66.400000000000006</v>
      </c>
      <c r="I498" s="198">
        <v>3.2</v>
      </c>
      <c r="J498" s="199">
        <v>568</v>
      </c>
      <c r="K498" s="198">
        <v>51.2</v>
      </c>
      <c r="L498" s="198">
        <v>3.3</v>
      </c>
      <c r="M498" s="200">
        <v>54.6</v>
      </c>
      <c r="N498" s="198">
        <v>3.4</v>
      </c>
      <c r="O498" s="192" t="str">
        <f t="shared" si="63"/>
        <v/>
      </c>
      <c r="P498" s="408" t="str">
        <f t="shared" si="67"/>
        <v/>
      </c>
      <c r="Q498" s="407" t="str">
        <f t="shared" si="68"/>
        <v/>
      </c>
      <c r="R498" s="334" t="str">
        <f t="shared" si="64"/>
        <v/>
      </c>
      <c r="S498" s="334" t="str">
        <f t="shared" si="65"/>
        <v/>
      </c>
      <c r="T498" s="334" t="str">
        <f t="shared" si="66"/>
        <v/>
      </c>
      <c r="U498" s="334" t="str">
        <f t="shared" si="69"/>
        <v/>
      </c>
      <c r="V498" s="267" t="str">
        <f t="shared" si="70"/>
        <v/>
      </c>
      <c r="W498" s="194" t="str">
        <f t="shared" si="71"/>
        <v/>
      </c>
    </row>
    <row r="499" spans="1:23" ht="10.95" customHeight="1" x14ac:dyDescent="0.2">
      <c r="A499" s="195" t="s">
        <v>445</v>
      </c>
      <c r="B499" s="196" t="s">
        <v>447</v>
      </c>
      <c r="C499" s="196">
        <v>1138</v>
      </c>
      <c r="D499" s="197">
        <v>1068</v>
      </c>
      <c r="E499" s="196">
        <v>752</v>
      </c>
      <c r="F499" s="198">
        <v>66.099999999999994</v>
      </c>
      <c r="G499" s="198">
        <v>3.1</v>
      </c>
      <c r="H499" s="198">
        <v>70.400000000000006</v>
      </c>
      <c r="I499" s="198">
        <v>3.1</v>
      </c>
      <c r="J499" s="199">
        <v>646</v>
      </c>
      <c r="K499" s="198">
        <v>56.8</v>
      </c>
      <c r="L499" s="198">
        <v>3.2</v>
      </c>
      <c r="M499" s="200">
        <v>60.5</v>
      </c>
      <c r="N499" s="198">
        <v>3.3</v>
      </c>
      <c r="O499" s="192" t="str">
        <f t="shared" si="63"/>
        <v/>
      </c>
      <c r="P499" s="408" t="str">
        <f t="shared" si="67"/>
        <v/>
      </c>
      <c r="Q499" s="407" t="str">
        <f t="shared" si="68"/>
        <v/>
      </c>
      <c r="R499" s="334" t="str">
        <f t="shared" si="64"/>
        <v/>
      </c>
      <c r="S499" s="334" t="str">
        <f t="shared" si="65"/>
        <v/>
      </c>
      <c r="T499" s="334" t="str">
        <f t="shared" si="66"/>
        <v/>
      </c>
      <c r="U499" s="334" t="str">
        <f t="shared" si="69"/>
        <v/>
      </c>
      <c r="V499" s="267" t="str">
        <f t="shared" si="70"/>
        <v/>
      </c>
      <c r="W499" s="194" t="str">
        <f t="shared" si="71"/>
        <v/>
      </c>
    </row>
    <row r="500" spans="1:23" ht="10.95" customHeight="1" x14ac:dyDescent="0.2">
      <c r="A500" s="195" t="s">
        <v>445</v>
      </c>
      <c r="B500" s="196" t="s">
        <v>448</v>
      </c>
      <c r="C500" s="196">
        <v>2080</v>
      </c>
      <c r="D500" s="197">
        <v>1969</v>
      </c>
      <c r="E500" s="196">
        <v>1385</v>
      </c>
      <c r="F500" s="198">
        <v>66.599999999999994</v>
      </c>
      <c r="G500" s="198">
        <v>2.2999999999999998</v>
      </c>
      <c r="H500" s="198">
        <v>70.400000000000006</v>
      </c>
      <c r="I500" s="198">
        <v>2.2999999999999998</v>
      </c>
      <c r="J500" s="199">
        <v>1171</v>
      </c>
      <c r="K500" s="198">
        <v>56.3</v>
      </c>
      <c r="L500" s="198">
        <v>2.4</v>
      </c>
      <c r="M500" s="200">
        <v>59.5</v>
      </c>
      <c r="N500" s="198">
        <v>2.4</v>
      </c>
      <c r="O500" s="192" t="str">
        <f t="shared" si="63"/>
        <v/>
      </c>
      <c r="P500" s="408" t="str">
        <f t="shared" si="67"/>
        <v/>
      </c>
      <c r="Q500" s="407" t="str">
        <f t="shared" si="68"/>
        <v/>
      </c>
      <c r="R500" s="334" t="str">
        <f t="shared" si="64"/>
        <v/>
      </c>
      <c r="S500" s="334" t="str">
        <f t="shared" si="65"/>
        <v/>
      </c>
      <c r="T500" s="334" t="str">
        <f t="shared" si="66"/>
        <v/>
      </c>
      <c r="U500" s="334" t="str">
        <f t="shared" si="69"/>
        <v/>
      </c>
      <c r="V500" s="267" t="str">
        <f t="shared" si="70"/>
        <v/>
      </c>
      <c r="W500" s="194" t="str">
        <f t="shared" si="71"/>
        <v/>
      </c>
    </row>
    <row r="501" spans="1:23" ht="10.95" customHeight="1" x14ac:dyDescent="0.2">
      <c r="A501" s="195" t="s">
        <v>445</v>
      </c>
      <c r="B501" s="196" t="s">
        <v>449</v>
      </c>
      <c r="C501" s="196">
        <v>1799</v>
      </c>
      <c r="D501" s="197">
        <v>1785</v>
      </c>
      <c r="E501" s="196">
        <v>1293</v>
      </c>
      <c r="F501" s="198">
        <v>71.900000000000006</v>
      </c>
      <c r="G501" s="198">
        <v>2.2999999999999998</v>
      </c>
      <c r="H501" s="198">
        <v>72.400000000000006</v>
      </c>
      <c r="I501" s="198">
        <v>2.2999999999999998</v>
      </c>
      <c r="J501" s="199">
        <v>1092</v>
      </c>
      <c r="K501" s="198">
        <v>60.7</v>
      </c>
      <c r="L501" s="198">
        <v>2.5</v>
      </c>
      <c r="M501" s="200">
        <v>61.2</v>
      </c>
      <c r="N501" s="198">
        <v>2.5</v>
      </c>
      <c r="O501" s="192" t="str">
        <f t="shared" si="63"/>
        <v/>
      </c>
      <c r="P501" s="408" t="str">
        <f t="shared" si="67"/>
        <v/>
      </c>
      <c r="Q501" s="407" t="str">
        <f t="shared" si="68"/>
        <v/>
      </c>
      <c r="R501" s="334" t="str">
        <f t="shared" si="64"/>
        <v/>
      </c>
      <c r="S501" s="334" t="str">
        <f t="shared" si="65"/>
        <v/>
      </c>
      <c r="T501" s="334" t="str">
        <f t="shared" si="66"/>
        <v/>
      </c>
      <c r="U501" s="334" t="str">
        <f t="shared" si="69"/>
        <v/>
      </c>
      <c r="V501" s="267" t="str">
        <f t="shared" si="70"/>
        <v/>
      </c>
      <c r="W501" s="194" t="str">
        <f t="shared" si="71"/>
        <v/>
      </c>
    </row>
    <row r="502" spans="1:23" ht="10.95" customHeight="1" x14ac:dyDescent="0.2">
      <c r="A502" s="195" t="s">
        <v>445</v>
      </c>
      <c r="B502" s="196" t="s">
        <v>450</v>
      </c>
      <c r="C502" s="196">
        <v>31</v>
      </c>
      <c r="D502" s="197">
        <v>29</v>
      </c>
      <c r="E502" s="196">
        <v>8</v>
      </c>
      <c r="F502" s="198" t="s">
        <v>457</v>
      </c>
      <c r="G502" s="198" t="s">
        <v>457</v>
      </c>
      <c r="H502" s="198" t="s">
        <v>457</v>
      </c>
      <c r="I502" s="198" t="s">
        <v>457</v>
      </c>
      <c r="J502" s="199">
        <v>5</v>
      </c>
      <c r="K502" s="198" t="s">
        <v>457</v>
      </c>
      <c r="L502" s="198" t="s">
        <v>457</v>
      </c>
      <c r="M502" s="200" t="s">
        <v>457</v>
      </c>
      <c r="N502" s="198" t="s">
        <v>457</v>
      </c>
      <c r="O502" s="192" t="str">
        <f t="shared" si="63"/>
        <v/>
      </c>
      <c r="P502" s="408" t="str">
        <f t="shared" si="67"/>
        <v/>
      </c>
      <c r="Q502" s="407" t="str">
        <f t="shared" si="68"/>
        <v/>
      </c>
      <c r="R502" s="334" t="str">
        <f t="shared" si="64"/>
        <v/>
      </c>
      <c r="S502" s="334" t="str">
        <f t="shared" si="65"/>
        <v/>
      </c>
      <c r="T502" s="334" t="str">
        <f t="shared" si="66"/>
        <v/>
      </c>
      <c r="U502" s="334" t="str">
        <f t="shared" si="69"/>
        <v/>
      </c>
      <c r="V502" s="267" t="str">
        <f t="shared" si="70"/>
        <v/>
      </c>
      <c r="W502" s="194" t="str">
        <f t="shared" si="71"/>
        <v/>
      </c>
    </row>
    <row r="503" spans="1:23" ht="10.95" customHeight="1" x14ac:dyDescent="0.2">
      <c r="A503" s="195" t="s">
        <v>445</v>
      </c>
      <c r="B503" s="196" t="s">
        <v>451</v>
      </c>
      <c r="C503" s="196">
        <v>63</v>
      </c>
      <c r="D503" s="197">
        <v>44</v>
      </c>
      <c r="E503" s="196">
        <v>26</v>
      </c>
      <c r="F503" s="198" t="s">
        <v>457</v>
      </c>
      <c r="G503" s="198" t="s">
        <v>457</v>
      </c>
      <c r="H503" s="198" t="s">
        <v>457</v>
      </c>
      <c r="I503" s="198" t="s">
        <v>457</v>
      </c>
      <c r="J503" s="199">
        <v>22</v>
      </c>
      <c r="K503" s="198" t="s">
        <v>457</v>
      </c>
      <c r="L503" s="198" t="s">
        <v>457</v>
      </c>
      <c r="M503" s="200" t="s">
        <v>457</v>
      </c>
      <c r="N503" s="198" t="s">
        <v>457</v>
      </c>
      <c r="O503" s="192" t="str">
        <f t="shared" si="63"/>
        <v/>
      </c>
      <c r="P503" s="408" t="str">
        <f t="shared" si="67"/>
        <v/>
      </c>
      <c r="Q503" s="407" t="str">
        <f t="shared" si="68"/>
        <v/>
      </c>
      <c r="R503" s="334" t="str">
        <f t="shared" si="64"/>
        <v/>
      </c>
      <c r="S503" s="334" t="str">
        <f t="shared" si="65"/>
        <v/>
      </c>
      <c r="T503" s="334" t="str">
        <f t="shared" si="66"/>
        <v/>
      </c>
      <c r="U503" s="334" t="str">
        <f t="shared" si="69"/>
        <v/>
      </c>
      <c r="V503" s="267" t="str">
        <f t="shared" si="70"/>
        <v/>
      </c>
      <c r="W503" s="194" t="str">
        <f t="shared" si="71"/>
        <v/>
      </c>
    </row>
    <row r="504" spans="1:23" ht="10.95" customHeight="1" x14ac:dyDescent="0.2">
      <c r="A504" s="195" t="s">
        <v>445</v>
      </c>
      <c r="B504" s="196" t="s">
        <v>452</v>
      </c>
      <c r="C504" s="196">
        <v>291</v>
      </c>
      <c r="D504" s="197">
        <v>189</v>
      </c>
      <c r="E504" s="196">
        <v>96</v>
      </c>
      <c r="F504" s="198">
        <v>32.799999999999997</v>
      </c>
      <c r="G504" s="198">
        <v>9.5</v>
      </c>
      <c r="H504" s="198">
        <v>50.5</v>
      </c>
      <c r="I504" s="198">
        <v>12.6</v>
      </c>
      <c r="J504" s="199">
        <v>82</v>
      </c>
      <c r="K504" s="198">
        <v>28.3</v>
      </c>
      <c r="L504" s="198">
        <v>9.1</v>
      </c>
      <c r="M504" s="200">
        <v>43.6</v>
      </c>
      <c r="N504" s="198">
        <v>12.4</v>
      </c>
      <c r="O504" s="192" t="str">
        <f t="shared" si="63"/>
        <v/>
      </c>
      <c r="P504" s="408" t="str">
        <f t="shared" si="67"/>
        <v/>
      </c>
      <c r="Q504" s="407" t="str">
        <f t="shared" si="68"/>
        <v/>
      </c>
      <c r="R504" s="334" t="str">
        <f t="shared" si="64"/>
        <v/>
      </c>
      <c r="S504" s="334" t="str">
        <f t="shared" si="65"/>
        <v/>
      </c>
      <c r="T504" s="334" t="str">
        <f t="shared" si="66"/>
        <v/>
      </c>
      <c r="U504" s="334" t="str">
        <f t="shared" si="69"/>
        <v/>
      </c>
      <c r="V504" s="267" t="str">
        <f t="shared" si="70"/>
        <v/>
      </c>
      <c r="W504" s="194" t="str">
        <f t="shared" si="71"/>
        <v/>
      </c>
    </row>
    <row r="505" spans="1:23" ht="10.95" customHeight="1" x14ac:dyDescent="0.2">
      <c r="A505" s="195" t="s">
        <v>445</v>
      </c>
      <c r="B505" s="196" t="s">
        <v>453</v>
      </c>
      <c r="C505" s="196">
        <v>2091</v>
      </c>
      <c r="D505" s="197">
        <v>1979</v>
      </c>
      <c r="E505" s="196">
        <v>1392</v>
      </c>
      <c r="F505" s="198">
        <v>66.599999999999994</v>
      </c>
      <c r="G505" s="198">
        <v>2.2999999999999998</v>
      </c>
      <c r="H505" s="198">
        <v>70.3</v>
      </c>
      <c r="I505" s="198">
        <v>2.2999999999999998</v>
      </c>
      <c r="J505" s="199">
        <v>1175</v>
      </c>
      <c r="K505" s="198">
        <v>56.2</v>
      </c>
      <c r="L505" s="198">
        <v>2.4</v>
      </c>
      <c r="M505" s="200">
        <v>59.4</v>
      </c>
      <c r="N505" s="198">
        <v>2.4</v>
      </c>
      <c r="O505" s="192" t="str">
        <f t="shared" si="63"/>
        <v/>
      </c>
      <c r="P505" s="408" t="str">
        <f t="shared" si="67"/>
        <v/>
      </c>
      <c r="Q505" s="407" t="str">
        <f t="shared" si="68"/>
        <v/>
      </c>
      <c r="R505" s="334" t="str">
        <f t="shared" si="64"/>
        <v/>
      </c>
      <c r="S505" s="334" t="str">
        <f t="shared" si="65"/>
        <v/>
      </c>
      <c r="T505" s="334" t="str">
        <f t="shared" si="66"/>
        <v/>
      </c>
      <c r="U505" s="334" t="str">
        <f t="shared" si="69"/>
        <v/>
      </c>
      <c r="V505" s="267" t="str">
        <f t="shared" si="70"/>
        <v/>
      </c>
      <c r="W505" s="194" t="str">
        <f t="shared" si="71"/>
        <v/>
      </c>
    </row>
    <row r="506" spans="1:23" ht="10.95" customHeight="1" x14ac:dyDescent="0.2">
      <c r="A506" s="195" t="s">
        <v>445</v>
      </c>
      <c r="B506" s="196" t="s">
        <v>454</v>
      </c>
      <c r="C506" s="196">
        <v>35</v>
      </c>
      <c r="D506" s="197">
        <v>33</v>
      </c>
      <c r="E506" s="196">
        <v>12</v>
      </c>
      <c r="F506" s="198" t="s">
        <v>457</v>
      </c>
      <c r="G506" s="198" t="s">
        <v>457</v>
      </c>
      <c r="H506" s="198" t="s">
        <v>457</v>
      </c>
      <c r="I506" s="198" t="s">
        <v>457</v>
      </c>
      <c r="J506" s="199">
        <v>10</v>
      </c>
      <c r="K506" s="198" t="s">
        <v>457</v>
      </c>
      <c r="L506" s="198" t="s">
        <v>457</v>
      </c>
      <c r="M506" s="200" t="s">
        <v>457</v>
      </c>
      <c r="N506" s="198" t="s">
        <v>457</v>
      </c>
      <c r="O506" s="192" t="str">
        <f t="shared" si="63"/>
        <v/>
      </c>
      <c r="P506" s="408" t="str">
        <f t="shared" si="67"/>
        <v/>
      </c>
      <c r="Q506" s="407" t="str">
        <f t="shared" si="68"/>
        <v/>
      </c>
      <c r="R506" s="334" t="str">
        <f t="shared" si="64"/>
        <v/>
      </c>
      <c r="S506" s="334" t="str">
        <f t="shared" si="65"/>
        <v/>
      </c>
      <c r="T506" s="334" t="str">
        <f t="shared" si="66"/>
        <v/>
      </c>
      <c r="U506" s="334" t="str">
        <f t="shared" si="69"/>
        <v/>
      </c>
      <c r="V506" s="267" t="str">
        <f t="shared" si="70"/>
        <v/>
      </c>
      <c r="W506" s="194" t="str">
        <f t="shared" si="71"/>
        <v/>
      </c>
    </row>
    <row r="507" spans="1:23" ht="10.95" customHeight="1" x14ac:dyDescent="0.2">
      <c r="A507" s="195" t="s">
        <v>445</v>
      </c>
      <c r="B507" s="196" t="s">
        <v>455</v>
      </c>
      <c r="C507" s="196">
        <v>67</v>
      </c>
      <c r="D507" s="197">
        <v>48</v>
      </c>
      <c r="E507" s="196">
        <v>26</v>
      </c>
      <c r="F507" s="198" t="s">
        <v>457</v>
      </c>
      <c r="G507" s="198" t="s">
        <v>457</v>
      </c>
      <c r="H507" s="198" t="s">
        <v>457</v>
      </c>
      <c r="I507" s="198" t="s">
        <v>457</v>
      </c>
      <c r="J507" s="199">
        <v>22</v>
      </c>
      <c r="K507" s="198" t="s">
        <v>457</v>
      </c>
      <c r="L507" s="198" t="s">
        <v>457</v>
      </c>
      <c r="M507" s="200" t="s">
        <v>457</v>
      </c>
      <c r="N507" s="198" t="s">
        <v>457</v>
      </c>
      <c r="O507" s="192" t="str">
        <f t="shared" si="63"/>
        <v/>
      </c>
      <c r="P507" s="408" t="str">
        <f t="shared" si="67"/>
        <v/>
      </c>
      <c r="Q507" s="407" t="str">
        <f t="shared" si="68"/>
        <v/>
      </c>
      <c r="R507" s="334" t="str">
        <f t="shared" si="64"/>
        <v/>
      </c>
      <c r="S507" s="334" t="str">
        <f t="shared" si="65"/>
        <v/>
      </c>
      <c r="T507" s="334" t="str">
        <f t="shared" si="66"/>
        <v/>
      </c>
      <c r="U507" s="334" t="str">
        <f t="shared" si="69"/>
        <v/>
      </c>
      <c r="V507" s="267" t="str">
        <f t="shared" si="70"/>
        <v/>
      </c>
      <c r="W507" s="194" t="str">
        <f t="shared" si="71"/>
        <v/>
      </c>
    </row>
    <row r="508" spans="1:23" ht="10.95" customHeight="1" x14ac:dyDescent="0.2">
      <c r="A508" s="195" t="s">
        <v>503</v>
      </c>
      <c r="B508" s="196" t="s">
        <v>444</v>
      </c>
      <c r="C508" s="196">
        <v>503</v>
      </c>
      <c r="D508" s="197">
        <v>497</v>
      </c>
      <c r="E508" s="196">
        <v>343</v>
      </c>
      <c r="F508" s="198">
        <v>68.099999999999994</v>
      </c>
      <c r="G508" s="198">
        <v>2.9</v>
      </c>
      <c r="H508" s="198">
        <v>69</v>
      </c>
      <c r="I508" s="198">
        <v>2.9</v>
      </c>
      <c r="J508" s="199">
        <v>273</v>
      </c>
      <c r="K508" s="198">
        <v>54.2</v>
      </c>
      <c r="L508" s="198">
        <v>3.1</v>
      </c>
      <c r="M508" s="200">
        <v>54.9</v>
      </c>
      <c r="N508" s="198">
        <v>3.1</v>
      </c>
      <c r="O508" s="192">
        <f t="shared" si="63"/>
        <v>55.3</v>
      </c>
      <c r="P508" s="408">
        <f t="shared" si="67"/>
        <v>0.4888709677419355</v>
      </c>
      <c r="Q508" s="407">
        <f t="shared" si="68"/>
        <v>0.88403429971416914</v>
      </c>
      <c r="R508" s="334" t="str">
        <f t="shared" si="64"/>
        <v>B</v>
      </c>
      <c r="S508" s="334" t="str">
        <f t="shared" si="65"/>
        <v>B</v>
      </c>
      <c r="T508" s="334" t="str">
        <f t="shared" si="66"/>
        <v>B</v>
      </c>
      <c r="U508" s="334" t="str">
        <f t="shared" si="69"/>
        <v>B</v>
      </c>
      <c r="V508" s="267">
        <f t="shared" si="70"/>
        <v>6.4129032258064433E-2</v>
      </c>
      <c r="W508" s="194" t="str">
        <f t="shared" si="71"/>
        <v>Vermont</v>
      </c>
    </row>
    <row r="509" spans="1:23" ht="10.95" customHeight="1" x14ac:dyDescent="0.2">
      <c r="A509" s="195" t="s">
        <v>445</v>
      </c>
      <c r="B509" s="196" t="s">
        <v>446</v>
      </c>
      <c r="C509" s="196">
        <v>247</v>
      </c>
      <c r="D509" s="197">
        <v>243</v>
      </c>
      <c r="E509" s="196">
        <v>168</v>
      </c>
      <c r="F509" s="198">
        <v>68.2</v>
      </c>
      <c r="G509" s="198">
        <v>4.0999999999999996</v>
      </c>
      <c r="H509" s="198">
        <v>69.099999999999994</v>
      </c>
      <c r="I509" s="198">
        <v>4.0999999999999996</v>
      </c>
      <c r="J509" s="199">
        <v>132</v>
      </c>
      <c r="K509" s="198">
        <v>53.6</v>
      </c>
      <c r="L509" s="198">
        <v>4.4000000000000004</v>
      </c>
      <c r="M509" s="200">
        <v>54.3</v>
      </c>
      <c r="N509" s="198">
        <v>4.4000000000000004</v>
      </c>
      <c r="O509" s="192" t="str">
        <f t="shared" si="63"/>
        <v/>
      </c>
      <c r="P509" s="408" t="str">
        <f t="shared" si="67"/>
        <v/>
      </c>
      <c r="Q509" s="407" t="str">
        <f t="shared" si="68"/>
        <v/>
      </c>
      <c r="R509" s="334" t="str">
        <f t="shared" si="64"/>
        <v/>
      </c>
      <c r="S509" s="334" t="str">
        <f t="shared" si="65"/>
        <v/>
      </c>
      <c r="T509" s="334" t="str">
        <f t="shared" si="66"/>
        <v/>
      </c>
      <c r="U509" s="334" t="str">
        <f t="shared" si="69"/>
        <v/>
      </c>
      <c r="V509" s="267" t="str">
        <f t="shared" si="70"/>
        <v/>
      </c>
      <c r="W509" s="194" t="str">
        <f t="shared" si="71"/>
        <v/>
      </c>
    </row>
    <row r="510" spans="1:23" ht="10.95" customHeight="1" x14ac:dyDescent="0.2">
      <c r="A510" s="195" t="s">
        <v>445</v>
      </c>
      <c r="B510" s="196" t="s">
        <v>447</v>
      </c>
      <c r="C510" s="196">
        <v>257</v>
      </c>
      <c r="D510" s="197">
        <v>253</v>
      </c>
      <c r="E510" s="196">
        <v>175</v>
      </c>
      <c r="F510" s="198">
        <v>68</v>
      </c>
      <c r="G510" s="198">
        <v>4</v>
      </c>
      <c r="H510" s="198">
        <v>69</v>
      </c>
      <c r="I510" s="198">
        <v>4</v>
      </c>
      <c r="J510" s="199">
        <v>141</v>
      </c>
      <c r="K510" s="198">
        <v>54.7</v>
      </c>
      <c r="L510" s="198">
        <v>4.3</v>
      </c>
      <c r="M510" s="200">
        <v>55.5</v>
      </c>
      <c r="N510" s="198">
        <v>4.3</v>
      </c>
      <c r="O510" s="192" t="str">
        <f t="shared" si="63"/>
        <v/>
      </c>
      <c r="P510" s="408" t="str">
        <f t="shared" si="67"/>
        <v/>
      </c>
      <c r="Q510" s="407" t="str">
        <f t="shared" si="68"/>
        <v/>
      </c>
      <c r="R510" s="334" t="str">
        <f t="shared" si="64"/>
        <v/>
      </c>
      <c r="S510" s="334" t="str">
        <f t="shared" si="65"/>
        <v/>
      </c>
      <c r="T510" s="334" t="str">
        <f t="shared" si="66"/>
        <v/>
      </c>
      <c r="U510" s="334" t="str">
        <f t="shared" si="69"/>
        <v/>
      </c>
      <c r="V510" s="267" t="str">
        <f t="shared" si="70"/>
        <v/>
      </c>
      <c r="W510" s="194" t="str">
        <f t="shared" si="71"/>
        <v/>
      </c>
    </row>
    <row r="511" spans="1:23" ht="10.95" customHeight="1" x14ac:dyDescent="0.2">
      <c r="A511" s="195" t="s">
        <v>445</v>
      </c>
      <c r="B511" s="196" t="s">
        <v>448</v>
      </c>
      <c r="C511" s="196">
        <v>478</v>
      </c>
      <c r="D511" s="197">
        <v>473</v>
      </c>
      <c r="E511" s="196">
        <v>330</v>
      </c>
      <c r="F511" s="198">
        <v>68.900000000000006</v>
      </c>
      <c r="G511" s="198">
        <v>2.9</v>
      </c>
      <c r="H511" s="198">
        <v>69.7</v>
      </c>
      <c r="I511" s="198">
        <v>2.9</v>
      </c>
      <c r="J511" s="199">
        <v>263</v>
      </c>
      <c r="K511" s="198">
        <v>55</v>
      </c>
      <c r="L511" s="198">
        <v>3.1</v>
      </c>
      <c r="M511" s="200">
        <v>55.6</v>
      </c>
      <c r="N511" s="198">
        <v>3.1</v>
      </c>
      <c r="O511" s="192" t="str">
        <f t="shared" si="63"/>
        <v/>
      </c>
      <c r="P511" s="408" t="str">
        <f t="shared" si="67"/>
        <v/>
      </c>
      <c r="Q511" s="407" t="str">
        <f t="shared" si="68"/>
        <v/>
      </c>
      <c r="R511" s="334" t="str">
        <f t="shared" si="64"/>
        <v/>
      </c>
      <c r="S511" s="334" t="str">
        <f t="shared" si="65"/>
        <v/>
      </c>
      <c r="T511" s="334" t="str">
        <f t="shared" si="66"/>
        <v/>
      </c>
      <c r="U511" s="334" t="str">
        <f t="shared" si="69"/>
        <v/>
      </c>
      <c r="V511" s="267" t="str">
        <f t="shared" si="70"/>
        <v/>
      </c>
      <c r="W511" s="194" t="str">
        <f t="shared" si="71"/>
        <v/>
      </c>
    </row>
    <row r="512" spans="1:23" ht="10.95" customHeight="1" x14ac:dyDescent="0.2">
      <c r="A512" s="195" t="s">
        <v>445</v>
      </c>
      <c r="B512" s="196" t="s">
        <v>449</v>
      </c>
      <c r="C512" s="196">
        <v>472</v>
      </c>
      <c r="D512" s="197">
        <v>466</v>
      </c>
      <c r="E512" s="196">
        <v>323</v>
      </c>
      <c r="F512" s="198">
        <v>68.599999999999994</v>
      </c>
      <c r="G512" s="198">
        <v>2.9</v>
      </c>
      <c r="H512" s="198">
        <v>69.400000000000006</v>
      </c>
      <c r="I512" s="198">
        <v>2.9</v>
      </c>
      <c r="J512" s="199">
        <v>258</v>
      </c>
      <c r="K512" s="198">
        <v>54.6</v>
      </c>
      <c r="L512" s="198">
        <v>3.2</v>
      </c>
      <c r="M512" s="200">
        <v>55.3</v>
      </c>
      <c r="N512" s="198">
        <v>3.2</v>
      </c>
      <c r="O512" s="192" t="str">
        <f t="shared" si="63"/>
        <v/>
      </c>
      <c r="P512" s="408" t="str">
        <f t="shared" si="67"/>
        <v/>
      </c>
      <c r="Q512" s="407" t="str">
        <f t="shared" si="68"/>
        <v/>
      </c>
      <c r="R512" s="334" t="str">
        <f t="shared" si="64"/>
        <v/>
      </c>
      <c r="S512" s="334" t="str">
        <f t="shared" si="65"/>
        <v/>
      </c>
      <c r="T512" s="334" t="str">
        <f t="shared" si="66"/>
        <v/>
      </c>
      <c r="U512" s="334" t="str">
        <f t="shared" si="69"/>
        <v/>
      </c>
      <c r="V512" s="267" t="str">
        <f t="shared" si="70"/>
        <v/>
      </c>
      <c r="W512" s="194" t="str">
        <f t="shared" si="71"/>
        <v/>
      </c>
    </row>
    <row r="513" spans="1:23" ht="10.95" customHeight="1" x14ac:dyDescent="0.2">
      <c r="A513" s="195" t="s">
        <v>445</v>
      </c>
      <c r="B513" s="196" t="s">
        <v>450</v>
      </c>
      <c r="C513" s="196">
        <v>4</v>
      </c>
      <c r="D513" s="197">
        <v>4</v>
      </c>
      <c r="E513" s="196">
        <v>2</v>
      </c>
      <c r="F513" s="198" t="s">
        <v>457</v>
      </c>
      <c r="G513" s="198" t="s">
        <v>457</v>
      </c>
      <c r="H513" s="198" t="s">
        <v>457</v>
      </c>
      <c r="I513" s="198" t="s">
        <v>457</v>
      </c>
      <c r="J513" s="199">
        <v>1</v>
      </c>
      <c r="K513" s="198" t="s">
        <v>457</v>
      </c>
      <c r="L513" s="198" t="s">
        <v>457</v>
      </c>
      <c r="M513" s="200" t="s">
        <v>457</v>
      </c>
      <c r="N513" s="198" t="s">
        <v>457</v>
      </c>
      <c r="O513" s="192" t="str">
        <f t="shared" si="63"/>
        <v/>
      </c>
      <c r="P513" s="408" t="str">
        <f t="shared" si="67"/>
        <v/>
      </c>
      <c r="Q513" s="407" t="str">
        <f t="shared" si="68"/>
        <v/>
      </c>
      <c r="R513" s="334" t="str">
        <f t="shared" si="64"/>
        <v/>
      </c>
      <c r="S513" s="334" t="str">
        <f t="shared" si="65"/>
        <v/>
      </c>
      <c r="T513" s="334" t="str">
        <f t="shared" si="66"/>
        <v/>
      </c>
      <c r="U513" s="334" t="str">
        <f t="shared" si="69"/>
        <v/>
      </c>
      <c r="V513" s="267" t="str">
        <f t="shared" si="70"/>
        <v/>
      </c>
      <c r="W513" s="194" t="str">
        <f t="shared" si="71"/>
        <v/>
      </c>
    </row>
    <row r="514" spans="1:23" ht="10.95" customHeight="1" x14ac:dyDescent="0.2">
      <c r="A514" s="195" t="s">
        <v>445</v>
      </c>
      <c r="B514" s="196" t="s">
        <v>451</v>
      </c>
      <c r="C514" s="196">
        <v>5</v>
      </c>
      <c r="D514" s="197">
        <v>4</v>
      </c>
      <c r="E514" s="196">
        <v>3</v>
      </c>
      <c r="F514" s="198" t="s">
        <v>457</v>
      </c>
      <c r="G514" s="198" t="s">
        <v>457</v>
      </c>
      <c r="H514" s="198" t="s">
        <v>457</v>
      </c>
      <c r="I514" s="198" t="s">
        <v>457</v>
      </c>
      <c r="J514" s="199">
        <v>3</v>
      </c>
      <c r="K514" s="198" t="s">
        <v>457</v>
      </c>
      <c r="L514" s="198" t="s">
        <v>457</v>
      </c>
      <c r="M514" s="200" t="s">
        <v>457</v>
      </c>
      <c r="N514" s="198" t="s">
        <v>457</v>
      </c>
      <c r="O514" s="192" t="str">
        <f t="shared" ref="O514:O573" si="72">IF(A514&lt;&gt;"",M518,"")</f>
        <v/>
      </c>
      <c r="P514" s="408" t="str">
        <f t="shared" si="67"/>
        <v/>
      </c>
      <c r="Q514" s="407" t="str">
        <f t="shared" si="68"/>
        <v/>
      </c>
      <c r="R514" s="334" t="str">
        <f t="shared" ref="R514:R573" si="73">IF(A514&lt;&gt;"",M519,"")</f>
        <v/>
      </c>
      <c r="S514" s="334" t="str">
        <f t="shared" ref="S514:S573" si="74">IF(A514&lt;&gt;"",M523,"")</f>
        <v/>
      </c>
      <c r="T514" s="334" t="str">
        <f t="shared" ref="T514:T573" si="75">IF(A514&lt;&gt;"",M521,"")</f>
        <v/>
      </c>
      <c r="U514" s="334" t="str">
        <f t="shared" si="69"/>
        <v/>
      </c>
      <c r="V514" s="267" t="str">
        <f t="shared" si="70"/>
        <v/>
      </c>
      <c r="W514" s="194" t="str">
        <f t="shared" si="71"/>
        <v/>
      </c>
    </row>
    <row r="515" spans="1:23" ht="10.95" customHeight="1" x14ac:dyDescent="0.2">
      <c r="A515" s="195" t="s">
        <v>445</v>
      </c>
      <c r="B515" s="196" t="s">
        <v>452</v>
      </c>
      <c r="C515" s="196">
        <v>8</v>
      </c>
      <c r="D515" s="197">
        <v>8</v>
      </c>
      <c r="E515" s="196">
        <v>7</v>
      </c>
      <c r="F515" s="198" t="s">
        <v>457</v>
      </c>
      <c r="G515" s="198" t="s">
        <v>457</v>
      </c>
      <c r="H515" s="198" t="s">
        <v>457</v>
      </c>
      <c r="I515" s="198" t="s">
        <v>457</v>
      </c>
      <c r="J515" s="199">
        <v>6</v>
      </c>
      <c r="K515" s="198" t="s">
        <v>457</v>
      </c>
      <c r="L515" s="198" t="s">
        <v>457</v>
      </c>
      <c r="M515" s="200" t="s">
        <v>457</v>
      </c>
      <c r="N515" s="198" t="s">
        <v>457</v>
      </c>
      <c r="O515" s="192" t="str">
        <f t="shared" si="72"/>
        <v/>
      </c>
      <c r="P515" s="408" t="str">
        <f t="shared" ref="P515:P573" si="76">IF(A515&lt;&gt;"",0.01*(M515*D515-M519*D519)/(D515-D519),"")</f>
        <v/>
      </c>
      <c r="Q515" s="407" t="str">
        <f t="shared" ref="Q515:Q573" si="77">IF(A515&lt;&gt;"",100*P515/O515,"")</f>
        <v/>
      </c>
      <c r="R515" s="334" t="str">
        <f t="shared" si="73"/>
        <v/>
      </c>
      <c r="S515" s="334" t="str">
        <f t="shared" si="74"/>
        <v/>
      </c>
      <c r="T515" s="334" t="str">
        <f t="shared" si="75"/>
        <v/>
      </c>
      <c r="U515" s="334" t="str">
        <f t="shared" ref="U515:U573" si="78">IF($A515&lt;&gt;"",M521,"")</f>
        <v/>
      </c>
      <c r="V515" s="267" t="str">
        <f t="shared" ref="V515:V573" si="79">IF(A515&lt;&gt;"",(O515*0.01-P515),"")</f>
        <v/>
      </c>
      <c r="W515" s="194" t="str">
        <f t="shared" ref="W515:W573" si="80">PROPER(A515)</f>
        <v/>
      </c>
    </row>
    <row r="516" spans="1:23" ht="10.95" customHeight="1" x14ac:dyDescent="0.2">
      <c r="A516" s="195" t="s">
        <v>445</v>
      </c>
      <c r="B516" s="196" t="s">
        <v>453</v>
      </c>
      <c r="C516" s="196">
        <v>493</v>
      </c>
      <c r="D516" s="197">
        <v>486</v>
      </c>
      <c r="E516" s="196">
        <v>338</v>
      </c>
      <c r="F516" s="198">
        <v>68.7</v>
      </c>
      <c r="G516" s="198">
        <v>2.9</v>
      </c>
      <c r="H516" s="198">
        <v>69.599999999999994</v>
      </c>
      <c r="I516" s="198">
        <v>2.9</v>
      </c>
      <c r="J516" s="199">
        <v>268</v>
      </c>
      <c r="K516" s="198">
        <v>54.5</v>
      </c>
      <c r="L516" s="198">
        <v>3.1</v>
      </c>
      <c r="M516" s="200">
        <v>55.2</v>
      </c>
      <c r="N516" s="198">
        <v>3.1</v>
      </c>
      <c r="O516" s="192" t="str">
        <f t="shared" si="72"/>
        <v/>
      </c>
      <c r="P516" s="408" t="str">
        <f t="shared" si="76"/>
        <v/>
      </c>
      <c r="Q516" s="407" t="str">
        <f t="shared" si="77"/>
        <v/>
      </c>
      <c r="R516" s="334" t="str">
        <f t="shared" si="73"/>
        <v/>
      </c>
      <c r="S516" s="334" t="str">
        <f t="shared" si="74"/>
        <v/>
      </c>
      <c r="T516" s="334" t="str">
        <f t="shared" si="75"/>
        <v/>
      </c>
      <c r="U516" s="334" t="str">
        <f t="shared" si="78"/>
        <v/>
      </c>
      <c r="V516" s="267" t="str">
        <f t="shared" si="79"/>
        <v/>
      </c>
      <c r="W516" s="194" t="str">
        <f t="shared" si="80"/>
        <v/>
      </c>
    </row>
    <row r="517" spans="1:23" ht="10.95" customHeight="1" x14ac:dyDescent="0.2">
      <c r="A517" s="195" t="s">
        <v>445</v>
      </c>
      <c r="B517" s="196" t="s">
        <v>454</v>
      </c>
      <c r="C517" s="196">
        <v>7</v>
      </c>
      <c r="D517" s="197">
        <v>7</v>
      </c>
      <c r="E517" s="196">
        <v>3</v>
      </c>
      <c r="F517" s="198" t="s">
        <v>457</v>
      </c>
      <c r="G517" s="198" t="s">
        <v>457</v>
      </c>
      <c r="H517" s="198" t="s">
        <v>457</v>
      </c>
      <c r="I517" s="198" t="s">
        <v>457</v>
      </c>
      <c r="J517" s="199">
        <v>2</v>
      </c>
      <c r="K517" s="198" t="s">
        <v>457</v>
      </c>
      <c r="L517" s="198" t="s">
        <v>457</v>
      </c>
      <c r="M517" s="200" t="s">
        <v>457</v>
      </c>
      <c r="N517" s="198" t="s">
        <v>457</v>
      </c>
      <c r="O517" s="192" t="str">
        <f t="shared" si="72"/>
        <v/>
      </c>
      <c r="P517" s="408" t="str">
        <f t="shared" si="76"/>
        <v/>
      </c>
      <c r="Q517" s="407" t="str">
        <f t="shared" si="77"/>
        <v/>
      </c>
      <c r="R517" s="334" t="str">
        <f t="shared" si="73"/>
        <v/>
      </c>
      <c r="S517" s="334" t="str">
        <f t="shared" si="74"/>
        <v/>
      </c>
      <c r="T517" s="334" t="str">
        <f t="shared" si="75"/>
        <v/>
      </c>
      <c r="U517" s="334" t="str">
        <f t="shared" si="78"/>
        <v/>
      </c>
      <c r="V517" s="267" t="str">
        <f t="shared" si="79"/>
        <v/>
      </c>
      <c r="W517" s="194" t="str">
        <f t="shared" si="80"/>
        <v/>
      </c>
    </row>
    <row r="518" spans="1:23" ht="10.95" customHeight="1" x14ac:dyDescent="0.2">
      <c r="A518" s="195" t="s">
        <v>445</v>
      </c>
      <c r="B518" s="196" t="s">
        <v>455</v>
      </c>
      <c r="C518" s="196">
        <v>8</v>
      </c>
      <c r="D518" s="197">
        <v>7</v>
      </c>
      <c r="E518" s="196">
        <v>5</v>
      </c>
      <c r="F518" s="198" t="s">
        <v>457</v>
      </c>
      <c r="G518" s="198" t="s">
        <v>457</v>
      </c>
      <c r="H518" s="198" t="s">
        <v>457</v>
      </c>
      <c r="I518" s="198" t="s">
        <v>457</v>
      </c>
      <c r="J518" s="199">
        <v>3</v>
      </c>
      <c r="K518" s="198" t="s">
        <v>457</v>
      </c>
      <c r="L518" s="198" t="s">
        <v>457</v>
      </c>
      <c r="M518" s="200" t="s">
        <v>457</v>
      </c>
      <c r="N518" s="198" t="s">
        <v>457</v>
      </c>
      <c r="O518" s="192" t="str">
        <f t="shared" si="72"/>
        <v/>
      </c>
      <c r="P518" s="408" t="str">
        <f t="shared" si="76"/>
        <v/>
      </c>
      <c r="Q518" s="407" t="str">
        <f t="shared" si="77"/>
        <v/>
      </c>
      <c r="R518" s="334" t="str">
        <f t="shared" si="73"/>
        <v/>
      </c>
      <c r="S518" s="334" t="str">
        <f t="shared" si="74"/>
        <v/>
      </c>
      <c r="T518" s="334" t="str">
        <f t="shared" si="75"/>
        <v/>
      </c>
      <c r="U518" s="334" t="str">
        <f t="shared" si="78"/>
        <v/>
      </c>
      <c r="V518" s="267" t="str">
        <f t="shared" si="79"/>
        <v/>
      </c>
      <c r="W518" s="194" t="str">
        <f t="shared" si="80"/>
        <v/>
      </c>
    </row>
    <row r="519" spans="1:23" ht="10.95" customHeight="1" x14ac:dyDescent="0.2">
      <c r="A519" s="195" t="s">
        <v>504</v>
      </c>
      <c r="B519" s="196" t="s">
        <v>444</v>
      </c>
      <c r="C519" s="196">
        <v>6386</v>
      </c>
      <c r="D519" s="197">
        <v>5773</v>
      </c>
      <c r="E519" s="196">
        <v>4159</v>
      </c>
      <c r="F519" s="198">
        <v>65.099999999999994</v>
      </c>
      <c r="G519" s="198">
        <v>2</v>
      </c>
      <c r="H519" s="198">
        <v>72</v>
      </c>
      <c r="I519" s="198">
        <v>2</v>
      </c>
      <c r="J519" s="199">
        <v>3319</v>
      </c>
      <c r="K519" s="198">
        <v>52</v>
      </c>
      <c r="L519" s="198">
        <v>2.1</v>
      </c>
      <c r="M519" s="200">
        <v>57.5</v>
      </c>
      <c r="N519" s="198">
        <v>2.2000000000000002</v>
      </c>
      <c r="O519" s="192">
        <f t="shared" si="72"/>
        <v>60.8</v>
      </c>
      <c r="P519" s="408">
        <f t="shared" si="76"/>
        <v>0.51104885496183217</v>
      </c>
      <c r="Q519" s="407">
        <f t="shared" si="77"/>
        <v>0.84054087987143444</v>
      </c>
      <c r="R519" s="334">
        <f t="shared" si="73"/>
        <v>56.4</v>
      </c>
      <c r="S519" s="334">
        <f t="shared" si="74"/>
        <v>55.8</v>
      </c>
      <c r="T519" s="334">
        <f t="shared" si="75"/>
        <v>34.6</v>
      </c>
      <c r="U519" s="334">
        <f t="shared" si="78"/>
        <v>46</v>
      </c>
      <c r="V519" s="267">
        <f t="shared" si="79"/>
        <v>9.6951145038167819E-2</v>
      </c>
      <c r="W519" s="194" t="str">
        <f t="shared" si="80"/>
        <v>Virginia</v>
      </c>
    </row>
    <row r="520" spans="1:23" ht="10.95" customHeight="1" x14ac:dyDescent="0.2">
      <c r="A520" s="195" t="s">
        <v>445</v>
      </c>
      <c r="B520" s="196" t="s">
        <v>446</v>
      </c>
      <c r="C520" s="196">
        <v>3051</v>
      </c>
      <c r="D520" s="197">
        <v>2724</v>
      </c>
      <c r="E520" s="196">
        <v>1958</v>
      </c>
      <c r="F520" s="198">
        <v>64.2</v>
      </c>
      <c r="G520" s="198">
        <v>2.9</v>
      </c>
      <c r="H520" s="198">
        <v>71.900000000000006</v>
      </c>
      <c r="I520" s="198">
        <v>2.9</v>
      </c>
      <c r="J520" s="199">
        <v>1578</v>
      </c>
      <c r="K520" s="198">
        <v>51.7</v>
      </c>
      <c r="L520" s="198">
        <v>3</v>
      </c>
      <c r="M520" s="200">
        <v>57.9</v>
      </c>
      <c r="N520" s="198">
        <v>3.2</v>
      </c>
      <c r="O520" s="192" t="str">
        <f t="shared" si="72"/>
        <v/>
      </c>
      <c r="P520" s="408" t="str">
        <f t="shared" si="76"/>
        <v/>
      </c>
      <c r="Q520" s="407" t="str">
        <f t="shared" si="77"/>
        <v/>
      </c>
      <c r="R520" s="334" t="str">
        <f t="shared" si="73"/>
        <v/>
      </c>
      <c r="S520" s="334" t="str">
        <f t="shared" si="74"/>
        <v/>
      </c>
      <c r="T520" s="334" t="str">
        <f t="shared" si="75"/>
        <v/>
      </c>
      <c r="U520" s="334" t="str">
        <f t="shared" si="78"/>
        <v/>
      </c>
      <c r="V520" s="267" t="str">
        <f t="shared" si="79"/>
        <v/>
      </c>
      <c r="W520" s="194" t="str">
        <f t="shared" si="80"/>
        <v/>
      </c>
    </row>
    <row r="521" spans="1:23" ht="10.95" customHeight="1" x14ac:dyDescent="0.2">
      <c r="A521" s="195" t="s">
        <v>445</v>
      </c>
      <c r="B521" s="196" t="s">
        <v>447</v>
      </c>
      <c r="C521" s="196">
        <v>3335</v>
      </c>
      <c r="D521" s="197">
        <v>3049</v>
      </c>
      <c r="E521" s="196">
        <v>2201</v>
      </c>
      <c r="F521" s="198">
        <v>66</v>
      </c>
      <c r="G521" s="198">
        <v>2.8</v>
      </c>
      <c r="H521" s="198">
        <v>72.2</v>
      </c>
      <c r="I521" s="198">
        <v>2.7</v>
      </c>
      <c r="J521" s="199">
        <v>1742</v>
      </c>
      <c r="K521" s="198">
        <v>52.2</v>
      </c>
      <c r="L521" s="198">
        <v>2.9</v>
      </c>
      <c r="M521" s="200">
        <v>57.1</v>
      </c>
      <c r="N521" s="198">
        <v>3</v>
      </c>
      <c r="O521" s="192" t="str">
        <f t="shared" si="72"/>
        <v/>
      </c>
      <c r="P521" s="408" t="str">
        <f t="shared" si="76"/>
        <v/>
      </c>
      <c r="Q521" s="407" t="str">
        <f t="shared" si="77"/>
        <v/>
      </c>
      <c r="R521" s="334" t="str">
        <f t="shared" si="73"/>
        <v/>
      </c>
      <c r="S521" s="334" t="str">
        <f t="shared" si="74"/>
        <v/>
      </c>
      <c r="T521" s="334" t="str">
        <f t="shared" si="75"/>
        <v/>
      </c>
      <c r="U521" s="334" t="str">
        <f t="shared" si="78"/>
        <v/>
      </c>
      <c r="V521" s="267" t="str">
        <f t="shared" si="79"/>
        <v/>
      </c>
      <c r="W521" s="194" t="str">
        <f t="shared" si="80"/>
        <v/>
      </c>
    </row>
    <row r="522" spans="1:23" ht="10.95" customHeight="1" x14ac:dyDescent="0.2">
      <c r="A522" s="195" t="s">
        <v>445</v>
      </c>
      <c r="B522" s="196" t="s">
        <v>448</v>
      </c>
      <c r="C522" s="196">
        <v>4496</v>
      </c>
      <c r="D522" s="197">
        <v>4094</v>
      </c>
      <c r="E522" s="196">
        <v>3065</v>
      </c>
      <c r="F522" s="198">
        <v>68.2</v>
      </c>
      <c r="G522" s="198">
        <v>2.2999999999999998</v>
      </c>
      <c r="H522" s="198">
        <v>74.900000000000006</v>
      </c>
      <c r="I522" s="198">
        <v>2.2999999999999998</v>
      </c>
      <c r="J522" s="199">
        <v>2412</v>
      </c>
      <c r="K522" s="198">
        <v>53.7</v>
      </c>
      <c r="L522" s="198">
        <v>2.5</v>
      </c>
      <c r="M522" s="200">
        <v>58.9</v>
      </c>
      <c r="N522" s="198">
        <v>2.6</v>
      </c>
      <c r="O522" s="192" t="str">
        <f t="shared" si="72"/>
        <v/>
      </c>
      <c r="P522" s="408" t="str">
        <f t="shared" si="76"/>
        <v/>
      </c>
      <c r="Q522" s="407" t="str">
        <f t="shared" si="77"/>
        <v/>
      </c>
      <c r="R522" s="334" t="str">
        <f t="shared" si="73"/>
        <v/>
      </c>
      <c r="S522" s="334" t="str">
        <f t="shared" si="74"/>
        <v/>
      </c>
      <c r="T522" s="334" t="str">
        <f t="shared" si="75"/>
        <v/>
      </c>
      <c r="U522" s="334" t="str">
        <f t="shared" si="78"/>
        <v/>
      </c>
      <c r="V522" s="267" t="str">
        <f t="shared" si="79"/>
        <v/>
      </c>
      <c r="W522" s="194" t="str">
        <f t="shared" si="80"/>
        <v/>
      </c>
    </row>
    <row r="523" spans="1:23" ht="10.95" customHeight="1" x14ac:dyDescent="0.2">
      <c r="A523" s="195" t="s">
        <v>445</v>
      </c>
      <c r="B523" s="196" t="s">
        <v>449</v>
      </c>
      <c r="C523" s="196">
        <v>3874</v>
      </c>
      <c r="D523" s="197">
        <v>3808</v>
      </c>
      <c r="E523" s="196">
        <v>2924</v>
      </c>
      <c r="F523" s="198">
        <v>75.5</v>
      </c>
      <c r="G523" s="198">
        <v>2.2999999999999998</v>
      </c>
      <c r="H523" s="198">
        <v>76.8</v>
      </c>
      <c r="I523" s="198">
        <v>2.2999999999999998</v>
      </c>
      <c r="J523" s="199">
        <v>2314</v>
      </c>
      <c r="K523" s="198">
        <v>59.7</v>
      </c>
      <c r="L523" s="198">
        <v>2.6</v>
      </c>
      <c r="M523" s="200">
        <v>60.8</v>
      </c>
      <c r="N523" s="198">
        <v>2.7</v>
      </c>
      <c r="O523" s="192" t="str">
        <f t="shared" si="72"/>
        <v/>
      </c>
      <c r="P523" s="408" t="str">
        <f t="shared" si="76"/>
        <v/>
      </c>
      <c r="Q523" s="407" t="str">
        <f t="shared" si="77"/>
        <v/>
      </c>
      <c r="R523" s="334" t="str">
        <f t="shared" si="73"/>
        <v/>
      </c>
      <c r="S523" s="334" t="str">
        <f t="shared" si="74"/>
        <v/>
      </c>
      <c r="T523" s="334" t="str">
        <f t="shared" si="75"/>
        <v/>
      </c>
      <c r="U523" s="334" t="str">
        <f t="shared" si="78"/>
        <v/>
      </c>
      <c r="V523" s="267" t="str">
        <f t="shared" si="79"/>
        <v/>
      </c>
      <c r="W523" s="194" t="str">
        <f t="shared" si="80"/>
        <v/>
      </c>
    </row>
    <row r="524" spans="1:23" ht="10.95" customHeight="1" x14ac:dyDescent="0.2">
      <c r="A524" s="195" t="s">
        <v>445</v>
      </c>
      <c r="B524" s="196" t="s">
        <v>450</v>
      </c>
      <c r="C524" s="196">
        <v>1198</v>
      </c>
      <c r="D524" s="197">
        <v>1130</v>
      </c>
      <c r="E524" s="196">
        <v>754</v>
      </c>
      <c r="F524" s="198">
        <v>63</v>
      </c>
      <c r="G524" s="198">
        <v>5.7</v>
      </c>
      <c r="H524" s="198">
        <v>66.8</v>
      </c>
      <c r="I524" s="198">
        <v>5.7</v>
      </c>
      <c r="J524" s="199">
        <v>637</v>
      </c>
      <c r="K524" s="198">
        <v>53.2</v>
      </c>
      <c r="L524" s="198">
        <v>5.9</v>
      </c>
      <c r="M524" s="200">
        <v>56.4</v>
      </c>
      <c r="N524" s="198">
        <v>6</v>
      </c>
      <c r="O524" s="192" t="str">
        <f t="shared" si="72"/>
        <v/>
      </c>
      <c r="P524" s="408" t="str">
        <f t="shared" si="76"/>
        <v/>
      </c>
      <c r="Q524" s="407" t="str">
        <f t="shared" si="77"/>
        <v/>
      </c>
      <c r="R524" s="334" t="str">
        <f t="shared" si="73"/>
        <v/>
      </c>
      <c r="S524" s="334" t="str">
        <f t="shared" si="74"/>
        <v/>
      </c>
      <c r="T524" s="334" t="str">
        <f t="shared" si="75"/>
        <v/>
      </c>
      <c r="U524" s="334" t="str">
        <f t="shared" si="78"/>
        <v/>
      </c>
      <c r="V524" s="267" t="str">
        <f t="shared" si="79"/>
        <v/>
      </c>
      <c r="W524" s="194" t="str">
        <f t="shared" si="80"/>
        <v/>
      </c>
    </row>
    <row r="525" spans="1:23" ht="10.95" customHeight="1" x14ac:dyDescent="0.2">
      <c r="A525" s="195" t="s">
        <v>445</v>
      </c>
      <c r="B525" s="196" t="s">
        <v>451</v>
      </c>
      <c r="C525" s="196">
        <v>510</v>
      </c>
      <c r="D525" s="197">
        <v>368</v>
      </c>
      <c r="E525" s="196">
        <v>226</v>
      </c>
      <c r="F525" s="198">
        <v>44.3</v>
      </c>
      <c r="G525" s="198">
        <v>9.3000000000000007</v>
      </c>
      <c r="H525" s="198">
        <v>61.4</v>
      </c>
      <c r="I525" s="198">
        <v>10.8</v>
      </c>
      <c r="J525" s="199">
        <v>169</v>
      </c>
      <c r="K525" s="198">
        <v>33.200000000000003</v>
      </c>
      <c r="L525" s="198">
        <v>8.8000000000000007</v>
      </c>
      <c r="M525" s="200">
        <v>46</v>
      </c>
      <c r="N525" s="198">
        <v>11</v>
      </c>
      <c r="O525" s="192" t="str">
        <f t="shared" si="72"/>
        <v/>
      </c>
      <c r="P525" s="408" t="str">
        <f t="shared" si="76"/>
        <v/>
      </c>
      <c r="Q525" s="407" t="str">
        <f t="shared" si="77"/>
        <v/>
      </c>
      <c r="R525" s="334" t="str">
        <f t="shared" si="73"/>
        <v/>
      </c>
      <c r="S525" s="334" t="str">
        <f t="shared" si="74"/>
        <v/>
      </c>
      <c r="T525" s="334" t="str">
        <f t="shared" si="75"/>
        <v/>
      </c>
      <c r="U525" s="334" t="str">
        <f t="shared" si="78"/>
        <v/>
      </c>
      <c r="V525" s="267" t="str">
        <f t="shared" si="79"/>
        <v/>
      </c>
      <c r="W525" s="194" t="str">
        <f t="shared" si="80"/>
        <v/>
      </c>
    </row>
    <row r="526" spans="1:23" ht="10.95" customHeight="1" x14ac:dyDescent="0.2">
      <c r="A526" s="195" t="s">
        <v>445</v>
      </c>
      <c r="B526" s="196" t="s">
        <v>452</v>
      </c>
      <c r="C526" s="196">
        <v>669</v>
      </c>
      <c r="D526" s="197">
        <v>324</v>
      </c>
      <c r="E526" s="196">
        <v>159</v>
      </c>
      <c r="F526" s="198">
        <v>23.8</v>
      </c>
      <c r="G526" s="198">
        <v>8.6999999999999993</v>
      </c>
      <c r="H526" s="198">
        <v>49</v>
      </c>
      <c r="I526" s="198">
        <v>14.6</v>
      </c>
      <c r="J526" s="199">
        <v>112</v>
      </c>
      <c r="K526" s="198">
        <v>16.8</v>
      </c>
      <c r="L526" s="198">
        <v>7.6</v>
      </c>
      <c r="M526" s="200">
        <v>34.6</v>
      </c>
      <c r="N526" s="198">
        <v>13.9</v>
      </c>
      <c r="O526" s="192" t="str">
        <f t="shared" si="72"/>
        <v/>
      </c>
      <c r="P526" s="408" t="str">
        <f t="shared" si="76"/>
        <v/>
      </c>
      <c r="Q526" s="407" t="str">
        <f t="shared" si="77"/>
        <v/>
      </c>
      <c r="R526" s="334" t="str">
        <f t="shared" si="73"/>
        <v/>
      </c>
      <c r="S526" s="334" t="str">
        <f t="shared" si="74"/>
        <v/>
      </c>
      <c r="T526" s="334" t="str">
        <f t="shared" si="75"/>
        <v/>
      </c>
      <c r="U526" s="334" t="str">
        <f t="shared" si="78"/>
        <v/>
      </c>
      <c r="V526" s="267" t="str">
        <f t="shared" si="79"/>
        <v/>
      </c>
      <c r="W526" s="194" t="str">
        <f t="shared" si="80"/>
        <v/>
      </c>
    </row>
    <row r="527" spans="1:23" ht="10.95" customHeight="1" x14ac:dyDescent="0.2">
      <c r="A527" s="195" t="s">
        <v>445</v>
      </c>
      <c r="B527" s="196" t="s">
        <v>453</v>
      </c>
      <c r="C527" s="196">
        <v>4617</v>
      </c>
      <c r="D527" s="197">
        <v>4215</v>
      </c>
      <c r="E527" s="196">
        <v>3156</v>
      </c>
      <c r="F527" s="198">
        <v>68.400000000000006</v>
      </c>
      <c r="G527" s="198">
        <v>2.2999999999999998</v>
      </c>
      <c r="H527" s="198">
        <v>74.900000000000006</v>
      </c>
      <c r="I527" s="198">
        <v>2.2000000000000002</v>
      </c>
      <c r="J527" s="199">
        <v>2490</v>
      </c>
      <c r="K527" s="198">
        <v>53.9</v>
      </c>
      <c r="L527" s="198">
        <v>2.5</v>
      </c>
      <c r="M527" s="200">
        <v>59.1</v>
      </c>
      <c r="N527" s="198">
        <v>2.5</v>
      </c>
      <c r="O527" s="192" t="str">
        <f t="shared" si="72"/>
        <v/>
      </c>
      <c r="P527" s="408" t="str">
        <f t="shared" si="76"/>
        <v/>
      </c>
      <c r="Q527" s="407" t="str">
        <f t="shared" si="77"/>
        <v/>
      </c>
      <c r="R527" s="334" t="str">
        <f t="shared" si="73"/>
        <v/>
      </c>
      <c r="S527" s="334" t="str">
        <f t="shared" si="74"/>
        <v/>
      </c>
      <c r="T527" s="334" t="str">
        <f t="shared" si="75"/>
        <v/>
      </c>
      <c r="U527" s="334" t="str">
        <f t="shared" si="78"/>
        <v/>
      </c>
      <c r="V527" s="267" t="str">
        <f t="shared" si="79"/>
        <v/>
      </c>
      <c r="W527" s="194" t="str">
        <f t="shared" si="80"/>
        <v/>
      </c>
    </row>
    <row r="528" spans="1:23" ht="10.95" customHeight="1" x14ac:dyDescent="0.2">
      <c r="A528" s="195" t="s">
        <v>445</v>
      </c>
      <c r="B528" s="196" t="s">
        <v>454</v>
      </c>
      <c r="C528" s="196">
        <v>1258</v>
      </c>
      <c r="D528" s="197">
        <v>1190</v>
      </c>
      <c r="E528" s="196">
        <v>786</v>
      </c>
      <c r="F528" s="198">
        <v>62.5</v>
      </c>
      <c r="G528" s="198">
        <v>5.5</v>
      </c>
      <c r="H528" s="198">
        <v>66.099999999999994</v>
      </c>
      <c r="I528" s="198">
        <v>5.6</v>
      </c>
      <c r="J528" s="199">
        <v>664</v>
      </c>
      <c r="K528" s="198">
        <v>52.8</v>
      </c>
      <c r="L528" s="198">
        <v>5.7</v>
      </c>
      <c r="M528" s="200">
        <v>55.8</v>
      </c>
      <c r="N528" s="198">
        <v>5.8</v>
      </c>
      <c r="O528" s="192" t="str">
        <f t="shared" si="72"/>
        <v/>
      </c>
      <c r="P528" s="408" t="str">
        <f t="shared" si="76"/>
        <v/>
      </c>
      <c r="Q528" s="407" t="str">
        <f t="shared" si="77"/>
        <v/>
      </c>
      <c r="R528" s="334" t="str">
        <f t="shared" si="73"/>
        <v/>
      </c>
      <c r="S528" s="334" t="str">
        <f t="shared" si="74"/>
        <v/>
      </c>
      <c r="T528" s="334" t="str">
        <f t="shared" si="75"/>
        <v/>
      </c>
      <c r="U528" s="334" t="str">
        <f t="shared" si="78"/>
        <v/>
      </c>
      <c r="V528" s="267" t="str">
        <f t="shared" si="79"/>
        <v/>
      </c>
      <c r="W528" s="194" t="str">
        <f t="shared" si="80"/>
        <v/>
      </c>
    </row>
    <row r="529" spans="1:23" ht="10.95" customHeight="1" x14ac:dyDescent="0.2">
      <c r="A529" s="195" t="s">
        <v>445</v>
      </c>
      <c r="B529" s="196" t="s">
        <v>455</v>
      </c>
      <c r="C529" s="196">
        <v>587</v>
      </c>
      <c r="D529" s="197">
        <v>445</v>
      </c>
      <c r="E529" s="196">
        <v>286</v>
      </c>
      <c r="F529" s="198">
        <v>48.7</v>
      </c>
      <c r="G529" s="198">
        <v>8.6999999999999993</v>
      </c>
      <c r="H529" s="198">
        <v>64.3</v>
      </c>
      <c r="I529" s="198">
        <v>9.6</v>
      </c>
      <c r="J529" s="199">
        <v>224</v>
      </c>
      <c r="K529" s="198">
        <v>38.200000000000003</v>
      </c>
      <c r="L529" s="198">
        <v>8.5</v>
      </c>
      <c r="M529" s="200">
        <v>50.4</v>
      </c>
      <c r="N529" s="198">
        <v>10</v>
      </c>
      <c r="O529" s="192" t="str">
        <f t="shared" si="72"/>
        <v/>
      </c>
      <c r="P529" s="408" t="str">
        <f t="shared" si="76"/>
        <v/>
      </c>
      <c r="Q529" s="407" t="str">
        <f t="shared" si="77"/>
        <v/>
      </c>
      <c r="R529" s="334" t="str">
        <f t="shared" si="73"/>
        <v/>
      </c>
      <c r="S529" s="334" t="str">
        <f t="shared" si="74"/>
        <v/>
      </c>
      <c r="T529" s="334" t="str">
        <f t="shared" si="75"/>
        <v/>
      </c>
      <c r="U529" s="334" t="str">
        <f t="shared" si="78"/>
        <v/>
      </c>
      <c r="V529" s="267" t="str">
        <f t="shared" si="79"/>
        <v/>
      </c>
      <c r="W529" s="194" t="str">
        <f t="shared" si="80"/>
        <v/>
      </c>
    </row>
    <row r="530" spans="1:23" ht="10.95" customHeight="1" x14ac:dyDescent="0.2">
      <c r="A530" s="195" t="s">
        <v>505</v>
      </c>
      <c r="B530" s="196" t="s">
        <v>444</v>
      </c>
      <c r="C530" s="196">
        <v>5775</v>
      </c>
      <c r="D530" s="197">
        <v>5228</v>
      </c>
      <c r="E530" s="196">
        <v>3852</v>
      </c>
      <c r="F530" s="198">
        <v>66.7</v>
      </c>
      <c r="G530" s="198">
        <v>2.1</v>
      </c>
      <c r="H530" s="198">
        <v>73.7</v>
      </c>
      <c r="I530" s="198">
        <v>2</v>
      </c>
      <c r="J530" s="199">
        <v>3234</v>
      </c>
      <c r="K530" s="198">
        <v>56</v>
      </c>
      <c r="L530" s="198">
        <v>2.2000000000000002</v>
      </c>
      <c r="M530" s="200">
        <v>61.9</v>
      </c>
      <c r="N530" s="198">
        <v>2.2000000000000002</v>
      </c>
      <c r="O530" s="192">
        <f t="shared" si="72"/>
        <v>65.5</v>
      </c>
      <c r="P530" s="408">
        <f t="shared" si="76"/>
        <v>0.51274149659863955</v>
      </c>
      <c r="Q530" s="407">
        <f t="shared" si="77"/>
        <v>0.78281144518876267</v>
      </c>
      <c r="R530" s="334">
        <f t="shared" si="73"/>
        <v>44.2</v>
      </c>
      <c r="S530" s="334">
        <f t="shared" si="74"/>
        <v>45.7</v>
      </c>
      <c r="T530" s="334">
        <f t="shared" si="75"/>
        <v>43.7</v>
      </c>
      <c r="U530" s="334">
        <f t="shared" si="78"/>
        <v>62.8</v>
      </c>
      <c r="V530" s="267">
        <f t="shared" si="79"/>
        <v>0.14225850340136048</v>
      </c>
      <c r="W530" s="194" t="str">
        <f t="shared" si="80"/>
        <v>Washington</v>
      </c>
    </row>
    <row r="531" spans="1:23" ht="10.95" customHeight="1" x14ac:dyDescent="0.2">
      <c r="A531" s="195" t="s">
        <v>445</v>
      </c>
      <c r="B531" s="196" t="s">
        <v>446</v>
      </c>
      <c r="C531" s="196">
        <v>2869</v>
      </c>
      <c r="D531" s="197">
        <v>2590</v>
      </c>
      <c r="E531" s="196">
        <v>1861</v>
      </c>
      <c r="F531" s="198">
        <v>64.900000000000006</v>
      </c>
      <c r="G531" s="198">
        <v>3</v>
      </c>
      <c r="H531" s="198">
        <v>71.900000000000006</v>
      </c>
      <c r="I531" s="198">
        <v>2.9</v>
      </c>
      <c r="J531" s="199">
        <v>1541</v>
      </c>
      <c r="K531" s="198">
        <v>53.7</v>
      </c>
      <c r="L531" s="198">
        <v>3.1</v>
      </c>
      <c r="M531" s="200">
        <v>59.5</v>
      </c>
      <c r="N531" s="198">
        <v>3.2</v>
      </c>
      <c r="O531" s="192" t="str">
        <f t="shared" si="72"/>
        <v/>
      </c>
      <c r="P531" s="408" t="str">
        <f t="shared" si="76"/>
        <v/>
      </c>
      <c r="Q531" s="407" t="str">
        <f t="shared" si="77"/>
        <v/>
      </c>
      <c r="R531" s="334" t="str">
        <f t="shared" si="73"/>
        <v/>
      </c>
      <c r="S531" s="334" t="str">
        <f t="shared" si="74"/>
        <v/>
      </c>
      <c r="T531" s="334" t="str">
        <f t="shared" si="75"/>
        <v/>
      </c>
      <c r="U531" s="334" t="str">
        <f t="shared" si="78"/>
        <v/>
      </c>
      <c r="V531" s="267" t="str">
        <f t="shared" si="79"/>
        <v/>
      </c>
      <c r="W531" s="194" t="str">
        <f t="shared" si="80"/>
        <v/>
      </c>
    </row>
    <row r="532" spans="1:23" ht="10.95" customHeight="1" x14ac:dyDescent="0.2">
      <c r="A532" s="195" t="s">
        <v>445</v>
      </c>
      <c r="B532" s="196" t="s">
        <v>447</v>
      </c>
      <c r="C532" s="196">
        <v>2906</v>
      </c>
      <c r="D532" s="197">
        <v>2638</v>
      </c>
      <c r="E532" s="196">
        <v>1991</v>
      </c>
      <c r="F532" s="198">
        <v>68.5</v>
      </c>
      <c r="G532" s="198">
        <v>2.9</v>
      </c>
      <c r="H532" s="198">
        <v>75.5</v>
      </c>
      <c r="I532" s="198">
        <v>2.8</v>
      </c>
      <c r="J532" s="199">
        <v>1693</v>
      </c>
      <c r="K532" s="198">
        <v>58.2</v>
      </c>
      <c r="L532" s="198">
        <v>3</v>
      </c>
      <c r="M532" s="200">
        <v>64.2</v>
      </c>
      <c r="N532" s="198">
        <v>3.1</v>
      </c>
      <c r="O532" s="192" t="str">
        <f t="shared" si="72"/>
        <v/>
      </c>
      <c r="P532" s="408" t="str">
        <f t="shared" si="76"/>
        <v/>
      </c>
      <c r="Q532" s="407" t="str">
        <f t="shared" si="77"/>
        <v/>
      </c>
      <c r="R532" s="334" t="str">
        <f t="shared" si="73"/>
        <v/>
      </c>
      <c r="S532" s="334" t="str">
        <f t="shared" si="74"/>
        <v/>
      </c>
      <c r="T532" s="334" t="str">
        <f t="shared" si="75"/>
        <v/>
      </c>
      <c r="U532" s="334" t="str">
        <f t="shared" si="78"/>
        <v/>
      </c>
      <c r="V532" s="267" t="str">
        <f t="shared" si="79"/>
        <v/>
      </c>
      <c r="W532" s="194" t="str">
        <f t="shared" si="80"/>
        <v/>
      </c>
    </row>
    <row r="533" spans="1:23" ht="10.95" customHeight="1" x14ac:dyDescent="0.2">
      <c r="A533" s="195" t="s">
        <v>445</v>
      </c>
      <c r="B533" s="196" t="s">
        <v>448</v>
      </c>
      <c r="C533" s="196">
        <v>4663</v>
      </c>
      <c r="D533" s="197">
        <v>4314</v>
      </c>
      <c r="E533" s="196">
        <v>3219</v>
      </c>
      <c r="F533" s="198">
        <v>69</v>
      </c>
      <c r="G533" s="198">
        <v>2.2999999999999998</v>
      </c>
      <c r="H533" s="198">
        <v>74.599999999999994</v>
      </c>
      <c r="I533" s="198">
        <v>2.2000000000000002</v>
      </c>
      <c r="J533" s="199">
        <v>2736</v>
      </c>
      <c r="K533" s="198">
        <v>58.7</v>
      </c>
      <c r="L533" s="198">
        <v>2.4</v>
      </c>
      <c r="M533" s="200">
        <v>63.4</v>
      </c>
      <c r="N533" s="198">
        <v>2.4</v>
      </c>
      <c r="O533" s="192" t="str">
        <f t="shared" si="72"/>
        <v/>
      </c>
      <c r="P533" s="408" t="str">
        <f t="shared" si="76"/>
        <v/>
      </c>
      <c r="Q533" s="407" t="str">
        <f t="shared" si="77"/>
        <v/>
      </c>
      <c r="R533" s="334" t="str">
        <f t="shared" si="73"/>
        <v/>
      </c>
      <c r="S533" s="334" t="str">
        <f t="shared" si="74"/>
        <v/>
      </c>
      <c r="T533" s="334" t="str">
        <f t="shared" si="75"/>
        <v/>
      </c>
      <c r="U533" s="334" t="str">
        <f t="shared" si="78"/>
        <v/>
      </c>
      <c r="V533" s="267" t="str">
        <f t="shared" si="79"/>
        <v/>
      </c>
      <c r="W533" s="194" t="str">
        <f t="shared" si="80"/>
        <v/>
      </c>
    </row>
    <row r="534" spans="1:23" ht="10.95" customHeight="1" x14ac:dyDescent="0.2">
      <c r="A534" s="195" t="s">
        <v>445</v>
      </c>
      <c r="B534" s="196" t="s">
        <v>449</v>
      </c>
      <c r="C534" s="196">
        <v>3995</v>
      </c>
      <c r="D534" s="197">
        <v>3905</v>
      </c>
      <c r="E534" s="196">
        <v>2983</v>
      </c>
      <c r="F534" s="198">
        <v>74.7</v>
      </c>
      <c r="G534" s="198">
        <v>2.2999999999999998</v>
      </c>
      <c r="H534" s="198">
        <v>76.400000000000006</v>
      </c>
      <c r="I534" s="198">
        <v>2.2999999999999998</v>
      </c>
      <c r="J534" s="199">
        <v>2558</v>
      </c>
      <c r="K534" s="198">
        <v>64</v>
      </c>
      <c r="L534" s="198">
        <v>2.5</v>
      </c>
      <c r="M534" s="200">
        <v>65.5</v>
      </c>
      <c r="N534" s="198">
        <v>2.5</v>
      </c>
      <c r="O534" s="192" t="str">
        <f t="shared" si="72"/>
        <v/>
      </c>
      <c r="P534" s="408" t="str">
        <f t="shared" si="76"/>
        <v/>
      </c>
      <c r="Q534" s="407" t="str">
        <f t="shared" si="77"/>
        <v/>
      </c>
      <c r="R534" s="334" t="str">
        <f t="shared" si="73"/>
        <v/>
      </c>
      <c r="S534" s="334" t="str">
        <f t="shared" si="74"/>
        <v/>
      </c>
      <c r="T534" s="334" t="str">
        <f t="shared" si="75"/>
        <v/>
      </c>
      <c r="U534" s="334" t="str">
        <f t="shared" si="78"/>
        <v/>
      </c>
      <c r="V534" s="267" t="str">
        <f t="shared" si="79"/>
        <v/>
      </c>
      <c r="W534" s="194" t="str">
        <f t="shared" si="80"/>
        <v/>
      </c>
    </row>
    <row r="535" spans="1:23" ht="10.95" customHeight="1" x14ac:dyDescent="0.2">
      <c r="A535" s="195" t="s">
        <v>445</v>
      </c>
      <c r="B535" s="196" t="s">
        <v>450</v>
      </c>
      <c r="C535" s="196">
        <v>232</v>
      </c>
      <c r="D535" s="197">
        <v>232</v>
      </c>
      <c r="E535" s="196">
        <v>155</v>
      </c>
      <c r="F535" s="198">
        <v>66.8</v>
      </c>
      <c r="G535" s="198">
        <v>12.4</v>
      </c>
      <c r="H535" s="198">
        <v>66.8</v>
      </c>
      <c r="I535" s="198">
        <v>12.4</v>
      </c>
      <c r="J535" s="199">
        <v>103</v>
      </c>
      <c r="K535" s="198">
        <v>44.2</v>
      </c>
      <c r="L535" s="198">
        <v>13.1</v>
      </c>
      <c r="M535" s="200">
        <v>44.2</v>
      </c>
      <c r="N535" s="198">
        <v>13.1</v>
      </c>
      <c r="O535" s="192" t="str">
        <f t="shared" si="72"/>
        <v/>
      </c>
      <c r="P535" s="408" t="str">
        <f t="shared" si="76"/>
        <v/>
      </c>
      <c r="Q535" s="407" t="str">
        <f t="shared" si="77"/>
        <v/>
      </c>
      <c r="R535" s="334" t="str">
        <f t="shared" si="73"/>
        <v/>
      </c>
      <c r="S535" s="334" t="str">
        <f t="shared" si="74"/>
        <v/>
      </c>
      <c r="T535" s="334" t="str">
        <f t="shared" si="75"/>
        <v/>
      </c>
      <c r="U535" s="334" t="str">
        <f t="shared" si="78"/>
        <v/>
      </c>
      <c r="V535" s="267" t="str">
        <f t="shared" si="79"/>
        <v/>
      </c>
      <c r="W535" s="194" t="str">
        <f t="shared" si="80"/>
        <v/>
      </c>
    </row>
    <row r="536" spans="1:23" ht="10.95" customHeight="1" x14ac:dyDescent="0.2">
      <c r="A536" s="195" t="s">
        <v>445</v>
      </c>
      <c r="B536" s="196" t="s">
        <v>451</v>
      </c>
      <c r="C536" s="196">
        <v>530</v>
      </c>
      <c r="D536" s="197">
        <v>356</v>
      </c>
      <c r="E536" s="196">
        <v>262</v>
      </c>
      <c r="F536" s="198">
        <v>49.4</v>
      </c>
      <c r="G536" s="198">
        <v>9.1</v>
      </c>
      <c r="H536" s="198">
        <v>73.400000000000006</v>
      </c>
      <c r="I536" s="198">
        <v>9.8000000000000007</v>
      </c>
      <c r="J536" s="199">
        <v>224</v>
      </c>
      <c r="K536" s="198">
        <v>42.2</v>
      </c>
      <c r="L536" s="198">
        <v>9</v>
      </c>
      <c r="M536" s="200">
        <v>62.8</v>
      </c>
      <c r="N536" s="198">
        <v>10.8</v>
      </c>
      <c r="O536" s="192" t="str">
        <f t="shared" si="72"/>
        <v/>
      </c>
      <c r="P536" s="408" t="str">
        <f t="shared" si="76"/>
        <v/>
      </c>
      <c r="Q536" s="407" t="str">
        <f t="shared" si="77"/>
        <v/>
      </c>
      <c r="R536" s="334" t="str">
        <f t="shared" si="73"/>
        <v/>
      </c>
      <c r="S536" s="334" t="str">
        <f t="shared" si="74"/>
        <v/>
      </c>
      <c r="T536" s="334" t="str">
        <f t="shared" si="75"/>
        <v/>
      </c>
      <c r="U536" s="334" t="str">
        <f t="shared" si="78"/>
        <v/>
      </c>
      <c r="V536" s="267" t="str">
        <f t="shared" si="79"/>
        <v/>
      </c>
      <c r="W536" s="194" t="str">
        <f t="shared" si="80"/>
        <v/>
      </c>
    </row>
    <row r="537" spans="1:23" ht="10.95" customHeight="1" x14ac:dyDescent="0.2">
      <c r="A537" s="195" t="s">
        <v>445</v>
      </c>
      <c r="B537" s="196" t="s">
        <v>452</v>
      </c>
      <c r="C537" s="196">
        <v>736</v>
      </c>
      <c r="D537" s="197">
        <v>468</v>
      </c>
      <c r="E537" s="196">
        <v>267</v>
      </c>
      <c r="F537" s="198">
        <v>36.299999999999997</v>
      </c>
      <c r="G537" s="198">
        <v>9.3000000000000007</v>
      </c>
      <c r="H537" s="198">
        <v>57.2</v>
      </c>
      <c r="I537" s="198">
        <v>12</v>
      </c>
      <c r="J537" s="199">
        <v>204</v>
      </c>
      <c r="K537" s="198">
        <v>27.8</v>
      </c>
      <c r="L537" s="198">
        <v>8.6</v>
      </c>
      <c r="M537" s="200">
        <v>43.7</v>
      </c>
      <c r="N537" s="198">
        <v>12</v>
      </c>
      <c r="O537" s="192" t="str">
        <f t="shared" si="72"/>
        <v/>
      </c>
      <c r="P537" s="408" t="str">
        <f t="shared" si="76"/>
        <v/>
      </c>
      <c r="Q537" s="407" t="str">
        <f t="shared" si="77"/>
        <v/>
      </c>
      <c r="R537" s="334" t="str">
        <f t="shared" si="73"/>
        <v/>
      </c>
      <c r="S537" s="334" t="str">
        <f t="shared" si="74"/>
        <v/>
      </c>
      <c r="T537" s="334" t="str">
        <f t="shared" si="75"/>
        <v/>
      </c>
      <c r="U537" s="334" t="str">
        <f t="shared" si="78"/>
        <v/>
      </c>
      <c r="V537" s="267" t="str">
        <f t="shared" si="79"/>
        <v/>
      </c>
      <c r="W537" s="194" t="str">
        <f t="shared" si="80"/>
        <v/>
      </c>
    </row>
    <row r="538" spans="1:23" ht="10.95" customHeight="1" x14ac:dyDescent="0.2">
      <c r="A538" s="195" t="s">
        <v>445</v>
      </c>
      <c r="B538" s="196" t="s">
        <v>453</v>
      </c>
      <c r="C538" s="196">
        <v>4792</v>
      </c>
      <c r="D538" s="197">
        <v>4434</v>
      </c>
      <c r="E538" s="196">
        <v>3321</v>
      </c>
      <c r="F538" s="198">
        <v>69.3</v>
      </c>
      <c r="G538" s="198">
        <v>2.2000000000000002</v>
      </c>
      <c r="H538" s="198">
        <v>74.900000000000006</v>
      </c>
      <c r="I538" s="198">
        <v>2.2000000000000002</v>
      </c>
      <c r="J538" s="199">
        <v>2816</v>
      </c>
      <c r="K538" s="198">
        <v>58.8</v>
      </c>
      <c r="L538" s="198">
        <v>2.4</v>
      </c>
      <c r="M538" s="200">
        <v>63.5</v>
      </c>
      <c r="N538" s="198">
        <v>2.4</v>
      </c>
      <c r="O538" s="192" t="str">
        <f t="shared" si="72"/>
        <v/>
      </c>
      <c r="P538" s="408" t="str">
        <f t="shared" si="76"/>
        <v/>
      </c>
      <c r="Q538" s="407" t="str">
        <f t="shared" si="77"/>
        <v/>
      </c>
      <c r="R538" s="334" t="str">
        <f t="shared" si="73"/>
        <v/>
      </c>
      <c r="S538" s="334" t="str">
        <f t="shared" si="74"/>
        <v/>
      </c>
      <c r="T538" s="334" t="str">
        <f t="shared" si="75"/>
        <v/>
      </c>
      <c r="U538" s="334" t="str">
        <f t="shared" si="78"/>
        <v/>
      </c>
      <c r="V538" s="267" t="str">
        <f t="shared" si="79"/>
        <v/>
      </c>
      <c r="W538" s="194" t="str">
        <f t="shared" si="80"/>
        <v/>
      </c>
    </row>
    <row r="539" spans="1:23" ht="10.95" customHeight="1" x14ac:dyDescent="0.2">
      <c r="A539" s="195" t="s">
        <v>445</v>
      </c>
      <c r="B539" s="196" t="s">
        <v>454</v>
      </c>
      <c r="C539" s="196">
        <v>255</v>
      </c>
      <c r="D539" s="197">
        <v>255</v>
      </c>
      <c r="E539" s="196">
        <v>175</v>
      </c>
      <c r="F539" s="198">
        <v>68.400000000000006</v>
      </c>
      <c r="G539" s="198">
        <v>11.7</v>
      </c>
      <c r="H539" s="198">
        <v>68.400000000000006</v>
      </c>
      <c r="I539" s="198">
        <v>11.7</v>
      </c>
      <c r="J539" s="199">
        <v>117</v>
      </c>
      <c r="K539" s="198">
        <v>45.7</v>
      </c>
      <c r="L539" s="198">
        <v>12.6</v>
      </c>
      <c r="M539" s="200">
        <v>45.7</v>
      </c>
      <c r="N539" s="198">
        <v>12.6</v>
      </c>
      <c r="O539" s="192" t="str">
        <f t="shared" si="72"/>
        <v/>
      </c>
      <c r="P539" s="408" t="str">
        <f t="shared" si="76"/>
        <v/>
      </c>
      <c r="Q539" s="407" t="str">
        <f t="shared" si="77"/>
        <v/>
      </c>
      <c r="R539" s="334" t="str">
        <f t="shared" si="73"/>
        <v/>
      </c>
      <c r="S539" s="334" t="str">
        <f t="shared" si="74"/>
        <v/>
      </c>
      <c r="T539" s="334" t="str">
        <f t="shared" si="75"/>
        <v/>
      </c>
      <c r="U539" s="334" t="str">
        <f t="shared" si="78"/>
        <v/>
      </c>
      <c r="V539" s="267" t="str">
        <f t="shared" si="79"/>
        <v/>
      </c>
      <c r="W539" s="194" t="str">
        <f t="shared" si="80"/>
        <v/>
      </c>
    </row>
    <row r="540" spans="1:23" ht="10.95" customHeight="1" x14ac:dyDescent="0.2">
      <c r="A540" s="195" t="s">
        <v>445</v>
      </c>
      <c r="B540" s="196" t="s">
        <v>455</v>
      </c>
      <c r="C540" s="196">
        <v>559</v>
      </c>
      <c r="D540" s="197">
        <v>386</v>
      </c>
      <c r="E540" s="196">
        <v>287</v>
      </c>
      <c r="F540" s="198">
        <v>51.4</v>
      </c>
      <c r="G540" s="198">
        <v>8.9</v>
      </c>
      <c r="H540" s="198">
        <v>74.5</v>
      </c>
      <c r="I540" s="198">
        <v>9.3000000000000007</v>
      </c>
      <c r="J540" s="199">
        <v>237</v>
      </c>
      <c r="K540" s="198">
        <v>42.4</v>
      </c>
      <c r="L540" s="198">
        <v>8.8000000000000007</v>
      </c>
      <c r="M540" s="200">
        <v>61.6</v>
      </c>
      <c r="N540" s="198">
        <v>10.4</v>
      </c>
      <c r="O540" s="192" t="str">
        <f t="shared" si="72"/>
        <v/>
      </c>
      <c r="P540" s="408" t="str">
        <f t="shared" si="76"/>
        <v/>
      </c>
      <c r="Q540" s="407" t="str">
        <f t="shared" si="77"/>
        <v/>
      </c>
      <c r="R540" s="334" t="str">
        <f t="shared" si="73"/>
        <v/>
      </c>
      <c r="S540" s="334" t="str">
        <f t="shared" si="74"/>
        <v/>
      </c>
      <c r="T540" s="334" t="str">
        <f t="shared" si="75"/>
        <v/>
      </c>
      <c r="U540" s="334" t="str">
        <f t="shared" si="78"/>
        <v/>
      </c>
      <c r="V540" s="267" t="str">
        <f t="shared" si="79"/>
        <v/>
      </c>
      <c r="W540" s="194" t="str">
        <f t="shared" si="80"/>
        <v/>
      </c>
    </row>
    <row r="541" spans="1:23" ht="10.95" customHeight="1" x14ac:dyDescent="0.2">
      <c r="A541" s="195" t="s">
        <v>507</v>
      </c>
      <c r="B541" s="196" t="s">
        <v>444</v>
      </c>
      <c r="C541" s="196">
        <v>1406</v>
      </c>
      <c r="D541" s="197">
        <v>1384</v>
      </c>
      <c r="E541" s="196">
        <v>892</v>
      </c>
      <c r="F541" s="198">
        <v>63.4</v>
      </c>
      <c r="G541" s="198">
        <v>2.8</v>
      </c>
      <c r="H541" s="198">
        <v>64.5</v>
      </c>
      <c r="I541" s="198">
        <v>2.8</v>
      </c>
      <c r="J541" s="199">
        <v>610</v>
      </c>
      <c r="K541" s="198">
        <v>43.4</v>
      </c>
      <c r="L541" s="198">
        <v>2.9</v>
      </c>
      <c r="M541" s="200">
        <v>44.1</v>
      </c>
      <c r="N541" s="198">
        <v>2.9</v>
      </c>
      <c r="O541" s="192">
        <f t="shared" si="72"/>
        <v>45.2</v>
      </c>
      <c r="P541" s="408">
        <f t="shared" si="76"/>
        <v>0.29665306122448948</v>
      </c>
      <c r="Q541" s="407">
        <f t="shared" si="77"/>
        <v>0.65631208235506511</v>
      </c>
      <c r="R541" s="334" t="str">
        <f t="shared" si="73"/>
        <v>B</v>
      </c>
      <c r="S541" s="334" t="str">
        <f t="shared" si="74"/>
        <v>B</v>
      </c>
      <c r="T541" s="334" t="str">
        <f t="shared" si="75"/>
        <v>B</v>
      </c>
      <c r="U541" s="334" t="str">
        <f t="shared" si="78"/>
        <v>B</v>
      </c>
      <c r="V541" s="267">
        <f t="shared" si="79"/>
        <v>0.15534693877551053</v>
      </c>
      <c r="W541" s="194" t="str">
        <f t="shared" si="80"/>
        <v>West Virginia</v>
      </c>
    </row>
    <row r="542" spans="1:23" ht="10.95" customHeight="1" x14ac:dyDescent="0.2">
      <c r="A542" s="195" t="s">
        <v>445</v>
      </c>
      <c r="B542" s="196" t="s">
        <v>446</v>
      </c>
      <c r="C542" s="196">
        <v>685</v>
      </c>
      <c r="D542" s="197">
        <v>674</v>
      </c>
      <c r="E542" s="196">
        <v>423</v>
      </c>
      <c r="F542" s="198">
        <v>61.7</v>
      </c>
      <c r="G542" s="198">
        <v>4</v>
      </c>
      <c r="H542" s="198">
        <v>62.7</v>
      </c>
      <c r="I542" s="198">
        <v>4.0999999999999996</v>
      </c>
      <c r="J542" s="199">
        <v>294</v>
      </c>
      <c r="K542" s="198">
        <v>43</v>
      </c>
      <c r="L542" s="198">
        <v>4.0999999999999996</v>
      </c>
      <c r="M542" s="200">
        <v>43.7</v>
      </c>
      <c r="N542" s="198">
        <v>4.2</v>
      </c>
      <c r="O542" s="192" t="str">
        <f t="shared" si="72"/>
        <v/>
      </c>
      <c r="P542" s="408" t="str">
        <f t="shared" si="76"/>
        <v/>
      </c>
      <c r="Q542" s="407" t="str">
        <f t="shared" si="77"/>
        <v/>
      </c>
      <c r="R542" s="334" t="str">
        <f t="shared" si="73"/>
        <v/>
      </c>
      <c r="S542" s="334" t="str">
        <f t="shared" si="74"/>
        <v/>
      </c>
      <c r="T542" s="334" t="str">
        <f t="shared" si="75"/>
        <v/>
      </c>
      <c r="U542" s="334" t="str">
        <f t="shared" si="78"/>
        <v/>
      </c>
      <c r="V542" s="267" t="str">
        <f t="shared" si="79"/>
        <v/>
      </c>
      <c r="W542" s="194" t="str">
        <f t="shared" si="80"/>
        <v/>
      </c>
    </row>
    <row r="543" spans="1:23" ht="10.95" customHeight="1" x14ac:dyDescent="0.2">
      <c r="A543" s="195" t="s">
        <v>445</v>
      </c>
      <c r="B543" s="196" t="s">
        <v>447</v>
      </c>
      <c r="C543" s="196">
        <v>721</v>
      </c>
      <c r="D543" s="197">
        <v>710</v>
      </c>
      <c r="E543" s="196">
        <v>470</v>
      </c>
      <c r="F543" s="198">
        <v>65.099999999999994</v>
      </c>
      <c r="G543" s="198">
        <v>3.9</v>
      </c>
      <c r="H543" s="198">
        <v>66.099999999999994</v>
      </c>
      <c r="I543" s="198">
        <v>3.9</v>
      </c>
      <c r="J543" s="199">
        <v>316</v>
      </c>
      <c r="K543" s="198">
        <v>43.8</v>
      </c>
      <c r="L543" s="198">
        <v>4</v>
      </c>
      <c r="M543" s="200">
        <v>44.5</v>
      </c>
      <c r="N543" s="198">
        <v>4.0999999999999996</v>
      </c>
      <c r="O543" s="192" t="str">
        <f t="shared" si="72"/>
        <v/>
      </c>
      <c r="P543" s="408" t="str">
        <f t="shared" si="76"/>
        <v/>
      </c>
      <c r="Q543" s="407" t="str">
        <f t="shared" si="77"/>
        <v/>
      </c>
      <c r="R543" s="334" t="str">
        <f t="shared" si="73"/>
        <v/>
      </c>
      <c r="S543" s="334" t="str">
        <f t="shared" si="74"/>
        <v/>
      </c>
      <c r="T543" s="334" t="str">
        <f t="shared" si="75"/>
        <v/>
      </c>
      <c r="U543" s="334" t="str">
        <f t="shared" si="78"/>
        <v/>
      </c>
      <c r="V543" s="267" t="str">
        <f t="shared" si="79"/>
        <v/>
      </c>
      <c r="W543" s="194" t="str">
        <f t="shared" si="80"/>
        <v/>
      </c>
    </row>
    <row r="544" spans="1:23" ht="10.95" customHeight="1" x14ac:dyDescent="0.2">
      <c r="A544" s="195" t="s">
        <v>445</v>
      </c>
      <c r="B544" s="196" t="s">
        <v>448</v>
      </c>
      <c r="C544" s="196">
        <v>1312</v>
      </c>
      <c r="D544" s="197">
        <v>1303</v>
      </c>
      <c r="E544" s="196">
        <v>856</v>
      </c>
      <c r="F544" s="198">
        <v>65.2</v>
      </c>
      <c r="G544" s="198">
        <v>2.9</v>
      </c>
      <c r="H544" s="198">
        <v>65.7</v>
      </c>
      <c r="I544" s="198">
        <v>2.9</v>
      </c>
      <c r="J544" s="199">
        <v>585</v>
      </c>
      <c r="K544" s="198">
        <v>44.6</v>
      </c>
      <c r="L544" s="198">
        <v>3</v>
      </c>
      <c r="M544" s="200">
        <v>44.9</v>
      </c>
      <c r="N544" s="198">
        <v>3</v>
      </c>
      <c r="O544" s="192" t="str">
        <f t="shared" si="72"/>
        <v/>
      </c>
      <c r="P544" s="408" t="str">
        <f t="shared" si="76"/>
        <v/>
      </c>
      <c r="Q544" s="407" t="str">
        <f t="shared" si="77"/>
        <v/>
      </c>
      <c r="R544" s="334" t="str">
        <f t="shared" si="73"/>
        <v/>
      </c>
      <c r="S544" s="334" t="str">
        <f t="shared" si="74"/>
        <v/>
      </c>
      <c r="T544" s="334" t="str">
        <f t="shared" si="75"/>
        <v/>
      </c>
      <c r="U544" s="334" t="str">
        <f t="shared" si="78"/>
        <v/>
      </c>
      <c r="V544" s="267" t="str">
        <f t="shared" si="79"/>
        <v/>
      </c>
      <c r="W544" s="194" t="str">
        <f t="shared" si="80"/>
        <v/>
      </c>
    </row>
    <row r="545" spans="1:23" ht="10.95" customHeight="1" x14ac:dyDescent="0.2">
      <c r="A545" s="195" t="s">
        <v>445</v>
      </c>
      <c r="B545" s="196" t="s">
        <v>449</v>
      </c>
      <c r="C545" s="196">
        <v>1291</v>
      </c>
      <c r="D545" s="197">
        <v>1286</v>
      </c>
      <c r="E545" s="196">
        <v>847</v>
      </c>
      <c r="F545" s="198">
        <v>65.599999999999994</v>
      </c>
      <c r="G545" s="198">
        <v>2.9</v>
      </c>
      <c r="H545" s="198">
        <v>65.900000000000006</v>
      </c>
      <c r="I545" s="198">
        <v>2.9</v>
      </c>
      <c r="J545" s="199">
        <v>582</v>
      </c>
      <c r="K545" s="198">
        <v>45.1</v>
      </c>
      <c r="L545" s="198">
        <v>3</v>
      </c>
      <c r="M545" s="200">
        <v>45.2</v>
      </c>
      <c r="N545" s="198">
        <v>3</v>
      </c>
      <c r="O545" s="192" t="str">
        <f t="shared" si="72"/>
        <v/>
      </c>
      <c r="P545" s="408" t="str">
        <f t="shared" si="76"/>
        <v/>
      </c>
      <c r="Q545" s="407" t="str">
        <f t="shared" si="77"/>
        <v/>
      </c>
      <c r="R545" s="334" t="str">
        <f t="shared" si="73"/>
        <v/>
      </c>
      <c r="S545" s="334" t="str">
        <f t="shared" si="74"/>
        <v/>
      </c>
      <c r="T545" s="334" t="str">
        <f t="shared" si="75"/>
        <v/>
      </c>
      <c r="U545" s="334" t="str">
        <f t="shared" si="78"/>
        <v/>
      </c>
      <c r="V545" s="267" t="str">
        <f t="shared" si="79"/>
        <v/>
      </c>
      <c r="W545" s="194" t="str">
        <f t="shared" si="80"/>
        <v/>
      </c>
    </row>
    <row r="546" spans="1:23" ht="10.95" customHeight="1" x14ac:dyDescent="0.2">
      <c r="A546" s="195" t="s">
        <v>445</v>
      </c>
      <c r="B546" s="196" t="s">
        <v>450</v>
      </c>
      <c r="C546" s="196">
        <v>49</v>
      </c>
      <c r="D546" s="197">
        <v>47</v>
      </c>
      <c r="E546" s="196">
        <v>19</v>
      </c>
      <c r="F546" s="198" t="s">
        <v>457</v>
      </c>
      <c r="G546" s="198" t="s">
        <v>457</v>
      </c>
      <c r="H546" s="198" t="s">
        <v>457</v>
      </c>
      <c r="I546" s="198" t="s">
        <v>457</v>
      </c>
      <c r="J546" s="199">
        <v>12</v>
      </c>
      <c r="K546" s="198" t="s">
        <v>457</v>
      </c>
      <c r="L546" s="198" t="s">
        <v>457</v>
      </c>
      <c r="M546" s="200" t="s">
        <v>457</v>
      </c>
      <c r="N546" s="198" t="s">
        <v>457</v>
      </c>
      <c r="O546" s="192" t="str">
        <f t="shared" si="72"/>
        <v/>
      </c>
      <c r="P546" s="408" t="str">
        <f t="shared" si="76"/>
        <v/>
      </c>
      <c r="Q546" s="407" t="str">
        <f t="shared" si="77"/>
        <v/>
      </c>
      <c r="R546" s="334" t="str">
        <f t="shared" si="73"/>
        <v/>
      </c>
      <c r="S546" s="334" t="str">
        <f t="shared" si="74"/>
        <v/>
      </c>
      <c r="T546" s="334" t="str">
        <f t="shared" si="75"/>
        <v/>
      </c>
      <c r="U546" s="334" t="str">
        <f t="shared" si="78"/>
        <v/>
      </c>
      <c r="V546" s="267" t="str">
        <f t="shared" si="79"/>
        <v/>
      </c>
      <c r="W546" s="194" t="str">
        <f t="shared" si="80"/>
        <v/>
      </c>
    </row>
    <row r="547" spans="1:23" ht="10.95" customHeight="1" x14ac:dyDescent="0.2">
      <c r="A547" s="195" t="s">
        <v>445</v>
      </c>
      <c r="B547" s="196" t="s">
        <v>451</v>
      </c>
      <c r="C547" s="196">
        <v>17</v>
      </c>
      <c r="D547" s="197">
        <v>6</v>
      </c>
      <c r="E547" s="196">
        <v>4</v>
      </c>
      <c r="F547" s="198" t="s">
        <v>457</v>
      </c>
      <c r="G547" s="198" t="s">
        <v>457</v>
      </c>
      <c r="H547" s="198" t="s">
        <v>457</v>
      </c>
      <c r="I547" s="198" t="s">
        <v>457</v>
      </c>
      <c r="J547" s="199">
        <v>3</v>
      </c>
      <c r="K547" s="198" t="s">
        <v>457</v>
      </c>
      <c r="L547" s="198" t="s">
        <v>457</v>
      </c>
      <c r="M547" s="200" t="s">
        <v>457</v>
      </c>
      <c r="N547" s="198" t="s">
        <v>457</v>
      </c>
      <c r="O547" s="192" t="str">
        <f t="shared" si="72"/>
        <v/>
      </c>
      <c r="P547" s="408" t="str">
        <f t="shared" si="76"/>
        <v/>
      </c>
      <c r="Q547" s="407" t="str">
        <f t="shared" si="77"/>
        <v/>
      </c>
      <c r="R547" s="334" t="str">
        <f t="shared" si="73"/>
        <v/>
      </c>
      <c r="S547" s="334" t="str">
        <f t="shared" si="74"/>
        <v/>
      </c>
      <c r="T547" s="334" t="str">
        <f t="shared" si="75"/>
        <v/>
      </c>
      <c r="U547" s="334" t="str">
        <f t="shared" si="78"/>
        <v/>
      </c>
      <c r="V547" s="267" t="str">
        <f t="shared" si="79"/>
        <v/>
      </c>
      <c r="W547" s="194" t="str">
        <f t="shared" si="80"/>
        <v/>
      </c>
    </row>
    <row r="548" spans="1:23" ht="10.95" customHeight="1" x14ac:dyDescent="0.2">
      <c r="A548" s="195" t="s">
        <v>445</v>
      </c>
      <c r="B548" s="196" t="s">
        <v>452</v>
      </c>
      <c r="C548" s="196">
        <v>24</v>
      </c>
      <c r="D548" s="197">
        <v>20</v>
      </c>
      <c r="E548" s="196">
        <v>10</v>
      </c>
      <c r="F548" s="198" t="s">
        <v>457</v>
      </c>
      <c r="G548" s="198" t="s">
        <v>457</v>
      </c>
      <c r="H548" s="198" t="s">
        <v>457</v>
      </c>
      <c r="I548" s="198" t="s">
        <v>457</v>
      </c>
      <c r="J548" s="199">
        <v>4</v>
      </c>
      <c r="K548" s="198" t="s">
        <v>457</v>
      </c>
      <c r="L548" s="198" t="s">
        <v>457</v>
      </c>
      <c r="M548" s="200" t="s">
        <v>457</v>
      </c>
      <c r="N548" s="198" t="s">
        <v>457</v>
      </c>
      <c r="O548" s="192" t="str">
        <f t="shared" si="72"/>
        <v/>
      </c>
      <c r="P548" s="408" t="str">
        <f t="shared" si="76"/>
        <v/>
      </c>
      <c r="Q548" s="407" t="str">
        <f t="shared" si="77"/>
        <v/>
      </c>
      <c r="R548" s="334" t="str">
        <f t="shared" si="73"/>
        <v/>
      </c>
      <c r="S548" s="334" t="str">
        <f t="shared" si="74"/>
        <v/>
      </c>
      <c r="T548" s="334" t="str">
        <f t="shared" si="75"/>
        <v/>
      </c>
      <c r="U548" s="334" t="str">
        <f t="shared" si="78"/>
        <v/>
      </c>
      <c r="V548" s="267" t="str">
        <f t="shared" si="79"/>
        <v/>
      </c>
      <c r="W548" s="194" t="str">
        <f t="shared" si="80"/>
        <v/>
      </c>
    </row>
    <row r="549" spans="1:23" ht="10.95" customHeight="1" x14ac:dyDescent="0.2">
      <c r="A549" s="195" t="s">
        <v>445</v>
      </c>
      <c r="B549" s="196" t="s">
        <v>453</v>
      </c>
      <c r="C549" s="196">
        <v>1334</v>
      </c>
      <c r="D549" s="197">
        <v>1324</v>
      </c>
      <c r="E549" s="196">
        <v>867</v>
      </c>
      <c r="F549" s="198">
        <v>65</v>
      </c>
      <c r="G549" s="198">
        <v>2.8</v>
      </c>
      <c r="H549" s="198">
        <v>65.5</v>
      </c>
      <c r="I549" s="198">
        <v>2.8</v>
      </c>
      <c r="J549" s="199">
        <v>594</v>
      </c>
      <c r="K549" s="198">
        <v>44.5</v>
      </c>
      <c r="L549" s="198">
        <v>3</v>
      </c>
      <c r="M549" s="200">
        <v>44.8</v>
      </c>
      <c r="N549" s="198">
        <v>3</v>
      </c>
      <c r="O549" s="192" t="str">
        <f t="shared" si="72"/>
        <v/>
      </c>
      <c r="P549" s="408" t="str">
        <f t="shared" si="76"/>
        <v/>
      </c>
      <c r="Q549" s="407" t="str">
        <f t="shared" si="77"/>
        <v/>
      </c>
      <c r="R549" s="334" t="str">
        <f t="shared" si="73"/>
        <v/>
      </c>
      <c r="S549" s="334" t="str">
        <f t="shared" si="74"/>
        <v/>
      </c>
      <c r="T549" s="334" t="str">
        <f t="shared" si="75"/>
        <v/>
      </c>
      <c r="U549" s="334" t="str">
        <f t="shared" si="78"/>
        <v/>
      </c>
      <c r="V549" s="267" t="str">
        <f t="shared" si="79"/>
        <v/>
      </c>
      <c r="W549" s="194" t="str">
        <f t="shared" si="80"/>
        <v/>
      </c>
    </row>
    <row r="550" spans="1:23" ht="10.95" customHeight="1" x14ac:dyDescent="0.2">
      <c r="A550" s="195" t="s">
        <v>445</v>
      </c>
      <c r="B550" s="196" t="s">
        <v>454</v>
      </c>
      <c r="C550" s="196">
        <v>64</v>
      </c>
      <c r="D550" s="197">
        <v>63</v>
      </c>
      <c r="E550" s="196">
        <v>29</v>
      </c>
      <c r="F550" s="198" t="s">
        <v>457</v>
      </c>
      <c r="G550" s="198" t="s">
        <v>457</v>
      </c>
      <c r="H550" s="198" t="s">
        <v>457</v>
      </c>
      <c r="I550" s="198" t="s">
        <v>457</v>
      </c>
      <c r="J550" s="199">
        <v>19</v>
      </c>
      <c r="K550" s="198" t="s">
        <v>457</v>
      </c>
      <c r="L550" s="198" t="s">
        <v>457</v>
      </c>
      <c r="M550" s="200" t="s">
        <v>457</v>
      </c>
      <c r="N550" s="198" t="s">
        <v>457</v>
      </c>
      <c r="O550" s="192" t="str">
        <f t="shared" si="72"/>
        <v/>
      </c>
      <c r="P550" s="408" t="str">
        <f t="shared" si="76"/>
        <v/>
      </c>
      <c r="Q550" s="407" t="str">
        <f t="shared" si="77"/>
        <v/>
      </c>
      <c r="R550" s="334" t="str">
        <f t="shared" si="73"/>
        <v/>
      </c>
      <c r="S550" s="334" t="str">
        <f t="shared" si="74"/>
        <v/>
      </c>
      <c r="T550" s="334" t="str">
        <f t="shared" si="75"/>
        <v/>
      </c>
      <c r="U550" s="334" t="str">
        <f t="shared" si="78"/>
        <v/>
      </c>
      <c r="V550" s="267" t="str">
        <f t="shared" si="79"/>
        <v/>
      </c>
      <c r="W550" s="194" t="str">
        <f t="shared" si="80"/>
        <v/>
      </c>
    </row>
    <row r="551" spans="1:23" ht="10.95" customHeight="1" x14ac:dyDescent="0.2">
      <c r="A551" s="195" t="s">
        <v>445</v>
      </c>
      <c r="B551" s="196" t="s">
        <v>455</v>
      </c>
      <c r="C551" s="196">
        <v>19</v>
      </c>
      <c r="D551" s="197">
        <v>7</v>
      </c>
      <c r="E551" s="196">
        <v>5</v>
      </c>
      <c r="F551" s="198" t="s">
        <v>457</v>
      </c>
      <c r="G551" s="198" t="s">
        <v>457</v>
      </c>
      <c r="H551" s="198" t="s">
        <v>457</v>
      </c>
      <c r="I551" s="198" t="s">
        <v>457</v>
      </c>
      <c r="J551" s="199">
        <v>4</v>
      </c>
      <c r="K551" s="198" t="s">
        <v>457</v>
      </c>
      <c r="L551" s="198" t="s">
        <v>457</v>
      </c>
      <c r="M551" s="200" t="s">
        <v>457</v>
      </c>
      <c r="N551" s="198" t="s">
        <v>457</v>
      </c>
      <c r="O551" s="192" t="str">
        <f t="shared" si="72"/>
        <v/>
      </c>
      <c r="P551" s="408" t="str">
        <f t="shared" si="76"/>
        <v/>
      </c>
      <c r="Q551" s="407" t="str">
        <f t="shared" si="77"/>
        <v/>
      </c>
      <c r="R551" s="334" t="str">
        <f t="shared" si="73"/>
        <v/>
      </c>
      <c r="S551" s="334" t="str">
        <f t="shared" si="74"/>
        <v/>
      </c>
      <c r="T551" s="334" t="str">
        <f t="shared" si="75"/>
        <v/>
      </c>
      <c r="U551" s="334" t="str">
        <f t="shared" si="78"/>
        <v/>
      </c>
      <c r="V551" s="267" t="str">
        <f t="shared" si="79"/>
        <v/>
      </c>
      <c r="W551" s="194" t="str">
        <f t="shared" si="80"/>
        <v/>
      </c>
    </row>
    <row r="552" spans="1:23" ht="10.95" customHeight="1" x14ac:dyDescent="0.2">
      <c r="A552" s="195" t="s">
        <v>508</v>
      </c>
      <c r="B552" s="196" t="s">
        <v>444</v>
      </c>
      <c r="C552" s="196">
        <v>4436</v>
      </c>
      <c r="D552" s="197">
        <v>4296</v>
      </c>
      <c r="E552" s="196">
        <v>3129</v>
      </c>
      <c r="F552" s="198">
        <v>70.5</v>
      </c>
      <c r="G552" s="198">
        <v>2.2999999999999998</v>
      </c>
      <c r="H552" s="198">
        <v>72.8</v>
      </c>
      <c r="I552" s="198">
        <v>2.2000000000000002</v>
      </c>
      <c r="J552" s="199">
        <v>2776</v>
      </c>
      <c r="K552" s="198">
        <v>62.6</v>
      </c>
      <c r="L552" s="198">
        <v>2.4</v>
      </c>
      <c r="M552" s="200">
        <v>64.599999999999994</v>
      </c>
      <c r="N552" s="198">
        <v>2.4</v>
      </c>
      <c r="O552" s="192">
        <f t="shared" si="72"/>
        <v>66.900000000000006</v>
      </c>
      <c r="P552" s="408">
        <f t="shared" si="76"/>
        <v>0.48499999999999893</v>
      </c>
      <c r="Q552" s="407">
        <f t="shared" si="77"/>
        <v>0.72496263079222556</v>
      </c>
      <c r="R552" s="334">
        <f t="shared" si="73"/>
        <v>46</v>
      </c>
      <c r="S552" s="334">
        <f t="shared" si="74"/>
        <v>46.1</v>
      </c>
      <c r="T552" s="334">
        <f t="shared" si="75"/>
        <v>59.4</v>
      </c>
      <c r="U552" s="334">
        <f t="shared" si="78"/>
        <v>66</v>
      </c>
      <c r="V552" s="267">
        <f t="shared" si="79"/>
        <v>0.18400000000000111</v>
      </c>
      <c r="W552" s="194" t="str">
        <f t="shared" si="80"/>
        <v>Wisconsin</v>
      </c>
    </row>
    <row r="553" spans="1:23" ht="10.95" customHeight="1" x14ac:dyDescent="0.2">
      <c r="A553" s="195" t="s">
        <v>445</v>
      </c>
      <c r="B553" s="196" t="s">
        <v>446</v>
      </c>
      <c r="C553" s="196">
        <v>2186</v>
      </c>
      <c r="D553" s="197">
        <v>2105</v>
      </c>
      <c r="E553" s="196">
        <v>1519</v>
      </c>
      <c r="F553" s="198">
        <v>69.5</v>
      </c>
      <c r="G553" s="198">
        <v>3.3</v>
      </c>
      <c r="H553" s="198">
        <v>72.2</v>
      </c>
      <c r="I553" s="198">
        <v>3.2</v>
      </c>
      <c r="J553" s="199">
        <v>1328</v>
      </c>
      <c r="K553" s="198">
        <v>60.7</v>
      </c>
      <c r="L553" s="198">
        <v>3.5</v>
      </c>
      <c r="M553" s="200">
        <v>63.1</v>
      </c>
      <c r="N553" s="198">
        <v>3.5</v>
      </c>
      <c r="O553" s="192" t="str">
        <f t="shared" si="72"/>
        <v/>
      </c>
      <c r="P553" s="408" t="str">
        <f t="shared" si="76"/>
        <v/>
      </c>
      <c r="Q553" s="407" t="str">
        <f t="shared" si="77"/>
        <v/>
      </c>
      <c r="R553" s="334" t="str">
        <f t="shared" si="73"/>
        <v/>
      </c>
      <c r="S553" s="334" t="str">
        <f t="shared" si="74"/>
        <v/>
      </c>
      <c r="T553" s="334" t="str">
        <f t="shared" si="75"/>
        <v/>
      </c>
      <c r="U553" s="334" t="str">
        <f t="shared" si="78"/>
        <v/>
      </c>
      <c r="V553" s="267" t="str">
        <f t="shared" si="79"/>
        <v/>
      </c>
      <c r="W553" s="194" t="str">
        <f t="shared" si="80"/>
        <v/>
      </c>
    </row>
    <row r="554" spans="1:23" ht="10.95" customHeight="1" x14ac:dyDescent="0.2">
      <c r="A554" s="195" t="s">
        <v>445</v>
      </c>
      <c r="B554" s="196" t="s">
        <v>447</v>
      </c>
      <c r="C554" s="196">
        <v>2250</v>
      </c>
      <c r="D554" s="197">
        <v>2191</v>
      </c>
      <c r="E554" s="196">
        <v>1610</v>
      </c>
      <c r="F554" s="198">
        <v>71.599999999999994</v>
      </c>
      <c r="G554" s="198">
        <v>3.2</v>
      </c>
      <c r="H554" s="198">
        <v>73.5</v>
      </c>
      <c r="I554" s="198">
        <v>3.1</v>
      </c>
      <c r="J554" s="199">
        <v>1448</v>
      </c>
      <c r="K554" s="198">
        <v>64.400000000000006</v>
      </c>
      <c r="L554" s="198">
        <v>3.3</v>
      </c>
      <c r="M554" s="200">
        <v>66.099999999999994</v>
      </c>
      <c r="N554" s="198">
        <v>3.4</v>
      </c>
      <c r="O554" s="192" t="str">
        <f t="shared" si="72"/>
        <v/>
      </c>
      <c r="P554" s="408" t="str">
        <f t="shared" si="76"/>
        <v/>
      </c>
      <c r="Q554" s="407" t="str">
        <f t="shared" si="77"/>
        <v/>
      </c>
      <c r="R554" s="334" t="str">
        <f t="shared" si="73"/>
        <v/>
      </c>
      <c r="S554" s="334" t="str">
        <f t="shared" si="74"/>
        <v/>
      </c>
      <c r="T554" s="334" t="str">
        <f t="shared" si="75"/>
        <v/>
      </c>
      <c r="U554" s="334" t="str">
        <f t="shared" si="78"/>
        <v/>
      </c>
      <c r="V554" s="267" t="str">
        <f t="shared" si="79"/>
        <v/>
      </c>
      <c r="W554" s="194" t="str">
        <f t="shared" si="80"/>
        <v/>
      </c>
    </row>
    <row r="555" spans="1:23" ht="10.95" customHeight="1" x14ac:dyDescent="0.2">
      <c r="A555" s="195" t="s">
        <v>445</v>
      </c>
      <c r="B555" s="196" t="s">
        <v>448</v>
      </c>
      <c r="C555" s="196">
        <v>3948</v>
      </c>
      <c r="D555" s="197">
        <v>3865</v>
      </c>
      <c r="E555" s="196">
        <v>2883</v>
      </c>
      <c r="F555" s="198">
        <v>73</v>
      </c>
      <c r="G555" s="198">
        <v>2.2999999999999998</v>
      </c>
      <c r="H555" s="198">
        <v>74.599999999999994</v>
      </c>
      <c r="I555" s="198">
        <v>2.2999999999999998</v>
      </c>
      <c r="J555" s="199">
        <v>2574</v>
      </c>
      <c r="K555" s="198">
        <v>65.2</v>
      </c>
      <c r="L555" s="198">
        <v>2.5</v>
      </c>
      <c r="M555" s="200">
        <v>66.599999999999994</v>
      </c>
      <c r="N555" s="198">
        <v>2.5</v>
      </c>
      <c r="O555" s="192" t="str">
        <f t="shared" si="72"/>
        <v/>
      </c>
      <c r="P555" s="408" t="str">
        <f t="shared" si="76"/>
        <v/>
      </c>
      <c r="Q555" s="407" t="str">
        <f t="shared" si="77"/>
        <v/>
      </c>
      <c r="R555" s="334" t="str">
        <f t="shared" si="73"/>
        <v/>
      </c>
      <c r="S555" s="334" t="str">
        <f t="shared" si="74"/>
        <v/>
      </c>
      <c r="T555" s="334" t="str">
        <f t="shared" si="75"/>
        <v/>
      </c>
      <c r="U555" s="334" t="str">
        <f t="shared" si="78"/>
        <v/>
      </c>
      <c r="V555" s="267" t="str">
        <f t="shared" si="79"/>
        <v/>
      </c>
      <c r="W555" s="194" t="str">
        <f t="shared" si="80"/>
        <v/>
      </c>
    </row>
    <row r="556" spans="1:23" ht="10.95" customHeight="1" x14ac:dyDescent="0.2">
      <c r="A556" s="195" t="s">
        <v>445</v>
      </c>
      <c r="B556" s="196" t="s">
        <v>449</v>
      </c>
      <c r="C556" s="196">
        <v>3782</v>
      </c>
      <c r="D556" s="197">
        <v>3759</v>
      </c>
      <c r="E556" s="196">
        <v>2815</v>
      </c>
      <c r="F556" s="198">
        <v>74.5</v>
      </c>
      <c r="G556" s="198">
        <v>2.2999999999999998</v>
      </c>
      <c r="H556" s="198">
        <v>74.900000000000006</v>
      </c>
      <c r="I556" s="198">
        <v>2.2999999999999998</v>
      </c>
      <c r="J556" s="199">
        <v>2514</v>
      </c>
      <c r="K556" s="198">
        <v>66.5</v>
      </c>
      <c r="L556" s="198">
        <v>2.5</v>
      </c>
      <c r="M556" s="200">
        <v>66.900000000000006</v>
      </c>
      <c r="N556" s="198">
        <v>2.5</v>
      </c>
      <c r="O556" s="192" t="str">
        <f t="shared" si="72"/>
        <v/>
      </c>
      <c r="P556" s="408" t="str">
        <f t="shared" si="76"/>
        <v/>
      </c>
      <c r="Q556" s="407" t="str">
        <f t="shared" si="77"/>
        <v/>
      </c>
      <c r="R556" s="334" t="str">
        <f t="shared" si="73"/>
        <v/>
      </c>
      <c r="S556" s="334" t="str">
        <f t="shared" si="74"/>
        <v/>
      </c>
      <c r="T556" s="334" t="str">
        <f t="shared" si="75"/>
        <v/>
      </c>
      <c r="U556" s="334" t="str">
        <f t="shared" si="78"/>
        <v/>
      </c>
      <c r="V556" s="267" t="str">
        <f t="shared" si="79"/>
        <v/>
      </c>
      <c r="W556" s="194" t="str">
        <f t="shared" si="80"/>
        <v/>
      </c>
    </row>
    <row r="557" spans="1:23" ht="10.95" customHeight="1" x14ac:dyDescent="0.2">
      <c r="A557" s="195" t="s">
        <v>445</v>
      </c>
      <c r="B557" s="196" t="s">
        <v>450</v>
      </c>
      <c r="C557" s="196">
        <v>264</v>
      </c>
      <c r="D557" s="197">
        <v>239</v>
      </c>
      <c r="E557" s="196">
        <v>137</v>
      </c>
      <c r="F557" s="198">
        <v>51.7</v>
      </c>
      <c r="G557" s="198">
        <v>12.3</v>
      </c>
      <c r="H557" s="198">
        <v>57.1</v>
      </c>
      <c r="I557" s="198">
        <v>12.8</v>
      </c>
      <c r="J557" s="199">
        <v>110</v>
      </c>
      <c r="K557" s="198">
        <v>41.7</v>
      </c>
      <c r="L557" s="198">
        <v>12.2</v>
      </c>
      <c r="M557" s="200">
        <v>46</v>
      </c>
      <c r="N557" s="198">
        <v>12.9</v>
      </c>
      <c r="O557" s="192" t="str">
        <f t="shared" si="72"/>
        <v/>
      </c>
      <c r="P557" s="408" t="str">
        <f t="shared" si="76"/>
        <v/>
      </c>
      <c r="Q557" s="407" t="str">
        <f t="shared" si="77"/>
        <v/>
      </c>
      <c r="R557" s="334" t="str">
        <f t="shared" si="73"/>
        <v/>
      </c>
      <c r="S557" s="334" t="str">
        <f t="shared" si="74"/>
        <v/>
      </c>
      <c r="T557" s="334" t="str">
        <f t="shared" si="75"/>
        <v/>
      </c>
      <c r="U557" s="334" t="str">
        <f t="shared" si="78"/>
        <v/>
      </c>
      <c r="V557" s="267" t="str">
        <f t="shared" si="79"/>
        <v/>
      </c>
      <c r="W557" s="194" t="str">
        <f t="shared" si="80"/>
        <v/>
      </c>
    </row>
    <row r="558" spans="1:23" ht="10.95" customHeight="1" x14ac:dyDescent="0.2">
      <c r="A558" s="195" t="s">
        <v>445</v>
      </c>
      <c r="B558" s="196" t="s">
        <v>451</v>
      </c>
      <c r="C558" s="196">
        <v>89</v>
      </c>
      <c r="D558" s="197">
        <v>79</v>
      </c>
      <c r="E558" s="196">
        <v>52</v>
      </c>
      <c r="F558" s="198">
        <v>58.6</v>
      </c>
      <c r="G558" s="198">
        <v>21.8</v>
      </c>
      <c r="H558" s="198">
        <v>66</v>
      </c>
      <c r="I558" s="198">
        <v>22.3</v>
      </c>
      <c r="J558" s="199">
        <v>52</v>
      </c>
      <c r="K558" s="198">
        <v>58.6</v>
      </c>
      <c r="L558" s="198">
        <v>21.8</v>
      </c>
      <c r="M558" s="200">
        <v>66</v>
      </c>
      <c r="N558" s="198">
        <v>22.3</v>
      </c>
      <c r="O558" s="192" t="str">
        <f t="shared" si="72"/>
        <v/>
      </c>
      <c r="P558" s="408" t="str">
        <f t="shared" si="76"/>
        <v/>
      </c>
      <c r="Q558" s="407" t="str">
        <f t="shared" si="77"/>
        <v/>
      </c>
      <c r="R558" s="334" t="str">
        <f t="shared" si="73"/>
        <v/>
      </c>
      <c r="S558" s="334" t="str">
        <f t="shared" si="74"/>
        <v/>
      </c>
      <c r="T558" s="334" t="str">
        <f t="shared" si="75"/>
        <v/>
      </c>
      <c r="U558" s="334" t="str">
        <f t="shared" si="78"/>
        <v/>
      </c>
      <c r="V558" s="267" t="str">
        <f t="shared" si="79"/>
        <v/>
      </c>
      <c r="W558" s="194" t="str">
        <f t="shared" si="80"/>
        <v/>
      </c>
    </row>
    <row r="559" spans="1:23" ht="10.95" customHeight="1" x14ac:dyDescent="0.2">
      <c r="A559" s="195" t="s">
        <v>445</v>
      </c>
      <c r="B559" s="196" t="s">
        <v>452</v>
      </c>
      <c r="C559" s="196">
        <v>232</v>
      </c>
      <c r="D559" s="197">
        <v>142</v>
      </c>
      <c r="E559" s="196">
        <v>91</v>
      </c>
      <c r="F559" s="198">
        <v>39.299999999999997</v>
      </c>
      <c r="G559" s="198">
        <v>16.7</v>
      </c>
      <c r="H559" s="198">
        <v>64.2</v>
      </c>
      <c r="I559" s="198">
        <v>21</v>
      </c>
      <c r="J559" s="199">
        <v>84</v>
      </c>
      <c r="K559" s="198">
        <v>36.299999999999997</v>
      </c>
      <c r="L559" s="198">
        <v>16.399999999999999</v>
      </c>
      <c r="M559" s="200">
        <v>59.4</v>
      </c>
      <c r="N559" s="198">
        <v>21.5</v>
      </c>
      <c r="O559" s="192" t="str">
        <f t="shared" si="72"/>
        <v/>
      </c>
      <c r="P559" s="408" t="str">
        <f t="shared" si="76"/>
        <v/>
      </c>
      <c r="Q559" s="407" t="str">
        <f t="shared" si="77"/>
        <v/>
      </c>
      <c r="R559" s="334" t="str">
        <f t="shared" si="73"/>
        <v/>
      </c>
      <c r="S559" s="334" t="str">
        <f t="shared" si="74"/>
        <v/>
      </c>
      <c r="T559" s="334" t="str">
        <f t="shared" si="75"/>
        <v/>
      </c>
      <c r="U559" s="334" t="str">
        <f t="shared" si="78"/>
        <v/>
      </c>
      <c r="V559" s="267" t="str">
        <f t="shared" si="79"/>
        <v/>
      </c>
      <c r="W559" s="194" t="str">
        <f t="shared" si="80"/>
        <v/>
      </c>
    </row>
    <row r="560" spans="1:23" ht="10.95" customHeight="1" x14ac:dyDescent="0.2">
      <c r="A560" s="195" t="s">
        <v>445</v>
      </c>
      <c r="B560" s="196" t="s">
        <v>453</v>
      </c>
      <c r="C560" s="196">
        <v>4015</v>
      </c>
      <c r="D560" s="197">
        <v>3932</v>
      </c>
      <c r="E560" s="196">
        <v>2923</v>
      </c>
      <c r="F560" s="198">
        <v>72.8</v>
      </c>
      <c r="G560" s="198">
        <v>2.2999999999999998</v>
      </c>
      <c r="H560" s="198">
        <v>74.400000000000006</v>
      </c>
      <c r="I560" s="198">
        <v>2.2999999999999998</v>
      </c>
      <c r="J560" s="199">
        <v>2599</v>
      </c>
      <c r="K560" s="198">
        <v>64.7</v>
      </c>
      <c r="L560" s="198">
        <v>2.5</v>
      </c>
      <c r="M560" s="200">
        <v>66.099999999999994</v>
      </c>
      <c r="N560" s="198">
        <v>2.5</v>
      </c>
      <c r="O560" s="192" t="str">
        <f t="shared" si="72"/>
        <v/>
      </c>
      <c r="P560" s="408" t="str">
        <f t="shared" si="76"/>
        <v/>
      </c>
      <c r="Q560" s="407" t="str">
        <f t="shared" si="77"/>
        <v/>
      </c>
      <c r="R560" s="334" t="str">
        <f t="shared" si="73"/>
        <v/>
      </c>
      <c r="S560" s="334" t="str">
        <f t="shared" si="74"/>
        <v/>
      </c>
      <c r="T560" s="334" t="str">
        <f t="shared" si="75"/>
        <v/>
      </c>
      <c r="U560" s="334" t="str">
        <f t="shared" si="78"/>
        <v/>
      </c>
      <c r="V560" s="267" t="str">
        <f t="shared" si="79"/>
        <v/>
      </c>
      <c r="W560" s="194" t="str">
        <f t="shared" si="80"/>
        <v/>
      </c>
    </row>
    <row r="561" spans="1:23" ht="10.95" customHeight="1" x14ac:dyDescent="0.2">
      <c r="A561" s="195" t="s">
        <v>445</v>
      </c>
      <c r="B561" s="196" t="s">
        <v>454</v>
      </c>
      <c r="C561" s="196">
        <v>313</v>
      </c>
      <c r="D561" s="197">
        <v>266</v>
      </c>
      <c r="E561" s="196">
        <v>159</v>
      </c>
      <c r="F561" s="198">
        <v>50.7</v>
      </c>
      <c r="G561" s="198">
        <v>11.3</v>
      </c>
      <c r="H561" s="198">
        <v>59.6</v>
      </c>
      <c r="I561" s="198">
        <v>12.1</v>
      </c>
      <c r="J561" s="199">
        <v>123</v>
      </c>
      <c r="K561" s="198">
        <v>39.1</v>
      </c>
      <c r="L561" s="198">
        <v>11.1</v>
      </c>
      <c r="M561" s="200">
        <v>46.1</v>
      </c>
      <c r="N561" s="198">
        <v>12.3</v>
      </c>
      <c r="O561" s="192" t="str">
        <f t="shared" si="72"/>
        <v/>
      </c>
      <c r="P561" s="408" t="str">
        <f t="shared" si="76"/>
        <v/>
      </c>
      <c r="Q561" s="407" t="str">
        <f t="shared" si="77"/>
        <v/>
      </c>
      <c r="R561" s="334" t="str">
        <f t="shared" si="73"/>
        <v/>
      </c>
      <c r="S561" s="334" t="str">
        <f t="shared" si="74"/>
        <v/>
      </c>
      <c r="T561" s="334" t="str">
        <f t="shared" si="75"/>
        <v/>
      </c>
      <c r="U561" s="334" t="str">
        <f t="shared" si="78"/>
        <v/>
      </c>
      <c r="V561" s="267" t="str">
        <f t="shared" si="79"/>
        <v/>
      </c>
      <c r="W561" s="194" t="str">
        <f t="shared" si="80"/>
        <v/>
      </c>
    </row>
    <row r="562" spans="1:23" ht="10.95" customHeight="1" x14ac:dyDescent="0.2">
      <c r="A562" s="195" t="s">
        <v>445</v>
      </c>
      <c r="B562" s="196" t="s">
        <v>455</v>
      </c>
      <c r="C562" s="196">
        <v>94</v>
      </c>
      <c r="D562" s="197">
        <v>84</v>
      </c>
      <c r="E562" s="196">
        <v>57</v>
      </c>
      <c r="F562" s="198">
        <v>60.5</v>
      </c>
      <c r="G562" s="198">
        <v>21.1</v>
      </c>
      <c r="H562" s="198">
        <v>67.8</v>
      </c>
      <c r="I562" s="198">
        <v>21.4</v>
      </c>
      <c r="J562" s="199">
        <v>57</v>
      </c>
      <c r="K562" s="198">
        <v>60.5</v>
      </c>
      <c r="L562" s="198">
        <v>21.1</v>
      </c>
      <c r="M562" s="200">
        <v>67.8</v>
      </c>
      <c r="N562" s="198">
        <v>21.4</v>
      </c>
      <c r="O562" s="192" t="str">
        <f t="shared" si="72"/>
        <v/>
      </c>
      <c r="P562" s="408" t="str">
        <f t="shared" si="76"/>
        <v/>
      </c>
      <c r="Q562" s="407" t="str">
        <f t="shared" si="77"/>
        <v/>
      </c>
      <c r="R562" s="334" t="str">
        <f t="shared" si="73"/>
        <v/>
      </c>
      <c r="S562" s="334" t="str">
        <f t="shared" si="74"/>
        <v/>
      </c>
      <c r="T562" s="334" t="str">
        <f t="shared" si="75"/>
        <v/>
      </c>
      <c r="U562" s="334" t="str">
        <f t="shared" si="78"/>
        <v/>
      </c>
      <c r="V562" s="267" t="str">
        <f t="shared" si="79"/>
        <v/>
      </c>
      <c r="W562" s="194" t="str">
        <f t="shared" si="80"/>
        <v/>
      </c>
    </row>
    <row r="563" spans="1:23" ht="10.95" customHeight="1" x14ac:dyDescent="0.2">
      <c r="A563" s="195" t="s">
        <v>509</v>
      </c>
      <c r="B563" s="196" t="s">
        <v>444</v>
      </c>
      <c r="C563" s="196">
        <v>430</v>
      </c>
      <c r="D563" s="197">
        <v>422</v>
      </c>
      <c r="E563" s="196">
        <v>268</v>
      </c>
      <c r="F563" s="198">
        <v>62.4</v>
      </c>
      <c r="G563" s="198">
        <v>2.9</v>
      </c>
      <c r="H563" s="198">
        <v>63.5</v>
      </c>
      <c r="I563" s="198">
        <v>2.9</v>
      </c>
      <c r="J563" s="199">
        <v>220</v>
      </c>
      <c r="K563" s="198">
        <v>51.2</v>
      </c>
      <c r="L563" s="198">
        <v>3</v>
      </c>
      <c r="M563" s="200">
        <v>52.1</v>
      </c>
      <c r="N563" s="198">
        <v>3</v>
      </c>
      <c r="O563" s="192">
        <f t="shared" si="72"/>
        <v>54.9</v>
      </c>
      <c r="P563" s="408">
        <f t="shared" si="76"/>
        <v>0.33018518518518519</v>
      </c>
      <c r="Q563" s="407">
        <f t="shared" si="77"/>
        <v>0.60143020980908046</v>
      </c>
      <c r="R563" s="334" t="str">
        <f t="shared" si="73"/>
        <v>B</v>
      </c>
      <c r="S563" s="334" t="str">
        <f t="shared" si="74"/>
        <v>B</v>
      </c>
      <c r="T563" s="334" t="str">
        <f t="shared" si="75"/>
        <v>B</v>
      </c>
      <c r="U563" s="334" t="str">
        <f t="shared" si="78"/>
        <v>B</v>
      </c>
      <c r="V563" s="267">
        <f t="shared" si="79"/>
        <v>0.21881481481481485</v>
      </c>
      <c r="W563" s="194" t="str">
        <f t="shared" si="80"/>
        <v>Wyoming</v>
      </c>
    </row>
    <row r="564" spans="1:23" ht="10.95" customHeight="1" x14ac:dyDescent="0.2">
      <c r="A564" s="195" t="s">
        <v>445</v>
      </c>
      <c r="B564" s="196" t="s">
        <v>446</v>
      </c>
      <c r="C564" s="196">
        <v>216</v>
      </c>
      <c r="D564" s="197">
        <v>212</v>
      </c>
      <c r="E564" s="196">
        <v>134</v>
      </c>
      <c r="F564" s="198">
        <v>61.8</v>
      </c>
      <c r="G564" s="198">
        <v>4.0999999999999996</v>
      </c>
      <c r="H564" s="198">
        <v>62.9</v>
      </c>
      <c r="I564" s="198">
        <v>4.0999999999999996</v>
      </c>
      <c r="J564" s="199">
        <v>107</v>
      </c>
      <c r="K564" s="198">
        <v>49.7</v>
      </c>
      <c r="L564" s="198">
        <v>4.2</v>
      </c>
      <c r="M564" s="200">
        <v>50.6</v>
      </c>
      <c r="N564" s="198">
        <v>4.2</v>
      </c>
      <c r="O564" s="192" t="str">
        <f t="shared" si="72"/>
        <v/>
      </c>
      <c r="P564" s="408" t="str">
        <f t="shared" si="76"/>
        <v/>
      </c>
      <c r="Q564" s="407" t="str">
        <f t="shared" si="77"/>
        <v/>
      </c>
      <c r="R564" s="334" t="str">
        <f t="shared" si="73"/>
        <v/>
      </c>
      <c r="S564" s="334" t="str">
        <f t="shared" si="74"/>
        <v/>
      </c>
      <c r="T564" s="334" t="str">
        <f t="shared" si="75"/>
        <v/>
      </c>
      <c r="U564" s="334" t="str">
        <f t="shared" si="78"/>
        <v/>
      </c>
      <c r="V564" s="267" t="str">
        <f t="shared" si="79"/>
        <v/>
      </c>
      <c r="W564" s="194" t="str">
        <f t="shared" si="80"/>
        <v/>
      </c>
    </row>
    <row r="565" spans="1:23" ht="10.95" customHeight="1" x14ac:dyDescent="0.2">
      <c r="A565" s="195" t="s">
        <v>445</v>
      </c>
      <c r="B565" s="196" t="s">
        <v>447</v>
      </c>
      <c r="C565" s="196">
        <v>214</v>
      </c>
      <c r="D565" s="197">
        <v>210</v>
      </c>
      <c r="E565" s="196">
        <v>135</v>
      </c>
      <c r="F565" s="198">
        <v>62.9</v>
      </c>
      <c r="G565" s="198">
        <v>4.0999999999999996</v>
      </c>
      <c r="H565" s="198">
        <v>64.099999999999994</v>
      </c>
      <c r="I565" s="198">
        <v>4.0999999999999996</v>
      </c>
      <c r="J565" s="199">
        <v>113</v>
      </c>
      <c r="K565" s="198">
        <v>52.7</v>
      </c>
      <c r="L565" s="198">
        <v>4.2</v>
      </c>
      <c r="M565" s="200">
        <v>53.6</v>
      </c>
      <c r="N565" s="198">
        <v>4.2</v>
      </c>
      <c r="O565" s="192" t="str">
        <f t="shared" si="72"/>
        <v/>
      </c>
      <c r="P565" s="408" t="str">
        <f t="shared" si="76"/>
        <v/>
      </c>
      <c r="Q565" s="407" t="str">
        <f t="shared" si="77"/>
        <v/>
      </c>
      <c r="R565" s="334" t="str">
        <f t="shared" si="73"/>
        <v/>
      </c>
      <c r="S565" s="334" t="str">
        <f t="shared" si="74"/>
        <v/>
      </c>
      <c r="T565" s="334" t="str">
        <f t="shared" si="75"/>
        <v/>
      </c>
      <c r="U565" s="334" t="str">
        <f t="shared" si="78"/>
        <v/>
      </c>
      <c r="V565" s="267" t="str">
        <f t="shared" si="79"/>
        <v/>
      </c>
      <c r="W565" s="194" t="str">
        <f t="shared" si="80"/>
        <v/>
      </c>
    </row>
    <row r="566" spans="1:23" ht="10.95" customHeight="1" x14ac:dyDescent="0.2">
      <c r="A566" s="195" t="s">
        <v>445</v>
      </c>
      <c r="B566" s="196" t="s">
        <v>448</v>
      </c>
      <c r="C566" s="196">
        <v>408</v>
      </c>
      <c r="D566" s="197">
        <v>402</v>
      </c>
      <c r="E566" s="196">
        <v>259</v>
      </c>
      <c r="F566" s="198">
        <v>63.6</v>
      </c>
      <c r="G566" s="198">
        <v>2.9</v>
      </c>
      <c r="H566" s="198">
        <v>64.5</v>
      </c>
      <c r="I566" s="198">
        <v>2.9</v>
      </c>
      <c r="J566" s="199">
        <v>214</v>
      </c>
      <c r="K566" s="198">
        <v>52.5</v>
      </c>
      <c r="L566" s="198">
        <v>3</v>
      </c>
      <c r="M566" s="200">
        <v>53.2</v>
      </c>
      <c r="N566" s="198">
        <v>3.1</v>
      </c>
      <c r="O566" s="192" t="str">
        <f t="shared" si="72"/>
        <v/>
      </c>
      <c r="P566" s="408" t="str">
        <f t="shared" si="76"/>
        <v/>
      </c>
      <c r="Q566" s="407" t="str">
        <f t="shared" si="77"/>
        <v/>
      </c>
      <c r="R566" s="334" t="str">
        <f t="shared" si="73"/>
        <v/>
      </c>
      <c r="S566" s="334" t="str">
        <f t="shared" si="74"/>
        <v/>
      </c>
      <c r="T566" s="334" t="str">
        <f t="shared" si="75"/>
        <v/>
      </c>
      <c r="U566" s="334" t="str">
        <f t="shared" si="78"/>
        <v/>
      </c>
      <c r="V566" s="267" t="str">
        <f t="shared" si="79"/>
        <v/>
      </c>
      <c r="W566" s="194" t="str">
        <f t="shared" si="80"/>
        <v/>
      </c>
    </row>
    <row r="567" spans="1:23" ht="10.95" customHeight="1" x14ac:dyDescent="0.2">
      <c r="A567" s="195" t="s">
        <v>445</v>
      </c>
      <c r="B567" s="196" t="s">
        <v>449</v>
      </c>
      <c r="C567" s="196">
        <v>369</v>
      </c>
      <c r="D567" s="197">
        <v>368</v>
      </c>
      <c r="E567" s="196">
        <v>244</v>
      </c>
      <c r="F567" s="198">
        <v>66</v>
      </c>
      <c r="G567" s="198">
        <v>3</v>
      </c>
      <c r="H567" s="198">
        <v>66.3</v>
      </c>
      <c r="I567" s="198">
        <v>3</v>
      </c>
      <c r="J567" s="199">
        <v>202</v>
      </c>
      <c r="K567" s="198">
        <v>54.7</v>
      </c>
      <c r="L567" s="198">
        <v>3.2</v>
      </c>
      <c r="M567" s="200">
        <v>54.9</v>
      </c>
      <c r="N567" s="198">
        <v>3.2</v>
      </c>
      <c r="O567" s="192" t="str">
        <f t="shared" si="72"/>
        <v/>
      </c>
      <c r="P567" s="408" t="str">
        <f t="shared" si="76"/>
        <v/>
      </c>
      <c r="Q567" s="407" t="str">
        <f t="shared" si="77"/>
        <v/>
      </c>
      <c r="R567" s="334" t="str">
        <f t="shared" si="73"/>
        <v/>
      </c>
      <c r="S567" s="334" t="str">
        <f t="shared" si="74"/>
        <v/>
      </c>
      <c r="T567" s="334" t="str">
        <f t="shared" si="75"/>
        <v/>
      </c>
      <c r="U567" s="334" t="str">
        <f t="shared" si="78"/>
        <v/>
      </c>
      <c r="V567" s="267" t="str">
        <f t="shared" si="79"/>
        <v/>
      </c>
      <c r="W567" s="194" t="str">
        <f t="shared" si="80"/>
        <v/>
      </c>
    </row>
    <row r="568" spans="1:23" ht="10.95" customHeight="1" x14ac:dyDescent="0.2">
      <c r="A568" s="195" t="s">
        <v>445</v>
      </c>
      <c r="B568" s="196" t="s">
        <v>450</v>
      </c>
      <c r="C568" s="196">
        <v>5</v>
      </c>
      <c r="D568" s="197">
        <v>4</v>
      </c>
      <c r="E568" s="196">
        <v>3</v>
      </c>
      <c r="F568" s="198" t="s">
        <v>457</v>
      </c>
      <c r="G568" s="198" t="s">
        <v>457</v>
      </c>
      <c r="H568" s="198" t="s">
        <v>457</v>
      </c>
      <c r="I568" s="198" t="s">
        <v>457</v>
      </c>
      <c r="J568" s="199">
        <v>2</v>
      </c>
      <c r="K568" s="198" t="s">
        <v>457</v>
      </c>
      <c r="L568" s="198" t="s">
        <v>457</v>
      </c>
      <c r="M568" s="200" t="s">
        <v>457</v>
      </c>
      <c r="N568" s="198" t="s">
        <v>457</v>
      </c>
      <c r="O568" s="192" t="str">
        <f t="shared" si="72"/>
        <v/>
      </c>
      <c r="P568" s="408" t="str">
        <f t="shared" si="76"/>
        <v/>
      </c>
      <c r="Q568" s="407" t="str">
        <f t="shared" si="77"/>
        <v/>
      </c>
      <c r="R568" s="334" t="str">
        <f t="shared" si="73"/>
        <v/>
      </c>
      <c r="S568" s="334" t="str">
        <f t="shared" si="74"/>
        <v/>
      </c>
      <c r="T568" s="334" t="str">
        <f t="shared" si="75"/>
        <v/>
      </c>
      <c r="U568" s="334" t="str">
        <f t="shared" si="78"/>
        <v/>
      </c>
      <c r="V568" s="267" t="str">
        <f t="shared" si="79"/>
        <v/>
      </c>
      <c r="W568" s="194" t="str">
        <f t="shared" si="80"/>
        <v/>
      </c>
    </row>
    <row r="569" spans="1:23" ht="10.95" customHeight="1" x14ac:dyDescent="0.2">
      <c r="A569" s="195" t="s">
        <v>445</v>
      </c>
      <c r="B569" s="196" t="s">
        <v>451</v>
      </c>
      <c r="C569" s="196">
        <v>3</v>
      </c>
      <c r="D569" s="197">
        <v>1</v>
      </c>
      <c r="E569" s="196" t="s">
        <v>482</v>
      </c>
      <c r="F569" s="198" t="s">
        <v>457</v>
      </c>
      <c r="G569" s="198" t="s">
        <v>457</v>
      </c>
      <c r="H569" s="198" t="s">
        <v>457</v>
      </c>
      <c r="I569" s="198" t="s">
        <v>457</v>
      </c>
      <c r="J569" s="199" t="s">
        <v>482</v>
      </c>
      <c r="K569" s="198" t="s">
        <v>457</v>
      </c>
      <c r="L569" s="198" t="s">
        <v>457</v>
      </c>
      <c r="M569" s="200" t="s">
        <v>457</v>
      </c>
      <c r="N569" s="198" t="s">
        <v>457</v>
      </c>
      <c r="O569" s="192" t="str">
        <f t="shared" si="72"/>
        <v/>
      </c>
      <c r="P569" s="408" t="str">
        <f t="shared" si="76"/>
        <v/>
      </c>
      <c r="Q569" s="407" t="str">
        <f t="shared" si="77"/>
        <v/>
      </c>
      <c r="R569" s="334" t="str">
        <f t="shared" si="73"/>
        <v/>
      </c>
      <c r="S569" s="334" t="str">
        <f t="shared" si="74"/>
        <v/>
      </c>
      <c r="T569" s="334" t="str">
        <f t="shared" si="75"/>
        <v/>
      </c>
      <c r="U569" s="334" t="str">
        <f t="shared" si="78"/>
        <v/>
      </c>
      <c r="V569" s="267" t="str">
        <f t="shared" si="79"/>
        <v/>
      </c>
      <c r="W569" s="194" t="str">
        <f t="shared" si="80"/>
        <v/>
      </c>
    </row>
    <row r="570" spans="1:23" ht="10.95" customHeight="1" x14ac:dyDescent="0.2">
      <c r="A570" s="195" t="s">
        <v>445</v>
      </c>
      <c r="B570" s="196" t="s">
        <v>452</v>
      </c>
      <c r="C570" s="196">
        <v>41</v>
      </c>
      <c r="D570" s="197">
        <v>37</v>
      </c>
      <c r="E570" s="196">
        <v>16</v>
      </c>
      <c r="F570" s="198" t="s">
        <v>457</v>
      </c>
      <c r="G570" s="198" t="s">
        <v>457</v>
      </c>
      <c r="H570" s="198" t="s">
        <v>457</v>
      </c>
      <c r="I570" s="198" t="s">
        <v>457</v>
      </c>
      <c r="J570" s="199">
        <v>13</v>
      </c>
      <c r="K570" s="198" t="s">
        <v>457</v>
      </c>
      <c r="L570" s="198" t="s">
        <v>457</v>
      </c>
      <c r="M570" s="200" t="s">
        <v>457</v>
      </c>
      <c r="N570" s="198" t="s">
        <v>457</v>
      </c>
      <c r="O570" s="192" t="str">
        <f t="shared" si="72"/>
        <v/>
      </c>
      <c r="P570" s="408" t="str">
        <f t="shared" si="76"/>
        <v/>
      </c>
      <c r="Q570" s="407" t="str">
        <f t="shared" si="77"/>
        <v/>
      </c>
      <c r="R570" s="334" t="str">
        <f t="shared" si="73"/>
        <v/>
      </c>
      <c r="S570" s="334" t="str">
        <f t="shared" si="74"/>
        <v/>
      </c>
      <c r="T570" s="334" t="str">
        <f t="shared" si="75"/>
        <v/>
      </c>
      <c r="U570" s="334" t="str">
        <f t="shared" si="78"/>
        <v/>
      </c>
      <c r="V570" s="267" t="str">
        <f t="shared" si="79"/>
        <v/>
      </c>
      <c r="W570" s="194" t="str">
        <f t="shared" si="80"/>
        <v/>
      </c>
    </row>
    <row r="571" spans="1:23" ht="10.95" customHeight="1" x14ac:dyDescent="0.2">
      <c r="A571" s="195" t="s">
        <v>445</v>
      </c>
      <c r="B571" s="196" t="s">
        <v>453</v>
      </c>
      <c r="C571" s="196">
        <v>410</v>
      </c>
      <c r="D571" s="197">
        <v>405</v>
      </c>
      <c r="E571" s="196">
        <v>261</v>
      </c>
      <c r="F571" s="198">
        <v>63.6</v>
      </c>
      <c r="G571" s="198">
        <v>2.9</v>
      </c>
      <c r="H571" s="198">
        <v>64.400000000000006</v>
      </c>
      <c r="I571" s="198">
        <v>2.9</v>
      </c>
      <c r="J571" s="199">
        <v>216</v>
      </c>
      <c r="K571" s="198">
        <v>52.5</v>
      </c>
      <c r="L571" s="198">
        <v>3</v>
      </c>
      <c r="M571" s="200">
        <v>53.2</v>
      </c>
      <c r="N571" s="198">
        <v>3</v>
      </c>
      <c r="O571" s="192" t="str">
        <f t="shared" si="72"/>
        <v/>
      </c>
      <c r="P571" s="408" t="str">
        <f t="shared" si="76"/>
        <v/>
      </c>
      <c r="Q571" s="407" t="str">
        <f t="shared" si="77"/>
        <v/>
      </c>
      <c r="R571" s="334" t="str">
        <f t="shared" si="73"/>
        <v/>
      </c>
      <c r="S571" s="334" t="str">
        <f t="shared" si="74"/>
        <v/>
      </c>
      <c r="T571" s="334" t="str">
        <f t="shared" si="75"/>
        <v/>
      </c>
      <c r="U571" s="334" t="str">
        <f t="shared" si="78"/>
        <v/>
      </c>
      <c r="V571" s="267" t="str">
        <f t="shared" si="79"/>
        <v/>
      </c>
      <c r="W571" s="194" t="str">
        <f t="shared" si="80"/>
        <v/>
      </c>
    </row>
    <row r="572" spans="1:23" ht="10.95" customHeight="1" x14ac:dyDescent="0.2">
      <c r="A572" s="195" t="s">
        <v>445</v>
      </c>
      <c r="B572" s="196" t="s">
        <v>454</v>
      </c>
      <c r="C572" s="196">
        <v>6</v>
      </c>
      <c r="D572" s="197">
        <v>5</v>
      </c>
      <c r="E572" s="196">
        <v>3</v>
      </c>
      <c r="F572" s="198" t="s">
        <v>457</v>
      </c>
      <c r="G572" s="198" t="s">
        <v>457</v>
      </c>
      <c r="H572" s="198" t="s">
        <v>457</v>
      </c>
      <c r="I572" s="198" t="s">
        <v>457</v>
      </c>
      <c r="J572" s="199">
        <v>2</v>
      </c>
      <c r="K572" s="198" t="s">
        <v>457</v>
      </c>
      <c r="L572" s="198" t="s">
        <v>457</v>
      </c>
      <c r="M572" s="200" t="s">
        <v>457</v>
      </c>
      <c r="N572" s="198" t="s">
        <v>457</v>
      </c>
      <c r="O572" s="192" t="str">
        <f t="shared" si="72"/>
        <v/>
      </c>
      <c r="P572" s="408" t="str">
        <f t="shared" si="76"/>
        <v/>
      </c>
      <c r="Q572" s="407" t="str">
        <f t="shared" si="77"/>
        <v/>
      </c>
      <c r="R572" s="334" t="str">
        <f t="shared" si="73"/>
        <v/>
      </c>
      <c r="S572" s="334" t="str">
        <f t="shared" si="74"/>
        <v/>
      </c>
      <c r="T572" s="334" t="str">
        <f t="shared" si="75"/>
        <v/>
      </c>
      <c r="U572" s="334" t="str">
        <f t="shared" si="78"/>
        <v/>
      </c>
      <c r="V572" s="267" t="str">
        <f t="shared" si="79"/>
        <v/>
      </c>
      <c r="W572" s="194" t="str">
        <f t="shared" si="80"/>
        <v/>
      </c>
    </row>
    <row r="573" spans="1:23" ht="10.95" customHeight="1" x14ac:dyDescent="0.2">
      <c r="A573" s="195" t="s">
        <v>445</v>
      </c>
      <c r="B573" s="196" t="s">
        <v>455</v>
      </c>
      <c r="C573" s="196">
        <v>3</v>
      </c>
      <c r="D573" s="197">
        <v>1</v>
      </c>
      <c r="E573" s="196" t="s">
        <v>482</v>
      </c>
      <c r="F573" s="198" t="s">
        <v>457</v>
      </c>
      <c r="G573" s="198" t="s">
        <v>457</v>
      </c>
      <c r="H573" s="198" t="s">
        <v>457</v>
      </c>
      <c r="I573" s="198" t="s">
        <v>457</v>
      </c>
      <c r="J573" s="199" t="s">
        <v>482</v>
      </c>
      <c r="K573" s="198" t="s">
        <v>457</v>
      </c>
      <c r="L573" s="198" t="s">
        <v>457</v>
      </c>
      <c r="M573" s="200" t="s">
        <v>457</v>
      </c>
      <c r="N573" s="198" t="s">
        <v>457</v>
      </c>
      <c r="O573" s="192" t="str">
        <f t="shared" si="72"/>
        <v/>
      </c>
      <c r="P573" s="408" t="str">
        <f t="shared" si="76"/>
        <v/>
      </c>
      <c r="Q573" s="407" t="str">
        <f t="shared" si="77"/>
        <v/>
      </c>
      <c r="R573" s="334" t="str">
        <f t="shared" si="73"/>
        <v/>
      </c>
      <c r="S573" s="334" t="str">
        <f t="shared" si="74"/>
        <v/>
      </c>
      <c r="T573" s="334" t="str">
        <f t="shared" si="75"/>
        <v/>
      </c>
      <c r="U573" s="334" t="str">
        <f t="shared" si="78"/>
        <v/>
      </c>
      <c r="V573" s="267" t="str">
        <f t="shared" si="79"/>
        <v/>
      </c>
      <c r="W573" s="194" t="str">
        <f t="shared" si="80"/>
        <v/>
      </c>
    </row>
    <row r="575" spans="1:23" ht="10.95" customHeight="1" x14ac:dyDescent="0.2">
      <c r="A575" s="209" t="s">
        <v>510</v>
      </c>
      <c r="B575" s="210"/>
      <c r="C575" s="211"/>
      <c r="D575" s="212"/>
      <c r="E575" s="210"/>
      <c r="F575" s="210"/>
      <c r="G575" s="210"/>
      <c r="H575" s="210"/>
      <c r="I575" s="210"/>
      <c r="J575" s="213"/>
      <c r="K575" s="210"/>
      <c r="L575" s="210"/>
      <c r="M575" s="212"/>
      <c r="N575" s="210"/>
      <c r="O575" s="210"/>
      <c r="P575" s="212"/>
      <c r="Q575" s="212"/>
    </row>
    <row r="576" spans="1:23" ht="10.95" customHeight="1" x14ac:dyDescent="0.2">
      <c r="A576" s="210" t="s">
        <v>511</v>
      </c>
      <c r="B576" s="210"/>
      <c r="C576" s="210"/>
      <c r="D576" s="212"/>
      <c r="E576" s="210"/>
      <c r="F576" s="210"/>
      <c r="G576" s="210"/>
      <c r="H576" s="210"/>
      <c r="I576" s="210"/>
      <c r="J576" s="213"/>
      <c r="K576" s="210"/>
      <c r="L576" s="210"/>
      <c r="M576" s="210"/>
      <c r="N576" s="210"/>
      <c r="O576" s="210"/>
      <c r="P576" s="212"/>
      <c r="Q576" s="212"/>
    </row>
    <row r="577" spans="1:17" ht="10.95" customHeight="1" x14ac:dyDescent="0.2">
      <c r="A577" s="210" t="s">
        <v>512</v>
      </c>
      <c r="B577" s="210"/>
      <c r="C577" s="211"/>
      <c r="D577" s="212"/>
      <c r="E577" s="210"/>
      <c r="F577" s="210"/>
      <c r="G577" s="210"/>
      <c r="H577" s="210"/>
      <c r="I577" s="210"/>
      <c r="J577" s="213"/>
      <c r="K577" s="210"/>
      <c r="L577" s="210"/>
      <c r="M577" s="212"/>
      <c r="N577" s="210"/>
      <c r="O577" s="210"/>
      <c r="P577" s="212"/>
      <c r="Q577" s="212"/>
    </row>
    <row r="578" spans="1:17" ht="10.95" customHeight="1" x14ac:dyDescent="0.2">
      <c r="A578" s="214" t="s">
        <v>513</v>
      </c>
      <c r="B578" s="210"/>
      <c r="C578" s="211"/>
      <c r="D578" s="212"/>
      <c r="E578" s="210"/>
      <c r="F578" s="210"/>
      <c r="G578" s="210"/>
      <c r="H578" s="210"/>
      <c r="I578" s="210"/>
      <c r="J578" s="213"/>
      <c r="K578" s="210"/>
      <c r="L578" s="210"/>
      <c r="M578" s="212"/>
      <c r="N578" s="210"/>
      <c r="O578" s="210"/>
      <c r="P578" s="212"/>
      <c r="Q578" s="212"/>
    </row>
    <row r="579" spans="1:17" ht="10.95" customHeight="1" x14ac:dyDescent="0.2">
      <c r="A579" s="210" t="s">
        <v>514</v>
      </c>
      <c r="B579" s="210"/>
      <c r="C579" s="211"/>
      <c r="D579" s="212"/>
      <c r="E579" s="210"/>
      <c r="F579" s="210"/>
      <c r="G579" s="210"/>
      <c r="H579" s="210"/>
      <c r="I579" s="210"/>
      <c r="J579" s="213"/>
      <c r="K579" s="210"/>
      <c r="L579" s="210"/>
      <c r="M579" s="212"/>
      <c r="N579" s="210"/>
      <c r="O579" s="210"/>
      <c r="P579" s="212"/>
      <c r="Q579" s="212"/>
    </row>
    <row r="580" spans="1:17" ht="10.95" customHeight="1" x14ac:dyDescent="0.2">
      <c r="A580" s="210" t="s">
        <v>515</v>
      </c>
      <c r="B580" s="210"/>
      <c r="C580" s="211"/>
      <c r="D580" s="212"/>
      <c r="E580" s="210"/>
      <c r="F580" s="210"/>
      <c r="G580" s="210"/>
      <c r="H580" s="210"/>
      <c r="I580" s="210"/>
      <c r="J580" s="213"/>
      <c r="K580" s="210"/>
      <c r="L580" s="210"/>
      <c r="M580" s="212"/>
      <c r="N580" s="210"/>
      <c r="O580" s="210"/>
      <c r="P580" s="212"/>
      <c r="Q580" s="212"/>
    </row>
    <row r="581" spans="1:17" ht="10.95" customHeight="1" x14ac:dyDescent="0.2">
      <c r="A581" s="210"/>
      <c r="B581" s="210"/>
      <c r="C581" s="211"/>
      <c r="D581" s="212"/>
      <c r="E581" s="210"/>
      <c r="F581" s="210"/>
      <c r="G581" s="210"/>
      <c r="H581" s="210"/>
      <c r="I581" s="210"/>
      <c r="J581" s="213"/>
      <c r="K581" s="210"/>
      <c r="L581" s="210"/>
      <c r="M581" s="212"/>
      <c r="N581" s="210"/>
      <c r="O581" s="210"/>
      <c r="P581" s="212"/>
      <c r="Q581" s="212"/>
    </row>
    <row r="582" spans="1:17" ht="10.95" customHeight="1" x14ac:dyDescent="0.2">
      <c r="A582" s="210" t="s">
        <v>516</v>
      </c>
      <c r="B582" s="210"/>
      <c r="C582" s="210"/>
      <c r="D582" s="212"/>
      <c r="E582" s="210"/>
      <c r="F582" s="210"/>
      <c r="G582" s="210"/>
      <c r="H582" s="210"/>
      <c r="I582" s="210"/>
      <c r="J582" s="213"/>
      <c r="K582" s="210"/>
      <c r="L582" s="210"/>
      <c r="M582" s="210"/>
      <c r="N582" s="210"/>
      <c r="O582" s="210"/>
      <c r="P582" s="212"/>
      <c r="Q582" s="212"/>
    </row>
  </sheetData>
  <sortState xmlns:xlrd2="http://schemas.microsoft.com/office/spreadsheetml/2017/richdata2" ref="Y2:AI62">
    <sortCondition ref="AI2:AI62"/>
  </sortState>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CA0B-9F50-45BE-9482-8AD00E42C552}">
  <dimension ref="A1:P53"/>
  <sheetViews>
    <sheetView workbookViewId="0">
      <pane ySplit="1" topLeftCell="A2" activePane="bottomLeft" state="frozen"/>
      <selection pane="bottomLeft" activeCell="F1" sqref="F1"/>
    </sheetView>
  </sheetViews>
  <sheetFormatPr defaultRowHeight="13.8" x14ac:dyDescent="0.3"/>
  <cols>
    <col min="1" max="1" width="19" customWidth="1"/>
    <col min="2" max="4" width="9" style="542"/>
    <col min="5" max="6" width="9" style="357"/>
    <col min="9" max="9" width="9" style="554"/>
    <col min="10" max="10" width="9" style="548"/>
  </cols>
  <sheetData>
    <row r="1" spans="1:16" s="543" customFormat="1" ht="69" x14ac:dyDescent="0.3">
      <c r="A1" s="170" t="s">
        <v>1902</v>
      </c>
      <c r="B1" s="544">
        <v>2000</v>
      </c>
      <c r="C1" s="544">
        <v>2004</v>
      </c>
      <c r="D1" s="544">
        <v>2008</v>
      </c>
      <c r="E1" s="549" t="s">
        <v>1892</v>
      </c>
      <c r="F1" s="551" t="s">
        <v>1903</v>
      </c>
      <c r="G1" s="184" t="s">
        <v>1891</v>
      </c>
      <c r="H1" s="184" t="s">
        <v>449</v>
      </c>
      <c r="I1" s="553" t="s">
        <v>441</v>
      </c>
      <c r="J1" s="547" t="s">
        <v>450</v>
      </c>
      <c r="K1" s="184" t="s">
        <v>454</v>
      </c>
      <c r="L1" s="184" t="s">
        <v>452</v>
      </c>
      <c r="M1" s="184" t="s">
        <v>451</v>
      </c>
      <c r="N1" s="184" t="s">
        <v>442</v>
      </c>
      <c r="O1" s="184" t="s">
        <v>189</v>
      </c>
      <c r="P1" s="170" t="s">
        <v>1893</v>
      </c>
    </row>
    <row r="2" spans="1:16" x14ac:dyDescent="0.3">
      <c r="A2" t="s">
        <v>234</v>
      </c>
      <c r="B2" s="542">
        <v>0.17199999999999999</v>
      </c>
      <c r="C2" s="542">
        <v>9.4E-2</v>
      </c>
      <c r="D2" s="542">
        <v>1.2E-2</v>
      </c>
      <c r="E2" s="550">
        <f>AVERAGE(B2:D2)</f>
        <v>9.2666666666666675E-2</v>
      </c>
      <c r="F2" s="552">
        <v>50.7</v>
      </c>
      <c r="G2" s="194">
        <v>2.7</v>
      </c>
      <c r="H2" s="194">
        <v>52.6</v>
      </c>
      <c r="I2" s="407">
        <v>0.46579719051799845</v>
      </c>
      <c r="J2" s="545">
        <v>49.5</v>
      </c>
      <c r="K2" s="194">
        <v>49.6</v>
      </c>
      <c r="L2" s="194">
        <v>29.1</v>
      </c>
      <c r="M2" s="194" t="s">
        <v>457</v>
      </c>
      <c r="N2" s="194">
        <v>6.0202809482001574E-2</v>
      </c>
      <c r="O2" s="194" t="s">
        <v>234</v>
      </c>
      <c r="P2" s="542">
        <f>100*I2/H2</f>
        <v>0.88554598957794373</v>
      </c>
    </row>
    <row r="3" spans="1:16" x14ac:dyDescent="0.3">
      <c r="A3" t="s">
        <v>405</v>
      </c>
      <c r="B3" s="542">
        <v>-5.3999999999999999E-2</v>
      </c>
      <c r="C3" s="542">
        <v>-6.3E-2</v>
      </c>
      <c r="D3" s="542">
        <v>-6.8000000000000005E-2</v>
      </c>
      <c r="E3" s="550">
        <f t="shared" ref="E3:E53" si="0">AVERAGE(B3:D3)</f>
        <v>-6.1666666666666668E-2</v>
      </c>
      <c r="F3" s="552">
        <v>52.8</v>
      </c>
      <c r="G3" s="194">
        <v>2.9</v>
      </c>
      <c r="H3" s="194">
        <v>60.3</v>
      </c>
      <c r="I3" s="407">
        <v>0.40366844919786093</v>
      </c>
      <c r="J3" s="545" t="s">
        <v>457</v>
      </c>
      <c r="K3" s="194" t="s">
        <v>457</v>
      </c>
      <c r="L3" s="194" t="s">
        <v>457</v>
      </c>
      <c r="M3" s="194" t="s">
        <v>457</v>
      </c>
      <c r="N3" s="194">
        <v>0.19933155080213905</v>
      </c>
      <c r="O3" s="194" t="s">
        <v>405</v>
      </c>
      <c r="P3" s="542">
        <f t="shared" ref="P3:P52" si="1">100*I3/H3</f>
        <v>0.66943358075930515</v>
      </c>
    </row>
    <row r="4" spans="1:16" x14ac:dyDescent="0.3">
      <c r="A4" t="s">
        <v>245</v>
      </c>
      <c r="B4" s="542">
        <v>7.2999999999999995E-2</v>
      </c>
      <c r="C4" s="542">
        <v>0.112</v>
      </c>
      <c r="D4" s="542">
        <v>8.8999999999999996E-2</v>
      </c>
      <c r="E4" s="550">
        <f t="shared" si="0"/>
        <v>9.1333333333333336E-2</v>
      </c>
      <c r="F4" s="552">
        <v>58.9</v>
      </c>
      <c r="G4" s="194">
        <v>2.4</v>
      </c>
      <c r="H4" s="194">
        <v>65.3</v>
      </c>
      <c r="I4" s="407">
        <v>0.47306619385342785</v>
      </c>
      <c r="J4" s="545">
        <v>47</v>
      </c>
      <c r="K4" s="194">
        <v>50.9</v>
      </c>
      <c r="L4" s="194">
        <v>48.8</v>
      </c>
      <c r="M4" s="194">
        <v>56.1</v>
      </c>
      <c r="N4" s="194">
        <v>0.17993380614657217</v>
      </c>
      <c r="O4" s="194" t="s">
        <v>245</v>
      </c>
      <c r="P4" s="542">
        <f t="shared" si="1"/>
        <v>0.72445052657492781</v>
      </c>
    </row>
    <row r="5" spans="1:16" x14ac:dyDescent="0.3">
      <c r="A5" t="s">
        <v>242</v>
      </c>
      <c r="B5" s="542">
        <v>1.4999999999999999E-2</v>
      </c>
      <c r="C5" s="542">
        <v>8.1000000000000003E-2</v>
      </c>
      <c r="D5" s="542">
        <v>5.0000000000000001E-3</v>
      </c>
      <c r="E5" s="550">
        <f t="shared" si="0"/>
        <v>3.3666666666666671E-2</v>
      </c>
      <c r="F5" s="552">
        <v>42.6</v>
      </c>
      <c r="G5" s="194">
        <v>2.8</v>
      </c>
      <c r="H5" s="194">
        <v>44</v>
      </c>
      <c r="I5" s="407">
        <v>0.37731950207468884</v>
      </c>
      <c r="J5" s="545">
        <v>41.6</v>
      </c>
      <c r="K5" s="194">
        <v>41.6</v>
      </c>
      <c r="L5" s="194">
        <v>20.8</v>
      </c>
      <c r="M5" s="194" t="s">
        <v>457</v>
      </c>
      <c r="N5" s="194">
        <v>6.2680497925311163E-2</v>
      </c>
      <c r="O5" s="194" t="s">
        <v>242</v>
      </c>
      <c r="P5" s="542">
        <f t="shared" si="1"/>
        <v>0.85754432289702009</v>
      </c>
    </row>
    <row r="6" spans="1:16" x14ac:dyDescent="0.3">
      <c r="A6" t="s">
        <v>248</v>
      </c>
      <c r="B6" s="542">
        <v>4.8000000000000001E-2</v>
      </c>
      <c r="C6" s="542">
        <v>3.1E-2</v>
      </c>
      <c r="D6" s="542">
        <v>0.02</v>
      </c>
      <c r="E6" s="550">
        <f t="shared" si="0"/>
        <v>3.3000000000000002E-2</v>
      </c>
      <c r="F6" s="552">
        <v>51.9</v>
      </c>
      <c r="G6" s="194">
        <v>1</v>
      </c>
      <c r="H6" s="194">
        <v>61.4</v>
      </c>
      <c r="I6" s="407">
        <v>0.44002417850480707</v>
      </c>
      <c r="J6" s="545">
        <v>50.6</v>
      </c>
      <c r="K6" s="194">
        <v>49.9</v>
      </c>
      <c r="L6" s="194">
        <v>43.3</v>
      </c>
      <c r="M6" s="194">
        <v>40.700000000000003</v>
      </c>
      <c r="N6" s="194">
        <v>0.17397582149519292</v>
      </c>
      <c r="O6" s="194" t="s">
        <v>248</v>
      </c>
      <c r="P6" s="542">
        <f t="shared" si="1"/>
        <v>0.71665175652248703</v>
      </c>
    </row>
    <row r="7" spans="1:16" x14ac:dyDescent="0.3">
      <c r="A7" t="s">
        <v>252</v>
      </c>
      <c r="B7" s="542">
        <v>-6.2E-2</v>
      </c>
      <c r="C7" s="542">
        <v>-1.4999999999999999E-2</v>
      </c>
      <c r="D7" s="542">
        <v>-3.9E-2</v>
      </c>
      <c r="E7" s="550">
        <f t="shared" si="0"/>
        <v>-3.8666666666666662E-2</v>
      </c>
      <c r="F7" s="552">
        <v>58.1</v>
      </c>
      <c r="G7" s="194">
        <v>2.6</v>
      </c>
      <c r="H7" s="194">
        <v>62.6</v>
      </c>
      <c r="I7" s="407">
        <v>0.42935683297180027</v>
      </c>
      <c r="J7" s="545">
        <v>30.3</v>
      </c>
      <c r="K7" s="194">
        <v>31</v>
      </c>
      <c r="L7" s="194">
        <v>43.9</v>
      </c>
      <c r="M7" s="194">
        <v>71.5</v>
      </c>
      <c r="N7" s="194">
        <v>0.19664316702819973</v>
      </c>
      <c r="O7" s="194" t="s">
        <v>252</v>
      </c>
      <c r="P7" s="542">
        <f t="shared" si="1"/>
        <v>0.68587353509872251</v>
      </c>
    </row>
    <row r="8" spans="1:16" x14ac:dyDescent="0.3">
      <c r="A8" t="s">
        <v>408</v>
      </c>
      <c r="B8" s="542">
        <v>-8.6999999999999994E-2</v>
      </c>
      <c r="C8" s="542">
        <v>-3.5000000000000003E-2</v>
      </c>
      <c r="D8" s="542">
        <v>-2.1999999999999999E-2</v>
      </c>
      <c r="E8" s="550">
        <f t="shared" si="0"/>
        <v>-4.7999999999999994E-2</v>
      </c>
      <c r="F8" s="552">
        <v>54</v>
      </c>
      <c r="G8" s="194">
        <v>2.9</v>
      </c>
      <c r="H8" s="194">
        <v>57.7</v>
      </c>
      <c r="I8" s="407">
        <v>0.43269431643625189</v>
      </c>
      <c r="J8" s="545">
        <v>48.2</v>
      </c>
      <c r="K8" s="194">
        <v>48.3</v>
      </c>
      <c r="L8" s="194">
        <v>41.1</v>
      </c>
      <c r="M8" s="194">
        <v>37.700000000000003</v>
      </c>
      <c r="N8" s="194">
        <v>0.14430568356374818</v>
      </c>
      <c r="O8" s="194" t="s">
        <v>408</v>
      </c>
      <c r="P8" s="542">
        <f t="shared" si="1"/>
        <v>0.74990349469021123</v>
      </c>
    </row>
    <row r="9" spans="1:16" x14ac:dyDescent="0.3">
      <c r="A9" t="s">
        <v>259</v>
      </c>
      <c r="B9" s="542">
        <v>7.4999999999999997E-2</v>
      </c>
      <c r="C9" s="542">
        <v>2.5999999999999999E-2</v>
      </c>
      <c r="D9" s="542">
        <v>-1.0999999999999999E-2</v>
      </c>
      <c r="E9" s="550">
        <f t="shared" si="0"/>
        <v>0.03</v>
      </c>
      <c r="F9" s="552">
        <v>51.8</v>
      </c>
      <c r="G9" s="194">
        <v>2.8</v>
      </c>
      <c r="H9" s="194">
        <v>52.7</v>
      </c>
      <c r="I9" s="407">
        <v>0.50080816326530608</v>
      </c>
      <c r="J9" s="545">
        <v>56.2</v>
      </c>
      <c r="K9" s="194">
        <v>55.2</v>
      </c>
      <c r="L9" s="194" t="s">
        <v>457</v>
      </c>
      <c r="M9" s="194" t="s">
        <v>457</v>
      </c>
      <c r="N9" s="194">
        <v>2.6191836734693941E-2</v>
      </c>
      <c r="O9" s="194" t="s">
        <v>259</v>
      </c>
      <c r="P9" s="542">
        <f t="shared" si="1"/>
        <v>0.95030012004801911</v>
      </c>
    </row>
    <row r="10" spans="1:16" x14ac:dyDescent="0.3">
      <c r="A10" t="s">
        <v>262</v>
      </c>
      <c r="B10" s="542">
        <v>0.32200000000000001</v>
      </c>
      <c r="C10" s="542">
        <v>0.186</v>
      </c>
      <c r="D10" s="542">
        <v>0.151</v>
      </c>
      <c r="E10" s="550">
        <f t="shared" si="0"/>
        <v>0.21966666666666668</v>
      </c>
      <c r="F10" s="552">
        <v>61.1</v>
      </c>
      <c r="G10" s="194">
        <v>2.8</v>
      </c>
      <c r="H10" s="194">
        <v>69.5</v>
      </c>
      <c r="I10" s="407">
        <v>0.54618339100346025</v>
      </c>
      <c r="J10" s="545">
        <v>53.7</v>
      </c>
      <c r="K10" s="194">
        <v>54.5</v>
      </c>
      <c r="L10" s="194" t="s">
        <v>457</v>
      </c>
      <c r="M10" s="194" t="s">
        <v>457</v>
      </c>
      <c r="N10" s="194">
        <v>0.14881660899653981</v>
      </c>
      <c r="O10" s="194" t="s">
        <v>506</v>
      </c>
      <c r="P10" s="542">
        <f t="shared" si="1"/>
        <v>0.78587538273879176</v>
      </c>
    </row>
    <row r="11" spans="1:16" x14ac:dyDescent="0.3">
      <c r="A11" t="s">
        <v>264</v>
      </c>
      <c r="B11" s="542">
        <v>7.0000000000000001E-3</v>
      </c>
      <c r="C11" s="542">
        <v>-3.1E-2</v>
      </c>
      <c r="D11" s="542">
        <v>-5.1999999999999998E-2</v>
      </c>
      <c r="E11" s="550">
        <f t="shared" si="0"/>
        <v>-2.5333333333333333E-2</v>
      </c>
      <c r="F11" s="552">
        <v>52.6</v>
      </c>
      <c r="G11" s="194">
        <v>1.3</v>
      </c>
      <c r="H11" s="194">
        <v>57</v>
      </c>
      <c r="I11" s="407">
        <v>0.45415258092738425</v>
      </c>
      <c r="J11" s="545">
        <v>47.2</v>
      </c>
      <c r="K11" s="194">
        <v>47.4</v>
      </c>
      <c r="L11" s="194">
        <v>44.3</v>
      </c>
      <c r="M11" s="194">
        <v>40.5</v>
      </c>
      <c r="N11" s="194">
        <v>0.11584741907261581</v>
      </c>
      <c r="O11" s="194" t="s">
        <v>264</v>
      </c>
      <c r="P11" s="542">
        <f t="shared" si="1"/>
        <v>0.79675891390769171</v>
      </c>
    </row>
    <row r="12" spans="1:16" x14ac:dyDescent="0.3">
      <c r="A12" t="s">
        <v>267</v>
      </c>
      <c r="B12" s="542">
        <v>9.4E-2</v>
      </c>
      <c r="C12" s="542">
        <v>8.9999999999999993E-3</v>
      </c>
      <c r="D12" s="542">
        <v>6.6000000000000003E-2</v>
      </c>
      <c r="E12" s="550">
        <f t="shared" si="0"/>
        <v>5.6333333333333326E-2</v>
      </c>
      <c r="F12" s="552">
        <v>55.9</v>
      </c>
      <c r="G12" s="194">
        <v>1.9</v>
      </c>
      <c r="H12" s="194">
        <v>56.1</v>
      </c>
      <c r="I12" s="407">
        <v>0.55588204410220499</v>
      </c>
      <c r="J12" s="545">
        <v>59.6</v>
      </c>
      <c r="K12" s="194">
        <v>58.5</v>
      </c>
      <c r="L12" s="194">
        <v>38.200000000000003</v>
      </c>
      <c r="M12" s="194">
        <v>43.8</v>
      </c>
      <c r="N12" s="194">
        <v>5.1179558977950679E-3</v>
      </c>
      <c r="O12" s="194" t="s">
        <v>267</v>
      </c>
      <c r="P12" s="542">
        <f t="shared" si="1"/>
        <v>0.99087708396114971</v>
      </c>
    </row>
    <row r="13" spans="1:16" x14ac:dyDescent="0.3">
      <c r="A13" t="s">
        <v>268</v>
      </c>
      <c r="B13" s="542">
        <v>-7.5999999999999998E-2</v>
      </c>
      <c r="C13" s="542">
        <v>8.9999999999999993E-3</v>
      </c>
      <c r="D13" s="542">
        <v>2E-3</v>
      </c>
      <c r="E13" s="550">
        <f t="shared" si="0"/>
        <v>-2.1666666666666667E-2</v>
      </c>
      <c r="F13" s="552">
        <v>44</v>
      </c>
      <c r="G13" s="194">
        <v>2.8</v>
      </c>
      <c r="H13" s="194">
        <v>50.4</v>
      </c>
      <c r="I13" s="407">
        <v>0.42276601307189543</v>
      </c>
      <c r="J13" s="545" t="s">
        <v>457</v>
      </c>
      <c r="K13" s="194" t="s">
        <v>457</v>
      </c>
      <c r="L13" s="194">
        <v>30.9</v>
      </c>
      <c r="M13" s="194">
        <v>44.6</v>
      </c>
      <c r="N13" s="194">
        <v>8.1233986928104573E-2</v>
      </c>
      <c r="O13" s="194" t="s">
        <v>268</v>
      </c>
      <c r="P13" s="542">
        <f t="shared" si="1"/>
        <v>0.83882145450772905</v>
      </c>
    </row>
    <row r="14" spans="1:16" x14ac:dyDescent="0.3">
      <c r="A14" t="s">
        <v>269</v>
      </c>
      <c r="B14" s="542">
        <v>-3.0000000000000001E-3</v>
      </c>
      <c r="C14" s="542">
        <v>-2.1999999999999999E-2</v>
      </c>
      <c r="D14" s="542">
        <v>-1.7000000000000001E-2</v>
      </c>
      <c r="E14" s="550">
        <f t="shared" si="0"/>
        <v>-1.3999999999999999E-2</v>
      </c>
      <c r="F14" s="552">
        <v>47.9</v>
      </c>
      <c r="G14" s="194">
        <v>2.8</v>
      </c>
      <c r="H14" s="194">
        <v>50.9</v>
      </c>
      <c r="I14" s="407">
        <v>0.30691208791208807</v>
      </c>
      <c r="J14" s="545" t="s">
        <v>457</v>
      </c>
      <c r="K14" s="194" t="s">
        <v>457</v>
      </c>
      <c r="L14" s="194">
        <v>23.8</v>
      </c>
      <c r="M14" s="194" t="s">
        <v>457</v>
      </c>
      <c r="N14" s="194">
        <v>0.20208791208791194</v>
      </c>
      <c r="O14" s="194" t="s">
        <v>269</v>
      </c>
      <c r="P14" s="542">
        <f t="shared" si="1"/>
        <v>0.60297070316716717</v>
      </c>
    </row>
    <row r="15" spans="1:16" x14ac:dyDescent="0.3">
      <c r="A15" t="s">
        <v>271</v>
      </c>
      <c r="B15" s="542">
        <v>6.0999999999999999E-2</v>
      </c>
      <c r="C15" s="542">
        <v>7.4999999999999997E-2</v>
      </c>
      <c r="D15" s="542">
        <v>-1.6E-2</v>
      </c>
      <c r="E15" s="550">
        <f t="shared" si="0"/>
        <v>0.04</v>
      </c>
      <c r="F15" s="552">
        <v>53</v>
      </c>
      <c r="G15" s="194">
        <v>1.7</v>
      </c>
      <c r="H15" s="194">
        <v>57.1</v>
      </c>
      <c r="I15" s="407">
        <v>0.44124159886805803</v>
      </c>
      <c r="J15" s="545">
        <v>56.8</v>
      </c>
      <c r="K15" s="194">
        <v>56</v>
      </c>
      <c r="L15" s="194">
        <v>33.299999999999997</v>
      </c>
      <c r="M15" s="194">
        <v>33.1</v>
      </c>
      <c r="N15" s="194">
        <v>0.12975840113194204</v>
      </c>
      <c r="O15" s="194" t="s">
        <v>271</v>
      </c>
      <c r="P15" s="542">
        <f t="shared" si="1"/>
        <v>0.77275236229081956</v>
      </c>
    </row>
    <row r="16" spans="1:16" x14ac:dyDescent="0.3">
      <c r="A16" t="s">
        <v>273</v>
      </c>
      <c r="B16" s="542">
        <v>0.16600000000000001</v>
      </c>
      <c r="C16" s="542">
        <v>5.2999999999999999E-2</v>
      </c>
      <c r="D16" s="542">
        <v>3.0000000000000001E-3</v>
      </c>
      <c r="E16" s="550">
        <f t="shared" si="0"/>
        <v>7.3999999999999996E-2</v>
      </c>
      <c r="F16" s="552">
        <v>49.3</v>
      </c>
      <c r="G16" s="194">
        <v>2.4</v>
      </c>
      <c r="H16" s="194">
        <v>50.9</v>
      </c>
      <c r="I16" s="407">
        <v>0.42097244546498264</v>
      </c>
      <c r="J16" s="545">
        <v>47.2</v>
      </c>
      <c r="K16" s="194">
        <v>47.2</v>
      </c>
      <c r="L16" s="194">
        <v>36.5</v>
      </c>
      <c r="M16" s="194">
        <v>27.6</v>
      </c>
      <c r="N16" s="194">
        <v>8.8027554535017372E-2</v>
      </c>
      <c r="O16" s="194" t="s">
        <v>273</v>
      </c>
      <c r="P16" s="542">
        <f t="shared" si="1"/>
        <v>0.82705784963650819</v>
      </c>
    </row>
    <row r="17" spans="1:16" x14ac:dyDescent="0.3">
      <c r="A17" t="s">
        <v>276</v>
      </c>
      <c r="B17" s="542">
        <v>0</v>
      </c>
      <c r="C17" s="542">
        <v>0.01</v>
      </c>
      <c r="D17" s="542">
        <v>-2.4E-2</v>
      </c>
      <c r="E17" s="550">
        <f t="shared" si="0"/>
        <v>-4.6666666666666671E-3</v>
      </c>
      <c r="F17" s="552">
        <v>59.6</v>
      </c>
      <c r="G17" s="194">
        <v>2.8</v>
      </c>
      <c r="H17" s="194">
        <v>60.8</v>
      </c>
      <c r="I17" s="407">
        <v>0.503046875</v>
      </c>
      <c r="J17" s="545">
        <v>54.1</v>
      </c>
      <c r="K17" s="194">
        <v>51.3</v>
      </c>
      <c r="L17" s="194">
        <v>46.7</v>
      </c>
      <c r="M17" s="194" t="s">
        <v>457</v>
      </c>
      <c r="N17" s="194">
        <v>0.10495312499999998</v>
      </c>
      <c r="O17" s="194" t="s">
        <v>276</v>
      </c>
      <c r="P17" s="542">
        <f t="shared" si="1"/>
        <v>0.82737972861842113</v>
      </c>
    </row>
    <row r="18" spans="1:16" x14ac:dyDescent="0.3">
      <c r="A18" t="s">
        <v>279</v>
      </c>
      <c r="B18" s="542">
        <v>7.0999999999999994E-2</v>
      </c>
      <c r="C18" s="542">
        <v>0</v>
      </c>
      <c r="D18" s="542">
        <v>-1.4E-2</v>
      </c>
      <c r="E18" s="550">
        <f t="shared" si="0"/>
        <v>1.9E-2</v>
      </c>
      <c r="F18" s="552">
        <v>56.9</v>
      </c>
      <c r="G18" s="194">
        <v>3</v>
      </c>
      <c r="H18" s="194">
        <v>59.1</v>
      </c>
      <c r="I18" s="407">
        <v>0.46854945054945046</v>
      </c>
      <c r="J18" s="545">
        <v>46.5</v>
      </c>
      <c r="K18" s="194">
        <v>45.4</v>
      </c>
      <c r="L18" s="194">
        <v>41.4</v>
      </c>
      <c r="M18" s="194" t="s">
        <v>457</v>
      </c>
      <c r="N18" s="194">
        <v>0.12245054945054962</v>
      </c>
      <c r="O18" s="194" t="s">
        <v>279</v>
      </c>
      <c r="P18" s="542">
        <f t="shared" si="1"/>
        <v>0.79280786895000077</v>
      </c>
    </row>
    <row r="19" spans="1:16" x14ac:dyDescent="0.3">
      <c r="A19" t="s">
        <v>282</v>
      </c>
      <c r="B19" s="542">
        <v>6.5000000000000002E-2</v>
      </c>
      <c r="C19" s="542">
        <v>7.4999999999999997E-2</v>
      </c>
      <c r="D19" s="542">
        <v>6.9000000000000006E-2</v>
      </c>
      <c r="E19" s="550">
        <f t="shared" si="0"/>
        <v>6.9666666666666668E-2</v>
      </c>
      <c r="F19" s="552">
        <v>53.8</v>
      </c>
      <c r="G19" s="194">
        <v>2.9</v>
      </c>
      <c r="H19" s="194">
        <v>54.1</v>
      </c>
      <c r="I19" s="407">
        <v>0.51128353658536518</v>
      </c>
      <c r="J19" s="545">
        <v>56.4</v>
      </c>
      <c r="K19" s="194">
        <v>55.5</v>
      </c>
      <c r="L19" s="194" t="s">
        <v>457</v>
      </c>
      <c r="M19" s="194" t="s">
        <v>457</v>
      </c>
      <c r="N19" s="194">
        <v>2.9716463414634853E-2</v>
      </c>
      <c r="O19" s="194" t="s">
        <v>282</v>
      </c>
      <c r="P19" s="542">
        <f t="shared" si="1"/>
        <v>0.94507123213561028</v>
      </c>
    </row>
    <row r="20" spans="1:16" x14ac:dyDescent="0.3">
      <c r="A20" t="s">
        <v>284</v>
      </c>
      <c r="B20" s="542">
        <v>0.15</v>
      </c>
      <c r="C20" s="542">
        <v>6.4000000000000001E-2</v>
      </c>
      <c r="D20" s="542">
        <v>9.6000000000000002E-2</v>
      </c>
      <c r="E20" s="550">
        <f t="shared" si="0"/>
        <v>0.10333333333333333</v>
      </c>
      <c r="F20" s="552">
        <v>49.8</v>
      </c>
      <c r="G20" s="194">
        <v>2.7</v>
      </c>
      <c r="H20" s="194">
        <v>51.7</v>
      </c>
      <c r="I20" s="407">
        <v>0.46850115118956248</v>
      </c>
      <c r="J20" s="545">
        <v>49.5</v>
      </c>
      <c r="K20" s="194">
        <v>49.1</v>
      </c>
      <c r="L20" s="194">
        <v>31.1</v>
      </c>
      <c r="M20" s="194" t="s">
        <v>457</v>
      </c>
      <c r="N20" s="194">
        <v>4.8498848810437534E-2</v>
      </c>
      <c r="O20" s="194" t="s">
        <v>284</v>
      </c>
      <c r="P20" s="542">
        <f t="shared" si="1"/>
        <v>0.90619178179799309</v>
      </c>
    </row>
    <row r="21" spans="1:16" x14ac:dyDescent="0.3">
      <c r="A21" t="s">
        <v>287</v>
      </c>
      <c r="B21" s="542">
        <v>3.9E-2</v>
      </c>
      <c r="C21" s="542">
        <v>-6.0000000000000001E-3</v>
      </c>
      <c r="D21" s="542">
        <v>-2.1000000000000001E-2</v>
      </c>
      <c r="E21" s="550">
        <f t="shared" si="0"/>
        <v>4.0000000000000001E-3</v>
      </c>
      <c r="F21" s="552">
        <v>65.599999999999994</v>
      </c>
      <c r="G21" s="194">
        <v>2.9</v>
      </c>
      <c r="H21" s="194">
        <v>67</v>
      </c>
      <c r="I21" s="407">
        <v>0.43154838709677285</v>
      </c>
      <c r="J21" s="545" t="s">
        <v>457</v>
      </c>
      <c r="K21" s="194" t="s">
        <v>457</v>
      </c>
      <c r="L21" s="194" t="s">
        <v>457</v>
      </c>
      <c r="M21" s="194" t="s">
        <v>457</v>
      </c>
      <c r="N21" s="194">
        <v>0.23845161290322719</v>
      </c>
      <c r="O21" s="194" t="s">
        <v>287</v>
      </c>
      <c r="P21" s="542">
        <f t="shared" si="1"/>
        <v>0.64410207029369082</v>
      </c>
    </row>
    <row r="22" spans="1:16" x14ac:dyDescent="0.3">
      <c r="A22" t="s">
        <v>412</v>
      </c>
      <c r="B22" s="542">
        <v>7.4999999999999997E-2</v>
      </c>
      <c r="C22" s="542">
        <v>1.2E-2</v>
      </c>
      <c r="D22" s="542">
        <v>-8.0000000000000002E-3</v>
      </c>
      <c r="E22" s="550">
        <f t="shared" si="0"/>
        <v>2.633333333333333E-2</v>
      </c>
      <c r="F22" s="552">
        <v>54.2</v>
      </c>
      <c r="G22" s="194">
        <v>2.6</v>
      </c>
      <c r="H22" s="194">
        <v>58.4</v>
      </c>
      <c r="I22" s="407">
        <v>0.48733225806451624</v>
      </c>
      <c r="J22" s="545">
        <v>48.7</v>
      </c>
      <c r="K22" s="194">
        <v>48.4</v>
      </c>
      <c r="L22" s="194">
        <v>48.3</v>
      </c>
      <c r="M22" s="194">
        <v>43.4</v>
      </c>
      <c r="N22" s="194">
        <v>9.666774193548372E-2</v>
      </c>
      <c r="O22" s="194" t="s">
        <v>412</v>
      </c>
      <c r="P22" s="542">
        <f t="shared" si="1"/>
        <v>0.8344730446310209</v>
      </c>
    </row>
    <row r="23" spans="1:16" x14ac:dyDescent="0.3">
      <c r="A23" t="s">
        <v>292</v>
      </c>
      <c r="B23" s="542">
        <v>1.4E-2</v>
      </c>
      <c r="C23" s="542">
        <v>5.3999999999999999E-2</v>
      </c>
      <c r="D23" s="542">
        <v>-1.9E-2</v>
      </c>
      <c r="E23" s="550">
        <f t="shared" si="0"/>
        <v>1.6333333333333335E-2</v>
      </c>
      <c r="F23" s="552">
        <v>55.5</v>
      </c>
      <c r="G23" s="194">
        <v>2.2999999999999998</v>
      </c>
      <c r="H23" s="194">
        <v>58.7</v>
      </c>
      <c r="I23" s="407">
        <v>0.4386418473138548</v>
      </c>
      <c r="J23" s="545">
        <v>47</v>
      </c>
      <c r="K23" s="194">
        <v>43.7</v>
      </c>
      <c r="L23" s="194">
        <v>42.7</v>
      </c>
      <c r="M23" s="194">
        <v>43.1</v>
      </c>
      <c r="N23" s="194">
        <v>0.14835815268614527</v>
      </c>
      <c r="O23" s="194" t="s">
        <v>292</v>
      </c>
      <c r="P23" s="542">
        <f t="shared" si="1"/>
        <v>0.74726038724677135</v>
      </c>
    </row>
    <row r="24" spans="1:16" x14ac:dyDescent="0.3">
      <c r="A24" t="s">
        <v>293</v>
      </c>
      <c r="B24" s="542">
        <v>2.5999999999999999E-2</v>
      </c>
      <c r="C24" s="542">
        <v>-4.0000000000000001E-3</v>
      </c>
      <c r="D24" s="542">
        <v>-2.7E-2</v>
      </c>
      <c r="E24" s="550">
        <f t="shared" si="0"/>
        <v>-1.666666666666667E-3</v>
      </c>
      <c r="F24" s="552">
        <v>59.5</v>
      </c>
      <c r="G24" s="194">
        <v>1.9</v>
      </c>
      <c r="H24" s="194">
        <v>61.1</v>
      </c>
      <c r="I24" s="407">
        <v>0.52940768702814012</v>
      </c>
      <c r="J24" s="545">
        <v>55.5</v>
      </c>
      <c r="K24" s="194">
        <v>54.5</v>
      </c>
      <c r="L24" s="194">
        <v>40.1</v>
      </c>
      <c r="M24" s="194">
        <v>54.1</v>
      </c>
      <c r="N24" s="194">
        <v>8.1592312971859871E-2</v>
      </c>
      <c r="O24" s="194" t="s">
        <v>293</v>
      </c>
      <c r="P24" s="542">
        <f t="shared" si="1"/>
        <v>0.86646102623263521</v>
      </c>
    </row>
    <row r="25" spans="1:16" x14ac:dyDescent="0.3">
      <c r="A25" t="s">
        <v>415</v>
      </c>
      <c r="B25" s="542">
        <v>-2.5999999999999999E-2</v>
      </c>
      <c r="C25" s="542">
        <v>2.1000000000000001E-2</v>
      </c>
      <c r="D25" s="542">
        <v>-5.1999999999999998E-2</v>
      </c>
      <c r="E25" s="550">
        <f t="shared" si="0"/>
        <v>-1.9E-2</v>
      </c>
      <c r="F25" s="552">
        <v>63</v>
      </c>
      <c r="G25" s="194">
        <v>2.5</v>
      </c>
      <c r="H25" s="194">
        <v>64.8</v>
      </c>
      <c r="I25" s="407">
        <v>0.5132186915887853</v>
      </c>
      <c r="J25" s="545">
        <v>54.7</v>
      </c>
      <c r="K25" s="194">
        <v>58.2</v>
      </c>
      <c r="L25" s="194" t="s">
        <v>457</v>
      </c>
      <c r="M25" s="194">
        <v>43.3</v>
      </c>
      <c r="N25" s="194">
        <v>0.13478130841121472</v>
      </c>
      <c r="O25" s="194" t="s">
        <v>415</v>
      </c>
      <c r="P25" s="542">
        <f t="shared" si="1"/>
        <v>0.79200415368639709</v>
      </c>
    </row>
    <row r="26" spans="1:16" s="357" customFormat="1" x14ac:dyDescent="0.3">
      <c r="A26" s="357" t="s">
        <v>417</v>
      </c>
      <c r="B26" s="554">
        <v>0.22</v>
      </c>
      <c r="C26" s="554">
        <v>0.108</v>
      </c>
      <c r="D26" s="554">
        <v>0.11600000000000001</v>
      </c>
      <c r="E26" s="550">
        <f t="shared" si="0"/>
        <v>0.14799999999999999</v>
      </c>
      <c r="F26" s="552">
        <v>54.2</v>
      </c>
      <c r="G26" s="215">
        <v>2.8</v>
      </c>
      <c r="H26" s="215">
        <v>51.7</v>
      </c>
      <c r="I26" s="407">
        <v>0.58002083333333332</v>
      </c>
      <c r="J26" s="552">
        <v>59.8</v>
      </c>
      <c r="K26" s="215">
        <v>59.8</v>
      </c>
      <c r="L26" s="215" t="s">
        <v>457</v>
      </c>
      <c r="M26" s="215" t="s">
        <v>457</v>
      </c>
      <c r="N26" s="215">
        <v>-6.3020833333333304E-2</v>
      </c>
      <c r="O26" s="215" t="s">
        <v>417</v>
      </c>
      <c r="P26" s="542">
        <f t="shared" si="1"/>
        <v>1.1218971631205672</v>
      </c>
    </row>
    <row r="27" spans="1:16" x14ac:dyDescent="0.3">
      <c r="A27" t="s">
        <v>303</v>
      </c>
      <c r="B27" s="542">
        <v>0.127</v>
      </c>
      <c r="C27" s="542">
        <v>3.1E-2</v>
      </c>
      <c r="D27" s="542">
        <v>-2.7E-2</v>
      </c>
      <c r="E27" s="550">
        <f t="shared" si="0"/>
        <v>4.3666666666666666E-2</v>
      </c>
      <c r="F27" s="552">
        <v>55</v>
      </c>
      <c r="G27" s="194">
        <v>2.5</v>
      </c>
      <c r="H27" s="194">
        <v>56.7</v>
      </c>
      <c r="I27" s="407">
        <v>0.45741242937853094</v>
      </c>
      <c r="J27" s="545">
        <v>47.9</v>
      </c>
      <c r="K27" s="194">
        <v>47.2</v>
      </c>
      <c r="L27" s="194">
        <v>43.3</v>
      </c>
      <c r="M27" s="194" t="s">
        <v>457</v>
      </c>
      <c r="N27" s="194">
        <v>0.10958757062146912</v>
      </c>
      <c r="O27" s="194" t="s">
        <v>303</v>
      </c>
      <c r="P27" s="542">
        <f t="shared" si="1"/>
        <v>0.80672386133779705</v>
      </c>
    </row>
    <row r="28" spans="1:16" x14ac:dyDescent="0.3">
      <c r="A28" t="s">
        <v>306</v>
      </c>
      <c r="B28" s="542">
        <v>-5.0000000000000001E-3</v>
      </c>
      <c r="C28" s="542">
        <v>7.0000000000000007E-2</v>
      </c>
      <c r="D28" s="542">
        <v>-3.5000000000000003E-2</v>
      </c>
      <c r="E28" s="550">
        <f t="shared" si="0"/>
        <v>0.01</v>
      </c>
      <c r="F28" s="552">
        <v>63.8</v>
      </c>
      <c r="G28" s="194">
        <v>2.4</v>
      </c>
      <c r="H28" s="194">
        <v>65.3</v>
      </c>
      <c r="I28" s="407">
        <v>0.48383333333333312</v>
      </c>
      <c r="J28" s="545" t="s">
        <v>457</v>
      </c>
      <c r="K28" s="194" t="s">
        <v>457</v>
      </c>
      <c r="L28" s="194" t="s">
        <v>457</v>
      </c>
      <c r="M28" s="194" t="s">
        <v>457</v>
      </c>
      <c r="N28" s="194">
        <v>0.16916666666666691</v>
      </c>
      <c r="O28" s="194" t="s">
        <v>306</v>
      </c>
      <c r="P28" s="542">
        <f t="shared" si="1"/>
        <v>0.74093925472179656</v>
      </c>
    </row>
    <row r="29" spans="1:16" x14ac:dyDescent="0.3">
      <c r="A29" t="s">
        <v>1890</v>
      </c>
      <c r="B29" s="542">
        <v>1.9E-2</v>
      </c>
      <c r="C29" s="542">
        <v>1.9E-2</v>
      </c>
      <c r="D29" s="542">
        <v>5.2999999999999999E-2</v>
      </c>
      <c r="E29" s="550">
        <f t="shared" si="0"/>
        <v>3.0333333333333334E-2</v>
      </c>
      <c r="F29" s="552">
        <v>50.8</v>
      </c>
      <c r="G29" s="194">
        <v>3</v>
      </c>
      <c r="H29" s="194">
        <v>54.7</v>
      </c>
      <c r="I29" s="407">
        <v>0.31508928571428507</v>
      </c>
      <c r="J29" s="545" t="s">
        <v>457</v>
      </c>
      <c r="K29" s="194" t="s">
        <v>457</v>
      </c>
      <c r="L29" s="194">
        <v>32.799999999999997</v>
      </c>
      <c r="M29" s="194" t="s">
        <v>457</v>
      </c>
      <c r="N29" s="194">
        <v>0.23191071428571497</v>
      </c>
      <c r="O29" s="194" t="s">
        <v>309</v>
      </c>
      <c r="P29" s="542">
        <f t="shared" si="1"/>
        <v>0.57603160094019201</v>
      </c>
    </row>
    <row r="30" spans="1:16" x14ac:dyDescent="0.3">
      <c r="A30" t="s">
        <v>311</v>
      </c>
      <c r="B30" s="542">
        <v>5.1999999999999998E-2</v>
      </c>
      <c r="C30" s="542">
        <v>0.05</v>
      </c>
      <c r="D30" s="542">
        <v>6.0999999999999999E-2</v>
      </c>
      <c r="E30" s="550">
        <f t="shared" si="0"/>
        <v>5.4333333333333338E-2</v>
      </c>
      <c r="F30" s="552">
        <v>48.7</v>
      </c>
      <c r="G30" s="194">
        <v>2.9</v>
      </c>
      <c r="H30" s="194">
        <v>56.6</v>
      </c>
      <c r="I30" s="407">
        <v>0.36878623188405801</v>
      </c>
      <c r="J30" s="545">
        <v>36.799999999999997</v>
      </c>
      <c r="K30" s="194">
        <v>37.1</v>
      </c>
      <c r="L30" s="194">
        <v>37.700000000000003</v>
      </c>
      <c r="M30" s="194">
        <v>27.8</v>
      </c>
      <c r="N30" s="194">
        <v>0.19721376811594205</v>
      </c>
      <c r="O30" s="194" t="s">
        <v>311</v>
      </c>
      <c r="P30" s="542">
        <f t="shared" si="1"/>
        <v>0.65156578071388349</v>
      </c>
    </row>
    <row r="31" spans="1:16" x14ac:dyDescent="0.3">
      <c r="A31" t="s">
        <v>421</v>
      </c>
      <c r="B31" s="542">
        <v>3.0000000000000001E-3</v>
      </c>
      <c r="C31" s="542">
        <v>-2E-3</v>
      </c>
      <c r="D31" s="542">
        <v>-4.0000000000000001E-3</v>
      </c>
      <c r="E31" s="550">
        <f t="shared" si="0"/>
        <v>-1E-3</v>
      </c>
      <c r="F31" s="552">
        <v>56.2</v>
      </c>
      <c r="G31" s="194">
        <v>2.8</v>
      </c>
      <c r="H31" s="194">
        <v>57</v>
      </c>
      <c r="I31" s="407">
        <v>0.45115942028985506</v>
      </c>
      <c r="J31" s="545" t="s">
        <v>457</v>
      </c>
      <c r="K31" s="194" t="s">
        <v>457</v>
      </c>
      <c r="L31" s="194" t="s">
        <v>457</v>
      </c>
      <c r="M31" s="194" t="s">
        <v>457</v>
      </c>
      <c r="N31" s="194">
        <v>0.118840579710145</v>
      </c>
      <c r="O31" s="194" t="s">
        <v>421</v>
      </c>
      <c r="P31" s="542">
        <f t="shared" si="1"/>
        <v>0.79150775489448255</v>
      </c>
    </row>
    <row r="32" spans="1:16" x14ac:dyDescent="0.3">
      <c r="A32" t="s">
        <v>423</v>
      </c>
      <c r="B32" s="542">
        <v>5.8999999999999997E-2</v>
      </c>
      <c r="C32" s="542">
        <v>2.3E-2</v>
      </c>
      <c r="D32" s="542">
        <v>-0.06</v>
      </c>
      <c r="E32" s="550">
        <f t="shared" si="0"/>
        <v>7.3333333333333306E-3</v>
      </c>
      <c r="F32" s="552">
        <v>54</v>
      </c>
      <c r="G32" s="194">
        <v>2.1</v>
      </c>
      <c r="H32" s="194">
        <v>57.9</v>
      </c>
      <c r="I32" s="407">
        <v>0.47378562204046493</v>
      </c>
      <c r="J32" s="545">
        <v>51.5</v>
      </c>
      <c r="K32" s="194">
        <v>52.3</v>
      </c>
      <c r="L32" s="194">
        <v>51.2</v>
      </c>
      <c r="M32" s="194">
        <v>38.9</v>
      </c>
      <c r="N32" s="194">
        <v>0.10521437795953503</v>
      </c>
      <c r="O32" s="194" t="s">
        <v>423</v>
      </c>
      <c r="P32" s="542">
        <f t="shared" si="1"/>
        <v>0.81828259419769422</v>
      </c>
    </row>
    <row r="33" spans="1:16" x14ac:dyDescent="0.3">
      <c r="A33" t="s">
        <v>319</v>
      </c>
      <c r="B33" s="542">
        <v>8.1000000000000003E-2</v>
      </c>
      <c r="C33" s="542">
        <v>0.107</v>
      </c>
      <c r="D33" s="542">
        <v>1.9E-2</v>
      </c>
      <c r="E33" s="550">
        <f t="shared" si="0"/>
        <v>6.8999999999999992E-2</v>
      </c>
      <c r="F33" s="552">
        <v>48.1</v>
      </c>
      <c r="G33" s="194">
        <v>2.6</v>
      </c>
      <c r="H33" s="194">
        <v>61.3</v>
      </c>
      <c r="I33" s="407">
        <v>0.38265922444183315</v>
      </c>
      <c r="J33" s="545" t="s">
        <v>457</v>
      </c>
      <c r="K33" s="194" t="s">
        <v>457</v>
      </c>
      <c r="L33" s="194">
        <v>40.5</v>
      </c>
      <c r="M33" s="194" t="s">
        <v>457</v>
      </c>
      <c r="N33" s="194">
        <v>0.23034077555816684</v>
      </c>
      <c r="O33" s="194" t="s">
        <v>319</v>
      </c>
      <c r="P33" s="542">
        <f t="shared" si="1"/>
        <v>0.62424017037819446</v>
      </c>
    </row>
    <row r="34" spans="1:16" x14ac:dyDescent="0.3">
      <c r="A34" t="s">
        <v>322</v>
      </c>
      <c r="B34" s="542">
        <v>6.0000000000000001E-3</v>
      </c>
      <c r="C34" s="542">
        <v>3.4000000000000002E-2</v>
      </c>
      <c r="D34" s="542">
        <v>-2.1000000000000001E-2</v>
      </c>
      <c r="E34" s="550">
        <f t="shared" si="0"/>
        <v>6.3333333333333332E-3</v>
      </c>
      <c r="F34" s="552">
        <v>49.5</v>
      </c>
      <c r="G34" s="194">
        <v>1.4</v>
      </c>
      <c r="H34" s="194">
        <v>52.9</v>
      </c>
      <c r="I34" s="407">
        <v>0.43549999999999994</v>
      </c>
      <c r="J34" s="545">
        <v>51.3</v>
      </c>
      <c r="K34" s="194">
        <v>51.2</v>
      </c>
      <c r="L34" s="194">
        <v>40.9</v>
      </c>
      <c r="M34" s="194">
        <v>32.4</v>
      </c>
      <c r="N34" s="194">
        <v>9.3500000000000083E-2</v>
      </c>
      <c r="O34" s="194" t="s">
        <v>322</v>
      </c>
      <c r="P34" s="542">
        <f t="shared" si="1"/>
        <v>0.82325141776937616</v>
      </c>
    </row>
    <row r="35" spans="1:16" x14ac:dyDescent="0.3">
      <c r="A35" t="s">
        <v>425</v>
      </c>
      <c r="B35" s="542">
        <v>2.7E-2</v>
      </c>
      <c r="C35" s="542">
        <v>3.9E-2</v>
      </c>
      <c r="D35" s="542">
        <v>1.7000000000000001E-2</v>
      </c>
      <c r="E35" s="550">
        <f t="shared" si="0"/>
        <v>2.7666666666666669E-2</v>
      </c>
      <c r="F35" s="552">
        <v>52.4</v>
      </c>
      <c r="G35" s="194">
        <v>1.9</v>
      </c>
      <c r="H35" s="194">
        <v>54.4</v>
      </c>
      <c r="I35" s="407">
        <v>0.47852946350043962</v>
      </c>
      <c r="J35" s="545">
        <v>51.8</v>
      </c>
      <c r="K35" s="194">
        <v>51.4</v>
      </c>
      <c r="L35" s="194">
        <v>38.6</v>
      </c>
      <c r="M35" s="194">
        <v>45.5</v>
      </c>
      <c r="N35" s="194">
        <v>6.5470536499560417E-2</v>
      </c>
      <c r="O35" s="194" t="s">
        <v>425</v>
      </c>
      <c r="P35" s="542">
        <f t="shared" si="1"/>
        <v>0.87964974908169058</v>
      </c>
    </row>
    <row r="36" spans="1:16" x14ac:dyDescent="0.3">
      <c r="A36" t="s">
        <v>185</v>
      </c>
      <c r="B36" s="542">
        <v>8.5999999999999993E-2</v>
      </c>
      <c r="C36" s="542">
        <v>5.5E-2</v>
      </c>
      <c r="D36" s="542">
        <v>1.4E-2</v>
      </c>
      <c r="E36" s="550">
        <f t="shared" si="0"/>
        <v>5.1666666666666666E-2</v>
      </c>
      <c r="F36" s="552">
        <v>61.9</v>
      </c>
      <c r="G36" s="194">
        <v>2.7</v>
      </c>
      <c r="H36" s="194">
        <v>64.3</v>
      </c>
      <c r="I36" s="407">
        <v>0.41913793103448344</v>
      </c>
      <c r="J36" s="545" t="s">
        <v>457</v>
      </c>
      <c r="K36" s="194" t="s">
        <v>457</v>
      </c>
      <c r="L36" s="194" t="s">
        <v>457</v>
      </c>
      <c r="M36" s="194" t="s">
        <v>457</v>
      </c>
      <c r="N36" s="194">
        <v>0.22386206896551658</v>
      </c>
      <c r="O36" s="194" t="s">
        <v>185</v>
      </c>
      <c r="P36" s="542">
        <f t="shared" si="1"/>
        <v>0.65184748216871446</v>
      </c>
    </row>
    <row r="37" spans="1:16" x14ac:dyDescent="0.3">
      <c r="A37" t="s">
        <v>330</v>
      </c>
      <c r="B37" s="542">
        <v>2.5999999999999999E-2</v>
      </c>
      <c r="C37" s="542">
        <v>-2.5000000000000001E-2</v>
      </c>
      <c r="D37" s="542">
        <v>-3.9E-2</v>
      </c>
      <c r="E37" s="550">
        <f t="shared" si="0"/>
        <v>-1.2666666666666668E-2</v>
      </c>
      <c r="F37" s="552">
        <v>52.5</v>
      </c>
      <c r="G37" s="194">
        <v>1.8</v>
      </c>
      <c r="H37" s="194">
        <v>53.9</v>
      </c>
      <c r="I37" s="407">
        <v>0.4582523364485982</v>
      </c>
      <c r="J37" s="545">
        <v>51.4</v>
      </c>
      <c r="K37" s="194">
        <v>48.6</v>
      </c>
      <c r="L37" s="194">
        <v>32.6</v>
      </c>
      <c r="M37" s="194">
        <v>50.1</v>
      </c>
      <c r="N37" s="194">
        <v>8.0747663551401838E-2</v>
      </c>
      <c r="O37" s="194" t="s">
        <v>330</v>
      </c>
      <c r="P37" s="542">
        <f t="shared" si="1"/>
        <v>0.85018986354099857</v>
      </c>
    </row>
    <row r="38" spans="1:16" x14ac:dyDescent="0.3">
      <c r="A38" t="s">
        <v>333</v>
      </c>
      <c r="B38" s="542">
        <v>0.159</v>
      </c>
      <c r="C38" s="542">
        <v>5.2999999999999999E-2</v>
      </c>
      <c r="D38" s="542">
        <v>0.03</v>
      </c>
      <c r="E38" s="550">
        <f t="shared" si="0"/>
        <v>8.0666666666666664E-2</v>
      </c>
      <c r="F38" s="552">
        <v>49.4</v>
      </c>
      <c r="G38" s="194">
        <v>3</v>
      </c>
      <c r="H38" s="194">
        <v>53</v>
      </c>
      <c r="I38" s="407">
        <v>0.40406914212548006</v>
      </c>
      <c r="J38" s="545">
        <v>33</v>
      </c>
      <c r="K38" s="194">
        <v>35.9</v>
      </c>
      <c r="L38" s="194">
        <v>33.700000000000003</v>
      </c>
      <c r="M38" s="194" t="s">
        <v>457</v>
      </c>
      <c r="N38" s="194">
        <v>0.12593085787451996</v>
      </c>
      <c r="O38" s="194" t="s">
        <v>333</v>
      </c>
      <c r="P38" s="542">
        <f t="shared" si="1"/>
        <v>0.76239460778392454</v>
      </c>
    </row>
    <row r="39" spans="1:16" x14ac:dyDescent="0.3">
      <c r="A39" t="s">
        <v>335</v>
      </c>
      <c r="B39" s="542">
        <v>-3.0000000000000001E-3</v>
      </c>
      <c r="C39" s="542">
        <v>4.7E-2</v>
      </c>
      <c r="D39" s="542">
        <v>-5.0000000000000001E-3</v>
      </c>
      <c r="E39" s="550">
        <f t="shared" si="0"/>
        <v>1.2999999999999999E-2</v>
      </c>
      <c r="F39" s="552">
        <v>61.1</v>
      </c>
      <c r="G39" s="194">
        <v>2.8</v>
      </c>
      <c r="H39" s="194">
        <v>65.900000000000006</v>
      </c>
      <c r="I39" s="407">
        <v>0.39428295254833062</v>
      </c>
      <c r="J39" s="545" t="s">
        <v>457</v>
      </c>
      <c r="K39" s="194">
        <v>57.7</v>
      </c>
      <c r="L39" s="194">
        <v>34.799999999999997</v>
      </c>
      <c r="M39" s="194">
        <v>26.2</v>
      </c>
      <c r="N39" s="194">
        <v>0.26471704745166941</v>
      </c>
      <c r="O39" s="194" t="s">
        <v>335</v>
      </c>
      <c r="P39" s="542">
        <f t="shared" si="1"/>
        <v>0.59830493558168518</v>
      </c>
    </row>
    <row r="40" spans="1:16" x14ac:dyDescent="0.3">
      <c r="A40" t="s">
        <v>336</v>
      </c>
      <c r="B40" s="542">
        <v>1.4999999999999999E-2</v>
      </c>
      <c r="C40" s="542">
        <v>1.2999999999999999E-2</v>
      </c>
      <c r="D40" s="542">
        <v>-4.3999999999999997E-2</v>
      </c>
      <c r="E40" s="550">
        <f t="shared" si="0"/>
        <v>-5.3333333333333332E-3</v>
      </c>
      <c r="F40" s="552">
        <v>54.6</v>
      </c>
      <c r="G40" s="194">
        <v>1.7</v>
      </c>
      <c r="H40" s="194">
        <v>56.6</v>
      </c>
      <c r="I40" s="407">
        <v>0.46301086956521742</v>
      </c>
      <c r="J40" s="545">
        <v>54.7</v>
      </c>
      <c r="K40" s="194">
        <v>52.9</v>
      </c>
      <c r="L40" s="194">
        <v>29.1</v>
      </c>
      <c r="M40" s="194">
        <v>37.9</v>
      </c>
      <c r="N40" s="194">
        <v>0.10298913043478264</v>
      </c>
      <c r="O40" s="194" t="s">
        <v>336</v>
      </c>
      <c r="P40" s="542">
        <f t="shared" si="1"/>
        <v>0.81804040559225688</v>
      </c>
    </row>
    <row r="41" spans="1:16" x14ac:dyDescent="0.3">
      <c r="A41" t="s">
        <v>427</v>
      </c>
      <c r="B41" s="542">
        <v>7.0999999999999994E-2</v>
      </c>
      <c r="C41" s="542">
        <v>6.8000000000000005E-2</v>
      </c>
      <c r="D41" s="542">
        <v>7.4999999999999997E-2</v>
      </c>
      <c r="E41" s="550">
        <f t="shared" si="0"/>
        <v>7.1333333333333346E-2</v>
      </c>
      <c r="F41" s="552">
        <v>51.6</v>
      </c>
      <c r="G41" s="194">
        <v>2.9</v>
      </c>
      <c r="H41" s="194">
        <v>54.5</v>
      </c>
      <c r="I41" s="407">
        <v>0.39279865771812111</v>
      </c>
      <c r="J41" s="545" t="s">
        <v>457</v>
      </c>
      <c r="K41" s="194" t="s">
        <v>457</v>
      </c>
      <c r="L41" s="194">
        <v>37.799999999999997</v>
      </c>
      <c r="M41" s="194" t="s">
        <v>457</v>
      </c>
      <c r="N41" s="194">
        <v>0.15220134228187893</v>
      </c>
      <c r="O41" s="194" t="s">
        <v>427</v>
      </c>
      <c r="P41" s="542">
        <f t="shared" si="1"/>
        <v>0.72073148205159843</v>
      </c>
    </row>
    <row r="42" spans="1:16" x14ac:dyDescent="0.3">
      <c r="A42" t="s">
        <v>339</v>
      </c>
      <c r="B42" s="542">
        <v>0.246</v>
      </c>
      <c r="C42" s="542">
        <v>0.17399999999999999</v>
      </c>
      <c r="D42" s="542">
        <v>9.2999999999999999E-2</v>
      </c>
      <c r="E42" s="550">
        <f t="shared" si="0"/>
        <v>0.17100000000000001</v>
      </c>
      <c r="F42" s="552">
        <v>48.7</v>
      </c>
      <c r="G42" s="194">
        <v>2.7</v>
      </c>
      <c r="H42" s="194">
        <v>48.6</v>
      </c>
      <c r="I42" s="407">
        <v>0.48919136325148188</v>
      </c>
      <c r="J42" s="545">
        <v>52.1</v>
      </c>
      <c r="K42" s="194">
        <v>52</v>
      </c>
      <c r="L42" s="194">
        <v>17.600000000000001</v>
      </c>
      <c r="M42" s="194" t="s">
        <v>457</v>
      </c>
      <c r="N42" s="194">
        <v>-3.191363251481838E-3</v>
      </c>
      <c r="O42" s="194" t="s">
        <v>339</v>
      </c>
      <c r="P42" s="542">
        <f t="shared" si="1"/>
        <v>1.0065665910524317</v>
      </c>
    </row>
    <row r="43" spans="1:16" x14ac:dyDescent="0.3">
      <c r="A43" t="s">
        <v>341</v>
      </c>
      <c r="B43" s="542">
        <v>-1.7000000000000001E-2</v>
      </c>
      <c r="C43" s="542">
        <v>-2.5999999999999999E-2</v>
      </c>
      <c r="D43" s="542">
        <v>2.1000000000000001E-2</v>
      </c>
      <c r="E43" s="550">
        <f t="shared" si="0"/>
        <v>-7.3333333333333315E-3</v>
      </c>
      <c r="F43" s="552">
        <v>51.9</v>
      </c>
      <c r="G43" s="194">
        <v>2.9</v>
      </c>
      <c r="H43" s="194">
        <v>54.3</v>
      </c>
      <c r="I43" s="407">
        <v>0.34699999999999981</v>
      </c>
      <c r="J43" s="545" t="s">
        <v>457</v>
      </c>
      <c r="K43" s="194" t="s">
        <v>457</v>
      </c>
      <c r="L43" s="194" t="s">
        <v>457</v>
      </c>
      <c r="M43" s="194" t="s">
        <v>457</v>
      </c>
      <c r="N43" s="194">
        <v>0.19600000000000023</v>
      </c>
      <c r="O43" s="194" t="s">
        <v>341</v>
      </c>
      <c r="P43" s="542">
        <f t="shared" si="1"/>
        <v>0.63904235727440117</v>
      </c>
    </row>
    <row r="44" spans="1:16" x14ac:dyDescent="0.3">
      <c r="A44" t="s">
        <v>343</v>
      </c>
      <c r="B44" s="542">
        <v>5.0999999999999997E-2</v>
      </c>
      <c r="C44" s="542">
        <v>-4.9000000000000002E-2</v>
      </c>
      <c r="D44" s="542">
        <v>-3.2000000000000001E-2</v>
      </c>
      <c r="E44" s="550">
        <f t="shared" si="0"/>
        <v>-1.0000000000000002E-2</v>
      </c>
      <c r="F44" s="552">
        <v>49.6</v>
      </c>
      <c r="G44" s="194">
        <v>2.2999999999999998</v>
      </c>
      <c r="H44" s="194">
        <v>51.7</v>
      </c>
      <c r="I44" s="407">
        <v>0.4265051546391751</v>
      </c>
      <c r="J44" s="545">
        <v>45.9</v>
      </c>
      <c r="K44" s="194">
        <v>45</v>
      </c>
      <c r="L44" s="194">
        <v>28.7</v>
      </c>
      <c r="M44" s="194">
        <v>30.2</v>
      </c>
      <c r="N44" s="194">
        <v>9.0494845360824916E-2</v>
      </c>
      <c r="O44" s="194" t="s">
        <v>343</v>
      </c>
      <c r="P44" s="542">
        <f t="shared" si="1"/>
        <v>0.82496161438911997</v>
      </c>
    </row>
    <row r="45" spans="1:16" x14ac:dyDescent="0.3">
      <c r="A45" t="s">
        <v>345</v>
      </c>
      <c r="B45" s="542">
        <v>9.2999999999999999E-2</v>
      </c>
      <c r="C45" s="542">
        <v>7.2999999999999995E-2</v>
      </c>
      <c r="D45" s="542">
        <v>4.3999999999999997E-2</v>
      </c>
      <c r="E45" s="550">
        <f t="shared" si="0"/>
        <v>6.9999999999999993E-2</v>
      </c>
      <c r="F45" s="552">
        <v>48.4</v>
      </c>
      <c r="G45" s="194">
        <v>1.2</v>
      </c>
      <c r="H45" s="194">
        <v>57.7</v>
      </c>
      <c r="I45" s="407">
        <v>0.38774515450215968</v>
      </c>
      <c r="J45" s="545">
        <v>48.3</v>
      </c>
      <c r="K45" s="194">
        <v>47.6</v>
      </c>
      <c r="L45" s="194">
        <v>34.299999999999997</v>
      </c>
      <c r="M45" s="194">
        <v>39.1</v>
      </c>
      <c r="N45" s="194">
        <v>0.18925484549784038</v>
      </c>
      <c r="O45" s="194" t="s">
        <v>345</v>
      </c>
      <c r="P45" s="542">
        <f t="shared" si="1"/>
        <v>0.67200200087029394</v>
      </c>
    </row>
    <row r="46" spans="1:16" x14ac:dyDescent="0.3">
      <c r="A46" t="s">
        <v>347</v>
      </c>
      <c r="B46" s="542">
        <v>7.5999999999999998E-2</v>
      </c>
      <c r="C46" s="542">
        <v>0.10100000000000001</v>
      </c>
      <c r="D46" s="542">
        <v>-1.4E-2</v>
      </c>
      <c r="E46" s="550">
        <f t="shared" si="0"/>
        <v>5.4333333333333324E-2</v>
      </c>
      <c r="F46" s="552">
        <v>57.6</v>
      </c>
      <c r="G46" s="194">
        <v>2.4</v>
      </c>
      <c r="H46" s="194">
        <v>61.2</v>
      </c>
      <c r="I46" s="407">
        <v>0.37766666666666693</v>
      </c>
      <c r="J46" s="545" t="s">
        <v>457</v>
      </c>
      <c r="K46" s="194" t="s">
        <v>457</v>
      </c>
      <c r="L46" s="194">
        <v>43.6</v>
      </c>
      <c r="M46" s="194" t="s">
        <v>457</v>
      </c>
      <c r="N46" s="194">
        <v>0.23433333333333306</v>
      </c>
      <c r="O46" s="194" t="s">
        <v>347</v>
      </c>
      <c r="P46" s="542">
        <f t="shared" si="1"/>
        <v>0.61710239651416166</v>
      </c>
    </row>
    <row r="47" spans="1:16" x14ac:dyDescent="0.3">
      <c r="A47" t="s">
        <v>350</v>
      </c>
      <c r="B47" s="542">
        <v>-1.4999999999999999E-2</v>
      </c>
      <c r="C47" s="542">
        <v>1.2E-2</v>
      </c>
      <c r="D47" s="542">
        <v>-5.1999999999999998E-2</v>
      </c>
      <c r="E47" s="550">
        <f t="shared" si="0"/>
        <v>-1.833333333333333E-2</v>
      </c>
      <c r="F47" s="552">
        <v>54.9</v>
      </c>
      <c r="G47" s="194">
        <v>3.1</v>
      </c>
      <c r="H47" s="194">
        <v>55.3</v>
      </c>
      <c r="I47" s="407">
        <v>0.4888709677419355</v>
      </c>
      <c r="J47" s="545" t="s">
        <v>457</v>
      </c>
      <c r="K47" s="194" t="s">
        <v>457</v>
      </c>
      <c r="L47" s="194" t="s">
        <v>457</v>
      </c>
      <c r="M47" s="194" t="s">
        <v>457</v>
      </c>
      <c r="N47" s="194">
        <v>6.4129032258064433E-2</v>
      </c>
      <c r="O47" s="194" t="s">
        <v>350</v>
      </c>
      <c r="P47" s="542">
        <f t="shared" si="1"/>
        <v>0.88403429971416914</v>
      </c>
    </row>
    <row r="48" spans="1:16" x14ac:dyDescent="0.3">
      <c r="A48" t="s">
        <v>429</v>
      </c>
      <c r="B48" s="542">
        <v>8.1000000000000003E-2</v>
      </c>
      <c r="C48" s="542">
        <v>-1.9E-2</v>
      </c>
      <c r="D48" s="542">
        <v>-0.02</v>
      </c>
      <c r="E48" s="550">
        <f t="shared" si="0"/>
        <v>1.3999999999999999E-2</v>
      </c>
      <c r="F48" s="552">
        <v>57.5</v>
      </c>
      <c r="G48" s="194">
        <v>2.2000000000000002</v>
      </c>
      <c r="H48" s="194">
        <v>60.8</v>
      </c>
      <c r="I48" s="407">
        <v>0.51104885496183217</v>
      </c>
      <c r="J48" s="545">
        <v>56.4</v>
      </c>
      <c r="K48" s="194">
        <v>55.8</v>
      </c>
      <c r="L48" s="194">
        <v>34.6</v>
      </c>
      <c r="M48" s="194">
        <v>46</v>
      </c>
      <c r="N48" s="194">
        <v>9.6951145038167819E-2</v>
      </c>
      <c r="O48" s="194" t="s">
        <v>429</v>
      </c>
      <c r="P48" s="542">
        <f t="shared" si="1"/>
        <v>0.84054087987143444</v>
      </c>
    </row>
    <row r="49" spans="1:16" x14ac:dyDescent="0.3">
      <c r="A49" t="s">
        <v>355</v>
      </c>
      <c r="B49" s="542">
        <v>1.6E-2</v>
      </c>
      <c r="C49" s="542">
        <v>-3.0000000000000001E-3</v>
      </c>
      <c r="D49" s="542">
        <v>1.2E-2</v>
      </c>
      <c r="E49" s="550">
        <f t="shared" si="0"/>
        <v>8.3333333333333332E-3</v>
      </c>
      <c r="F49" s="552">
        <v>61.9</v>
      </c>
      <c r="G49" s="194">
        <v>2.2000000000000002</v>
      </c>
      <c r="H49" s="194">
        <v>65.5</v>
      </c>
      <c r="I49" s="407">
        <v>0.51274149659863955</v>
      </c>
      <c r="J49" s="545">
        <v>44.2</v>
      </c>
      <c r="K49" s="194">
        <v>45.7</v>
      </c>
      <c r="L49" s="194">
        <v>43.7</v>
      </c>
      <c r="M49" s="194">
        <v>62.8</v>
      </c>
      <c r="N49" s="194">
        <v>0.14225850340136048</v>
      </c>
      <c r="O49" s="194" t="s">
        <v>355</v>
      </c>
      <c r="P49" s="542">
        <f t="shared" si="1"/>
        <v>0.78281144518876267</v>
      </c>
    </row>
    <row r="50" spans="1:16" x14ac:dyDescent="0.3">
      <c r="A50" t="s">
        <v>357</v>
      </c>
      <c r="B50" s="542">
        <v>0.129</v>
      </c>
      <c r="C50" s="542">
        <v>5.6000000000000001E-2</v>
      </c>
      <c r="D50" s="542">
        <v>3.9E-2</v>
      </c>
      <c r="E50" s="550">
        <f t="shared" si="0"/>
        <v>7.4666666666666673E-2</v>
      </c>
      <c r="F50" s="552">
        <v>44.1</v>
      </c>
      <c r="G50" s="194">
        <v>2.9</v>
      </c>
      <c r="H50" s="194">
        <v>45.2</v>
      </c>
      <c r="I50" s="407">
        <v>0.29665306122448948</v>
      </c>
      <c r="J50" s="545" t="s">
        <v>457</v>
      </c>
      <c r="K50" s="194" t="s">
        <v>457</v>
      </c>
      <c r="L50" s="194" t="s">
        <v>457</v>
      </c>
      <c r="M50" s="194" t="s">
        <v>457</v>
      </c>
      <c r="N50" s="194">
        <v>0.15534693877551053</v>
      </c>
      <c r="O50" s="194" t="s">
        <v>357</v>
      </c>
      <c r="P50" s="542">
        <f t="shared" si="1"/>
        <v>0.65631208235506511</v>
      </c>
    </row>
    <row r="51" spans="1:16" x14ac:dyDescent="0.3">
      <c r="A51" t="s">
        <v>359</v>
      </c>
      <c r="B51" s="542">
        <v>1.2999999999999999E-2</v>
      </c>
      <c r="C51" s="542">
        <v>4.0000000000000001E-3</v>
      </c>
      <c r="D51" s="542">
        <v>-3.2000000000000001E-2</v>
      </c>
      <c r="E51" s="550">
        <f t="shared" si="0"/>
        <v>-5.0000000000000001E-3</v>
      </c>
      <c r="F51" s="552">
        <v>64.599999999999994</v>
      </c>
      <c r="G51" s="194">
        <v>2.4</v>
      </c>
      <c r="H51" s="194">
        <v>66.900000000000006</v>
      </c>
      <c r="I51" s="407">
        <v>0.48499999999999893</v>
      </c>
      <c r="J51" s="545">
        <v>46</v>
      </c>
      <c r="K51" s="194">
        <v>46.1</v>
      </c>
      <c r="L51" s="194">
        <v>59.4</v>
      </c>
      <c r="M51" s="194">
        <v>66</v>
      </c>
      <c r="N51" s="194">
        <v>0.18400000000000111</v>
      </c>
      <c r="O51" s="194" t="s">
        <v>359</v>
      </c>
      <c r="P51" s="542">
        <f t="shared" si="1"/>
        <v>0.72496263079222556</v>
      </c>
    </row>
    <row r="52" spans="1:16" x14ac:dyDescent="0.3">
      <c r="A52" t="s">
        <v>361</v>
      </c>
      <c r="B52" s="542">
        <v>2.5000000000000001E-2</v>
      </c>
      <c r="C52" s="542">
        <v>1.2999999999999999E-2</v>
      </c>
      <c r="D52" s="542">
        <v>-1.9E-2</v>
      </c>
      <c r="E52" s="550">
        <f t="shared" si="0"/>
        <v>6.3333333333333332E-3</v>
      </c>
      <c r="F52" s="552">
        <v>52.1</v>
      </c>
      <c r="G52" s="194">
        <v>3</v>
      </c>
      <c r="H52" s="194">
        <v>54.9</v>
      </c>
      <c r="I52" s="407">
        <v>0.33018518518518519</v>
      </c>
      <c r="J52" s="545" t="s">
        <v>457</v>
      </c>
      <c r="K52" s="194" t="s">
        <v>457</v>
      </c>
      <c r="L52" s="194" t="s">
        <v>457</v>
      </c>
      <c r="M52" s="194" t="s">
        <v>457</v>
      </c>
      <c r="N52" s="194">
        <v>0.21881481481481485</v>
      </c>
      <c r="O52" s="194" t="s">
        <v>361</v>
      </c>
      <c r="P52" s="542">
        <f t="shared" si="1"/>
        <v>0.60143020980908046</v>
      </c>
    </row>
    <row r="53" spans="1:16" x14ac:dyDescent="0.3">
      <c r="A53" t="s">
        <v>444</v>
      </c>
      <c r="B53" s="542">
        <v>0.05</v>
      </c>
      <c r="C53" s="542">
        <v>2.8000000000000001E-2</v>
      </c>
      <c r="D53" s="542">
        <v>-2E-3</v>
      </c>
      <c r="E53" s="550">
        <f t="shared" si="0"/>
        <v>2.5333333333333333E-2</v>
      </c>
      <c r="P53" s="542"/>
    </row>
  </sheetData>
  <sortState xmlns:xlrd2="http://schemas.microsoft.com/office/spreadsheetml/2017/richdata2" ref="A2:D52">
    <sortCondition ref="A2:A52"/>
  </sortState>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90EF-A60B-4031-8CF3-AAE6F80E0807}">
  <sheetPr>
    <tabColor rgb="FF00B050"/>
  </sheetPr>
  <dimension ref="A1:N52"/>
  <sheetViews>
    <sheetView workbookViewId="0">
      <pane xSplit="1" ySplit="1" topLeftCell="B2" activePane="bottomRight" state="frozen"/>
      <selection pane="topRight" activeCell="B1" sqref="B1"/>
      <selection pane="bottomLeft" activeCell="A2" sqref="A2"/>
      <selection pane="bottomRight" sqref="A1:A1048576"/>
    </sheetView>
  </sheetViews>
  <sheetFormatPr defaultRowHeight="13.8" x14ac:dyDescent="0.3"/>
  <cols>
    <col min="1" max="1" width="15.5" customWidth="1"/>
    <col min="2" max="4" width="12.375" bestFit="1" customWidth="1"/>
    <col min="6" max="6" width="36.375" customWidth="1"/>
    <col min="7" max="7" width="13.5" customWidth="1"/>
    <col min="8" max="8" width="15.125" customWidth="1"/>
    <col min="11" max="11" width="14.875" customWidth="1"/>
    <col min="12" max="12" width="10.5" customWidth="1"/>
  </cols>
  <sheetData>
    <row r="1" spans="1:14" s="170" customFormat="1" ht="78.599999999999994" customHeight="1" x14ac:dyDescent="0.3">
      <c r="B1" s="170" t="s">
        <v>394</v>
      </c>
      <c r="C1" s="170" t="s">
        <v>395</v>
      </c>
      <c r="D1" s="170" t="s">
        <v>396</v>
      </c>
      <c r="E1" s="170" t="s">
        <v>397</v>
      </c>
      <c r="F1" s="171" t="s">
        <v>398</v>
      </c>
      <c r="G1" s="170" t="s">
        <v>399</v>
      </c>
      <c r="H1" s="170" t="s">
        <v>400</v>
      </c>
      <c r="I1" s="170" t="s">
        <v>401</v>
      </c>
      <c r="J1" s="170" t="s">
        <v>402</v>
      </c>
      <c r="K1" s="170" t="s">
        <v>403</v>
      </c>
      <c r="L1" s="527" t="s">
        <v>1880</v>
      </c>
      <c r="M1" s="389" t="s">
        <v>1881</v>
      </c>
    </row>
    <row r="2" spans="1:14" x14ac:dyDescent="0.3">
      <c r="A2" t="s">
        <v>234</v>
      </c>
      <c r="B2" s="172" t="s">
        <v>404</v>
      </c>
      <c r="C2" s="172" t="s">
        <v>404</v>
      </c>
      <c r="D2" s="172" t="s">
        <v>404</v>
      </c>
      <c r="E2" s="172"/>
      <c r="F2" s="173"/>
      <c r="H2" s="172"/>
      <c r="I2" s="156" t="str">
        <f>IF(G2&lt;&gt;"",MAX(C2,$E2)*G2,"")</f>
        <v/>
      </c>
      <c r="J2" s="156" t="str">
        <f>IF(H2&lt;&gt;"",MAX(D2,$E2)*H2,"")</f>
        <v/>
      </c>
      <c r="K2" s="156" t="str">
        <f>IF(G2&lt;&gt;"",AVERAGE(I2:J2),"no limit")</f>
        <v>no limit</v>
      </c>
    </row>
    <row r="3" spans="1:14" x14ac:dyDescent="0.3">
      <c r="A3" t="s">
        <v>405</v>
      </c>
      <c r="B3" s="174">
        <v>500</v>
      </c>
      <c r="C3" s="174">
        <v>500</v>
      </c>
      <c r="D3" s="174">
        <v>500</v>
      </c>
      <c r="E3" s="174"/>
      <c r="F3" s="173" t="s">
        <v>406</v>
      </c>
      <c r="G3" s="172">
        <v>4</v>
      </c>
      <c r="H3" s="175">
        <v>4</v>
      </c>
      <c r="I3" s="156">
        <f>IF(G3&lt;&gt;"",MAX(C3,$E3)*G3,"")</f>
        <v>2000</v>
      </c>
      <c r="J3" s="156">
        <f>IF(H3&lt;&gt;"",MAX(D3,$E3)*H3,"")</f>
        <v>2000</v>
      </c>
      <c r="K3" s="156">
        <f>IF(G3&lt;&gt;"",AVERAGE(I3:J3),"no limit")</f>
        <v>2000</v>
      </c>
    </row>
    <row r="4" spans="1:14" s="357" customFormat="1" x14ac:dyDescent="0.3">
      <c r="A4" s="357" t="s">
        <v>245</v>
      </c>
      <c r="B4" s="517">
        <v>5200</v>
      </c>
      <c r="C4" s="517">
        <v>5200</v>
      </c>
      <c r="D4" s="517">
        <v>5200</v>
      </c>
      <c r="E4" s="517"/>
      <c r="F4" s="518" t="s">
        <v>406</v>
      </c>
      <c r="G4" s="519">
        <v>4</v>
      </c>
      <c r="H4" s="520">
        <v>4</v>
      </c>
      <c r="I4" s="521">
        <f t="shared" ref="I4:J19" si="0">IF(G4&lt;&gt;"",MAX(C4,$E4)*G4,"")</f>
        <v>20800</v>
      </c>
      <c r="J4" s="521">
        <f t="shared" si="0"/>
        <v>20800</v>
      </c>
      <c r="K4" s="521">
        <f t="shared" ref="K4:K52" si="1">IF(G4&lt;&gt;"",AVERAGE(I4:J4),"no limit")</f>
        <v>20800</v>
      </c>
      <c r="L4" s="526">
        <f>K4*0.79+0.21*AVERAGE(170,2*170)</f>
        <v>16485.55</v>
      </c>
      <c r="M4" s="357" t="s">
        <v>1910</v>
      </c>
    </row>
    <row r="5" spans="1:14" x14ac:dyDescent="0.3">
      <c r="A5" t="s">
        <v>242</v>
      </c>
      <c r="B5" s="174">
        <v>2700</v>
      </c>
      <c r="C5" s="174">
        <v>2700</v>
      </c>
      <c r="D5" s="174">
        <v>2700</v>
      </c>
      <c r="E5" s="174"/>
      <c r="F5" s="173" t="s">
        <v>407</v>
      </c>
      <c r="G5" s="172">
        <v>2</v>
      </c>
      <c r="H5" s="175">
        <v>4</v>
      </c>
      <c r="I5" s="156">
        <f t="shared" si="0"/>
        <v>5400</v>
      </c>
      <c r="J5" s="156">
        <f t="shared" si="0"/>
        <v>10800</v>
      </c>
      <c r="K5" s="156">
        <f t="shared" si="1"/>
        <v>8100</v>
      </c>
    </row>
    <row r="6" spans="1:14" x14ac:dyDescent="0.3">
      <c r="A6" t="s">
        <v>248</v>
      </c>
      <c r="B6" s="174">
        <v>29200</v>
      </c>
      <c r="C6" s="174">
        <v>4700</v>
      </c>
      <c r="D6" s="174">
        <v>4700</v>
      </c>
      <c r="E6" s="174"/>
      <c r="F6" s="173" t="s">
        <v>407</v>
      </c>
      <c r="G6" s="172">
        <v>2</v>
      </c>
      <c r="H6" s="175">
        <v>4</v>
      </c>
      <c r="I6" s="156">
        <f t="shared" si="0"/>
        <v>9400</v>
      </c>
      <c r="J6" s="156">
        <f t="shared" si="0"/>
        <v>18800</v>
      </c>
      <c r="K6" s="156">
        <f t="shared" si="1"/>
        <v>14100</v>
      </c>
    </row>
    <row r="7" spans="1:14" x14ac:dyDescent="0.3">
      <c r="A7" t="s">
        <v>252</v>
      </c>
      <c r="B7" s="174">
        <v>575</v>
      </c>
      <c r="C7" s="174">
        <v>200</v>
      </c>
      <c r="D7" s="174">
        <v>200</v>
      </c>
      <c r="E7" s="174"/>
      <c r="F7" s="173" t="s">
        <v>407</v>
      </c>
      <c r="G7" s="172">
        <v>2</v>
      </c>
      <c r="H7" s="175">
        <v>4</v>
      </c>
      <c r="I7" s="156">
        <f t="shared" si="0"/>
        <v>400</v>
      </c>
      <c r="J7" s="156">
        <f t="shared" si="0"/>
        <v>800</v>
      </c>
      <c r="K7" s="156">
        <f t="shared" si="1"/>
        <v>600</v>
      </c>
    </row>
    <row r="8" spans="1:14" s="357" customFormat="1" x14ac:dyDescent="0.3">
      <c r="A8" s="357" t="s">
        <v>408</v>
      </c>
      <c r="B8" s="517">
        <v>3500</v>
      </c>
      <c r="C8" s="517">
        <v>1000</v>
      </c>
      <c r="D8" s="517">
        <v>250</v>
      </c>
      <c r="E8" s="517"/>
      <c r="F8" s="518" t="s">
        <v>407</v>
      </c>
      <c r="G8" s="519">
        <v>2</v>
      </c>
      <c r="H8" s="520">
        <v>4</v>
      </c>
      <c r="I8" s="521">
        <f t="shared" si="0"/>
        <v>2000</v>
      </c>
      <c r="J8" s="521">
        <f t="shared" si="0"/>
        <v>1000</v>
      </c>
      <c r="K8" s="521">
        <f t="shared" si="1"/>
        <v>1500</v>
      </c>
      <c r="L8" s="526">
        <f>K8*0.2+0.8*AVERAGE(2*250,4*250)</f>
        <v>900</v>
      </c>
      <c r="M8" s="357" t="s">
        <v>1882</v>
      </c>
    </row>
    <row r="9" spans="1:14" x14ac:dyDescent="0.3">
      <c r="A9" t="s">
        <v>259</v>
      </c>
      <c r="B9" s="174">
        <v>1200</v>
      </c>
      <c r="C9" s="174">
        <v>600</v>
      </c>
      <c r="D9" s="174">
        <v>600</v>
      </c>
      <c r="E9" s="174"/>
      <c r="F9" s="173" t="s">
        <v>409</v>
      </c>
      <c r="G9" s="172">
        <v>1</v>
      </c>
      <c r="H9" s="175">
        <v>2</v>
      </c>
      <c r="I9" s="156">
        <f t="shared" si="0"/>
        <v>600</v>
      </c>
      <c r="J9" s="156">
        <f t="shared" si="0"/>
        <v>1200</v>
      </c>
      <c r="K9" s="156">
        <f t="shared" si="1"/>
        <v>900</v>
      </c>
    </row>
    <row r="10" spans="1:14" x14ac:dyDescent="0.3">
      <c r="A10" t="s">
        <v>262</v>
      </c>
      <c r="B10" s="174">
        <v>2000</v>
      </c>
      <c r="C10" s="174">
        <v>1000</v>
      </c>
      <c r="D10" s="174">
        <v>500</v>
      </c>
      <c r="E10" s="174"/>
      <c r="F10" s="173" t="s">
        <v>409</v>
      </c>
      <c r="G10" s="172">
        <v>1</v>
      </c>
      <c r="H10" s="175">
        <v>1</v>
      </c>
      <c r="I10" s="156">
        <f t="shared" si="0"/>
        <v>1000</v>
      </c>
      <c r="J10" s="156">
        <f t="shared" si="0"/>
        <v>500</v>
      </c>
      <c r="K10" s="156">
        <f t="shared" si="1"/>
        <v>750</v>
      </c>
      <c r="M10" t="s">
        <v>410</v>
      </c>
      <c r="N10" t="s">
        <v>390</v>
      </c>
    </row>
    <row r="11" spans="1:14" x14ac:dyDescent="0.3">
      <c r="A11" t="s">
        <v>264</v>
      </c>
      <c r="B11" s="174">
        <v>3000</v>
      </c>
      <c r="C11" s="174">
        <v>1000</v>
      </c>
      <c r="D11" s="174">
        <v>1000</v>
      </c>
      <c r="E11" s="174"/>
      <c r="F11" s="173" t="s">
        <v>407</v>
      </c>
      <c r="G11" s="172">
        <v>2</v>
      </c>
      <c r="H11" s="175">
        <v>4</v>
      </c>
      <c r="I11" s="156">
        <f t="shared" si="0"/>
        <v>2000</v>
      </c>
      <c r="J11" s="156">
        <f t="shared" si="0"/>
        <v>4000</v>
      </c>
      <c r="K11" s="156">
        <f t="shared" si="1"/>
        <v>3000</v>
      </c>
    </row>
    <row r="12" spans="1:14" x14ac:dyDescent="0.3">
      <c r="A12" t="s">
        <v>267</v>
      </c>
      <c r="B12" s="174">
        <v>6600</v>
      </c>
      <c r="C12" s="174">
        <v>2800</v>
      </c>
      <c r="D12" s="174">
        <v>2800</v>
      </c>
      <c r="E12" s="174"/>
      <c r="F12" s="173" t="s">
        <v>407</v>
      </c>
      <c r="G12" s="172">
        <v>2</v>
      </c>
      <c r="H12" s="175">
        <v>4</v>
      </c>
      <c r="I12" s="156">
        <f t="shared" si="0"/>
        <v>5600</v>
      </c>
      <c r="J12" s="156">
        <f t="shared" si="0"/>
        <v>11200</v>
      </c>
      <c r="K12" s="156">
        <f t="shared" si="1"/>
        <v>8400</v>
      </c>
    </row>
    <row r="13" spans="1:14" s="357" customFormat="1" x14ac:dyDescent="0.3">
      <c r="A13" s="357" t="s">
        <v>268</v>
      </c>
      <c r="B13" s="517">
        <v>6000</v>
      </c>
      <c r="C13" s="517">
        <v>4000</v>
      </c>
      <c r="D13" s="517">
        <v>2000</v>
      </c>
      <c r="E13" s="517"/>
      <c r="F13" s="518" t="s">
        <v>407</v>
      </c>
      <c r="G13" s="519">
        <v>2</v>
      </c>
      <c r="H13" s="520">
        <v>4</v>
      </c>
      <c r="I13" s="521">
        <f t="shared" si="0"/>
        <v>8000</v>
      </c>
      <c r="J13" s="521">
        <f t="shared" si="0"/>
        <v>8000</v>
      </c>
      <c r="K13" s="521">
        <f t="shared" si="1"/>
        <v>8000</v>
      </c>
      <c r="M13" s="357" t="s">
        <v>1871</v>
      </c>
    </row>
    <row r="14" spans="1:14" x14ac:dyDescent="0.3">
      <c r="A14" t="s">
        <v>269</v>
      </c>
      <c r="B14" s="174">
        <v>5000</v>
      </c>
      <c r="C14" s="174">
        <v>1000</v>
      </c>
      <c r="D14" s="174">
        <v>1000</v>
      </c>
      <c r="E14" s="174"/>
      <c r="F14" s="173" t="s">
        <v>407</v>
      </c>
      <c r="G14" s="172">
        <v>2</v>
      </c>
      <c r="H14" s="175">
        <v>4</v>
      </c>
      <c r="I14" s="156">
        <f t="shared" si="0"/>
        <v>2000</v>
      </c>
      <c r="J14" s="156">
        <f t="shared" si="0"/>
        <v>4000</v>
      </c>
      <c r="K14" s="156">
        <f t="shared" si="1"/>
        <v>3000</v>
      </c>
    </row>
    <row r="15" spans="1:14" x14ac:dyDescent="0.3">
      <c r="A15" t="s">
        <v>271</v>
      </c>
      <c r="B15" s="174">
        <v>5600</v>
      </c>
      <c r="C15" s="174">
        <v>5800</v>
      </c>
      <c r="D15" s="174">
        <v>5800</v>
      </c>
      <c r="E15" s="174">
        <v>11600</v>
      </c>
      <c r="F15" s="173" t="s">
        <v>411</v>
      </c>
      <c r="G15" s="172">
        <v>1</v>
      </c>
      <c r="H15" s="175">
        <v>2</v>
      </c>
      <c r="I15" s="156">
        <f t="shared" si="0"/>
        <v>11600</v>
      </c>
      <c r="J15" s="156">
        <f t="shared" si="0"/>
        <v>23200</v>
      </c>
      <c r="K15" s="156">
        <f t="shared" si="1"/>
        <v>17400</v>
      </c>
    </row>
    <row r="16" spans="1:14" x14ac:dyDescent="0.3">
      <c r="A16" t="s">
        <v>273</v>
      </c>
      <c r="B16" s="172" t="s">
        <v>404</v>
      </c>
      <c r="C16" s="172" t="s">
        <v>404</v>
      </c>
      <c r="D16" s="172" t="s">
        <v>404</v>
      </c>
      <c r="E16" s="172"/>
      <c r="F16" s="173"/>
      <c r="G16" s="172"/>
      <c r="H16" s="175"/>
      <c r="I16" s="156" t="str">
        <f t="shared" si="0"/>
        <v/>
      </c>
      <c r="J16" s="156" t="str">
        <f t="shared" si="0"/>
        <v/>
      </c>
      <c r="K16" s="156" t="str">
        <f t="shared" si="1"/>
        <v>no limit</v>
      </c>
    </row>
    <row r="17" spans="1:13" x14ac:dyDescent="0.3">
      <c r="A17" t="s">
        <v>276</v>
      </c>
      <c r="B17" s="172" t="s">
        <v>404</v>
      </c>
      <c r="C17" s="172" t="s">
        <v>404</v>
      </c>
      <c r="D17" s="172" t="s">
        <v>404</v>
      </c>
      <c r="E17" s="172"/>
      <c r="F17" s="173"/>
      <c r="G17" s="172"/>
      <c r="H17" s="175"/>
      <c r="I17" s="156" t="str">
        <f t="shared" si="0"/>
        <v/>
      </c>
      <c r="J17" s="156" t="str">
        <f t="shared" si="0"/>
        <v/>
      </c>
      <c r="K17" s="156" t="str">
        <f t="shared" si="1"/>
        <v>no limit</v>
      </c>
    </row>
    <row r="18" spans="1:13" x14ac:dyDescent="0.3">
      <c r="A18" t="s">
        <v>279</v>
      </c>
      <c r="B18" s="174">
        <v>2000</v>
      </c>
      <c r="C18" s="174">
        <v>1000</v>
      </c>
      <c r="D18" s="174">
        <v>500</v>
      </c>
      <c r="E18" s="174"/>
      <c r="F18" s="173" t="s">
        <v>407</v>
      </c>
      <c r="G18" s="172">
        <v>2</v>
      </c>
      <c r="H18" s="175">
        <v>4</v>
      </c>
      <c r="I18" s="156">
        <f t="shared" si="0"/>
        <v>2000</v>
      </c>
      <c r="J18" s="156">
        <f t="shared" si="0"/>
        <v>2000</v>
      </c>
      <c r="K18" s="156">
        <f t="shared" si="1"/>
        <v>2000</v>
      </c>
    </row>
    <row r="19" spans="1:13" x14ac:dyDescent="0.3">
      <c r="A19" t="s">
        <v>282</v>
      </c>
      <c r="B19" s="174">
        <v>3000</v>
      </c>
      <c r="C19" s="174">
        <v>2000</v>
      </c>
      <c r="D19" s="174">
        <v>2000</v>
      </c>
      <c r="E19" s="174"/>
      <c r="F19" s="173" t="s">
        <v>407</v>
      </c>
      <c r="G19" s="172">
        <v>2</v>
      </c>
      <c r="H19" s="175">
        <v>4</v>
      </c>
      <c r="I19" s="156">
        <f t="shared" si="0"/>
        <v>4000</v>
      </c>
      <c r="J19" s="156">
        <f t="shared" si="0"/>
        <v>8000</v>
      </c>
      <c r="K19" s="156">
        <f t="shared" si="1"/>
        <v>6000</v>
      </c>
    </row>
    <row r="20" spans="1:13" x14ac:dyDescent="0.3">
      <c r="A20" t="s">
        <v>284</v>
      </c>
      <c r="B20" s="174">
        <v>5000</v>
      </c>
      <c r="C20" s="174">
        <v>2500</v>
      </c>
      <c r="D20" s="174">
        <v>2500</v>
      </c>
      <c r="E20" s="174"/>
      <c r="F20" s="173" t="s">
        <v>407</v>
      </c>
      <c r="G20" s="172">
        <v>2</v>
      </c>
      <c r="H20" s="175">
        <v>4</v>
      </c>
      <c r="I20" s="156">
        <f t="shared" ref="I20:J52" si="2">IF(G20&lt;&gt;"",MAX(C20,$E20)*G20,"")</f>
        <v>5000</v>
      </c>
      <c r="J20" s="156">
        <f t="shared" si="2"/>
        <v>10000</v>
      </c>
      <c r="K20" s="156">
        <f t="shared" si="1"/>
        <v>7500</v>
      </c>
    </row>
    <row r="21" spans="1:13" s="357" customFormat="1" x14ac:dyDescent="0.3">
      <c r="A21" s="357" t="s">
        <v>287</v>
      </c>
      <c r="B21" s="517">
        <v>1600</v>
      </c>
      <c r="C21" s="517">
        <v>400</v>
      </c>
      <c r="D21" s="517">
        <v>400</v>
      </c>
      <c r="E21" s="517"/>
      <c r="F21" s="518" t="s">
        <v>407</v>
      </c>
      <c r="G21" s="519">
        <v>2</v>
      </c>
      <c r="H21" s="520">
        <v>4</v>
      </c>
      <c r="I21" s="521">
        <f t="shared" si="2"/>
        <v>800</v>
      </c>
      <c r="J21" s="521">
        <f t="shared" si="2"/>
        <v>1600</v>
      </c>
      <c r="K21" s="521">
        <f t="shared" si="1"/>
        <v>1200</v>
      </c>
      <c r="L21" s="528">
        <f>K21*0.33+0.67*AVERAGE(100,2*100)</f>
        <v>496.5</v>
      </c>
      <c r="M21" s="357" t="s">
        <v>1883</v>
      </c>
    </row>
    <row r="22" spans="1:13" x14ac:dyDescent="0.3">
      <c r="A22" t="s">
        <v>412</v>
      </c>
      <c r="B22" s="174">
        <v>6000</v>
      </c>
      <c r="C22" s="174">
        <v>6000</v>
      </c>
      <c r="D22" s="174">
        <v>6000</v>
      </c>
      <c r="E22" s="174"/>
      <c r="F22" s="173" t="s">
        <v>413</v>
      </c>
      <c r="G22" s="172">
        <v>1</v>
      </c>
      <c r="H22" s="175">
        <v>1</v>
      </c>
      <c r="I22" s="156">
        <f t="shared" si="2"/>
        <v>6000</v>
      </c>
      <c r="J22" s="156">
        <f t="shared" si="2"/>
        <v>6000</v>
      </c>
      <c r="K22" s="156">
        <f t="shared" si="1"/>
        <v>6000</v>
      </c>
    </row>
    <row r="23" spans="1:13" x14ac:dyDescent="0.3">
      <c r="A23" t="s">
        <v>292</v>
      </c>
      <c r="B23" s="174">
        <v>1000</v>
      </c>
      <c r="C23" s="174">
        <v>1000</v>
      </c>
      <c r="D23" s="174">
        <v>1000</v>
      </c>
      <c r="E23" s="174"/>
      <c r="F23" s="173" t="s">
        <v>414</v>
      </c>
      <c r="G23" s="172">
        <v>4</v>
      </c>
      <c r="H23" s="175">
        <v>4</v>
      </c>
      <c r="I23" s="156">
        <f t="shared" si="2"/>
        <v>4000</v>
      </c>
      <c r="J23" s="156">
        <f t="shared" si="2"/>
        <v>4000</v>
      </c>
      <c r="K23" s="156">
        <f t="shared" si="1"/>
        <v>4000</v>
      </c>
    </row>
    <row r="24" spans="1:13" x14ac:dyDescent="0.3">
      <c r="A24" t="s">
        <v>293</v>
      </c>
      <c r="B24" s="174">
        <v>6800</v>
      </c>
      <c r="C24" s="174">
        <v>2100</v>
      </c>
      <c r="D24" s="174">
        <v>1050</v>
      </c>
      <c r="E24" s="174"/>
      <c r="F24" s="173" t="s">
        <v>411</v>
      </c>
      <c r="G24" s="172">
        <v>1</v>
      </c>
      <c r="H24" s="175">
        <v>2</v>
      </c>
      <c r="I24" s="156">
        <f t="shared" si="2"/>
        <v>2100</v>
      </c>
      <c r="J24" s="156">
        <f t="shared" si="2"/>
        <v>2100</v>
      </c>
      <c r="K24" s="156">
        <f t="shared" si="1"/>
        <v>2100</v>
      </c>
    </row>
    <row r="25" spans="1:13" s="357" customFormat="1" x14ac:dyDescent="0.3">
      <c r="A25" s="357" t="s">
        <v>415</v>
      </c>
      <c r="B25" s="517">
        <v>4000</v>
      </c>
      <c r="C25" s="517">
        <v>1000</v>
      </c>
      <c r="D25" s="517">
        <v>1000</v>
      </c>
      <c r="E25" s="517"/>
      <c r="F25" s="518" t="s">
        <v>416</v>
      </c>
      <c r="G25" s="519">
        <v>2</v>
      </c>
      <c r="H25" s="520">
        <v>2</v>
      </c>
      <c r="I25" s="521">
        <f t="shared" si="2"/>
        <v>2000</v>
      </c>
      <c r="J25" s="521">
        <f t="shared" si="2"/>
        <v>2000</v>
      </c>
      <c r="K25" s="521">
        <f t="shared" si="1"/>
        <v>2000</v>
      </c>
      <c r="M25" s="357" t="s">
        <v>1870</v>
      </c>
    </row>
    <row r="26" spans="1:13" x14ac:dyDescent="0.3">
      <c r="A26" t="s">
        <v>417</v>
      </c>
      <c r="B26" s="172" t="s">
        <v>404</v>
      </c>
      <c r="C26" s="172" t="s">
        <v>404</v>
      </c>
      <c r="D26" s="172" t="s">
        <v>404</v>
      </c>
      <c r="E26" s="172"/>
      <c r="F26" s="173"/>
      <c r="G26" s="172"/>
      <c r="H26" s="175"/>
      <c r="I26" s="156" t="str">
        <f t="shared" si="2"/>
        <v/>
      </c>
      <c r="J26" s="156" t="str">
        <f t="shared" si="2"/>
        <v/>
      </c>
      <c r="K26" s="156" t="str">
        <f t="shared" si="1"/>
        <v>no limit</v>
      </c>
    </row>
    <row r="27" spans="1:13" x14ac:dyDescent="0.3">
      <c r="A27" t="s">
        <v>303</v>
      </c>
      <c r="B27" s="174">
        <v>2600</v>
      </c>
      <c r="C27" s="174">
        <v>2500</v>
      </c>
      <c r="D27" s="174">
        <v>2000</v>
      </c>
      <c r="E27" s="174"/>
      <c r="F27" t="s">
        <v>418</v>
      </c>
      <c r="G27" s="172">
        <v>2</v>
      </c>
      <c r="H27" s="175">
        <v>4</v>
      </c>
      <c r="I27" s="156">
        <f t="shared" si="2"/>
        <v>5000</v>
      </c>
      <c r="J27" s="156">
        <f t="shared" si="2"/>
        <v>8000</v>
      </c>
      <c r="K27" s="156">
        <f t="shared" si="1"/>
        <v>6500</v>
      </c>
    </row>
    <row r="28" spans="1:13" x14ac:dyDescent="0.3">
      <c r="A28" t="s">
        <v>306</v>
      </c>
      <c r="B28" s="174">
        <v>1990</v>
      </c>
      <c r="C28" s="174">
        <v>180</v>
      </c>
      <c r="D28" s="174">
        <v>180</v>
      </c>
      <c r="E28" s="174"/>
      <c r="F28" t="s">
        <v>419</v>
      </c>
      <c r="G28" s="172">
        <v>2</v>
      </c>
      <c r="H28" s="175">
        <v>4</v>
      </c>
      <c r="I28" s="156">
        <f t="shared" si="2"/>
        <v>360</v>
      </c>
      <c r="J28" s="156">
        <f t="shared" si="2"/>
        <v>720</v>
      </c>
      <c r="K28" s="156">
        <f t="shared" si="1"/>
        <v>540</v>
      </c>
    </row>
    <row r="29" spans="1:13" x14ac:dyDescent="0.3">
      <c r="A29" t="s">
        <v>309</v>
      </c>
      <c r="B29" s="172" t="s">
        <v>404</v>
      </c>
      <c r="C29" s="172" t="s">
        <v>404</v>
      </c>
      <c r="D29" s="172" t="s">
        <v>404</v>
      </c>
      <c r="E29" s="172"/>
      <c r="F29" s="173"/>
      <c r="G29" s="172"/>
      <c r="H29" s="175"/>
      <c r="I29" s="156" t="str">
        <f t="shared" si="2"/>
        <v/>
      </c>
      <c r="J29" s="156" t="str">
        <f t="shared" si="2"/>
        <v/>
      </c>
      <c r="K29" s="156" t="str">
        <f t="shared" si="1"/>
        <v>no limit</v>
      </c>
    </row>
    <row r="30" spans="1:13" x14ac:dyDescent="0.3">
      <c r="A30" t="s">
        <v>311</v>
      </c>
      <c r="B30" s="174">
        <v>5000</v>
      </c>
      <c r="C30" s="174">
        <v>5000</v>
      </c>
      <c r="D30" s="174">
        <v>5000</v>
      </c>
      <c r="E30" s="174"/>
      <c r="F30" s="173" t="s">
        <v>420</v>
      </c>
      <c r="G30" s="172">
        <v>2</v>
      </c>
      <c r="H30" s="175">
        <v>4</v>
      </c>
      <c r="I30" s="156">
        <f t="shared" si="2"/>
        <v>10000</v>
      </c>
      <c r="J30" s="156">
        <f t="shared" si="2"/>
        <v>20000</v>
      </c>
      <c r="K30" s="156">
        <f t="shared" si="1"/>
        <v>15000</v>
      </c>
    </row>
    <row r="31" spans="1:13" x14ac:dyDescent="0.3">
      <c r="A31" t="s">
        <v>421</v>
      </c>
      <c r="B31" s="174">
        <v>1000</v>
      </c>
      <c r="C31" s="174">
        <v>5000</v>
      </c>
      <c r="D31" s="174">
        <v>5000</v>
      </c>
      <c r="E31" s="174"/>
      <c r="F31" s="173" t="s">
        <v>422</v>
      </c>
      <c r="G31" s="172">
        <v>2</v>
      </c>
      <c r="H31" s="175">
        <v>4</v>
      </c>
      <c r="I31" s="156">
        <f t="shared" si="2"/>
        <v>10000</v>
      </c>
      <c r="J31" s="156">
        <f t="shared" si="2"/>
        <v>20000</v>
      </c>
      <c r="K31" s="156">
        <f t="shared" si="1"/>
        <v>15000</v>
      </c>
    </row>
    <row r="32" spans="1:13" x14ac:dyDescent="0.3">
      <c r="A32" t="s">
        <v>423</v>
      </c>
      <c r="B32" s="174">
        <v>3800</v>
      </c>
      <c r="C32" s="174">
        <v>2600</v>
      </c>
      <c r="D32" s="174">
        <v>2600</v>
      </c>
      <c r="E32" s="174"/>
      <c r="F32" s="173" t="s">
        <v>420</v>
      </c>
      <c r="G32" s="172">
        <v>2</v>
      </c>
      <c r="H32" s="175">
        <v>4</v>
      </c>
      <c r="I32" s="156">
        <f t="shared" si="2"/>
        <v>5200</v>
      </c>
      <c r="J32" s="156">
        <f t="shared" si="2"/>
        <v>10400</v>
      </c>
      <c r="K32" s="156">
        <f t="shared" si="1"/>
        <v>7800</v>
      </c>
    </row>
    <row r="33" spans="1:11" x14ac:dyDescent="0.3">
      <c r="A33" t="s">
        <v>319</v>
      </c>
      <c r="B33" s="174">
        <v>5500</v>
      </c>
      <c r="C33" s="174">
        <v>5000</v>
      </c>
      <c r="D33" s="174">
        <v>5000</v>
      </c>
      <c r="E33" s="174"/>
      <c r="F33" s="173" t="s">
        <v>420</v>
      </c>
      <c r="G33" s="172">
        <v>2</v>
      </c>
      <c r="H33" s="175">
        <v>4</v>
      </c>
      <c r="I33" s="156">
        <f t="shared" si="2"/>
        <v>10000</v>
      </c>
      <c r="J33" s="156">
        <f t="shared" si="2"/>
        <v>20000</v>
      </c>
      <c r="K33" s="156">
        <f t="shared" si="1"/>
        <v>15000</v>
      </c>
    </row>
    <row r="34" spans="1:11" x14ac:dyDescent="0.3">
      <c r="A34" t="s">
        <v>322</v>
      </c>
      <c r="B34" s="174">
        <v>44000</v>
      </c>
      <c r="C34" s="174">
        <f>11800+7500</f>
        <v>19300</v>
      </c>
      <c r="D34" s="174">
        <f>2*4700</f>
        <v>9400</v>
      </c>
      <c r="E34" s="174"/>
      <c r="F34" s="173" t="s">
        <v>424</v>
      </c>
      <c r="G34" s="172">
        <v>1</v>
      </c>
      <c r="H34" s="175">
        <v>2</v>
      </c>
      <c r="I34" s="156">
        <f t="shared" si="2"/>
        <v>19300</v>
      </c>
      <c r="J34" s="156">
        <f t="shared" si="2"/>
        <v>18800</v>
      </c>
      <c r="K34" s="156">
        <f t="shared" si="1"/>
        <v>19050</v>
      </c>
    </row>
    <row r="35" spans="1:11" x14ac:dyDescent="0.3">
      <c r="A35" t="s">
        <v>425</v>
      </c>
      <c r="B35" s="174">
        <v>5200</v>
      </c>
      <c r="C35" s="174">
        <v>5400</v>
      </c>
      <c r="D35" s="174">
        <v>5400</v>
      </c>
      <c r="E35" s="174"/>
      <c r="F35" s="173" t="s">
        <v>420</v>
      </c>
      <c r="G35" s="172">
        <v>2</v>
      </c>
      <c r="H35" s="175">
        <v>4</v>
      </c>
      <c r="I35" s="156">
        <f t="shared" si="2"/>
        <v>10800</v>
      </c>
      <c r="J35" s="156">
        <f t="shared" si="2"/>
        <v>21600</v>
      </c>
      <c r="K35" s="156">
        <f t="shared" si="1"/>
        <v>16200</v>
      </c>
    </row>
    <row r="36" spans="1:11" x14ac:dyDescent="0.3">
      <c r="A36" t="s">
        <v>185</v>
      </c>
      <c r="B36" s="172" t="s">
        <v>404</v>
      </c>
      <c r="C36" s="172" t="s">
        <v>404</v>
      </c>
      <c r="D36" s="172" t="s">
        <v>404</v>
      </c>
      <c r="E36" s="172"/>
      <c r="F36" s="173"/>
      <c r="G36" s="172"/>
      <c r="H36" s="175"/>
      <c r="I36" s="156" t="str">
        <f t="shared" si="2"/>
        <v/>
      </c>
      <c r="J36" s="156" t="str">
        <f t="shared" si="2"/>
        <v/>
      </c>
      <c r="K36" s="156" t="str">
        <f t="shared" si="1"/>
        <v>no limit</v>
      </c>
    </row>
    <row r="37" spans="1:11" x14ac:dyDescent="0.3">
      <c r="A37" t="s">
        <v>330</v>
      </c>
      <c r="B37" s="174">
        <v>13295.35</v>
      </c>
      <c r="C37" s="174">
        <v>13295.35</v>
      </c>
      <c r="D37" s="174">
        <v>13295.35</v>
      </c>
      <c r="E37" s="176"/>
      <c r="F37" s="173" t="s">
        <v>407</v>
      </c>
      <c r="G37" s="172">
        <v>2</v>
      </c>
      <c r="H37" s="175">
        <v>4</v>
      </c>
      <c r="I37" s="156">
        <f t="shared" si="2"/>
        <v>26590.7</v>
      </c>
      <c r="J37" s="156">
        <f t="shared" si="2"/>
        <v>53181.4</v>
      </c>
      <c r="K37" s="156">
        <f t="shared" si="1"/>
        <v>39886.050000000003</v>
      </c>
    </row>
    <row r="38" spans="1:11" x14ac:dyDescent="0.3">
      <c r="A38" t="s">
        <v>333</v>
      </c>
      <c r="B38" s="174">
        <v>2700</v>
      </c>
      <c r="C38" s="174">
        <v>2700</v>
      </c>
      <c r="D38" s="174">
        <v>2700</v>
      </c>
      <c r="E38" s="174"/>
      <c r="F38" s="173" t="s">
        <v>426</v>
      </c>
      <c r="G38" s="172">
        <v>1</v>
      </c>
      <c r="H38" s="175">
        <v>1</v>
      </c>
      <c r="I38" s="156">
        <f t="shared" si="2"/>
        <v>2700</v>
      </c>
      <c r="J38" s="156">
        <f t="shared" si="2"/>
        <v>2700</v>
      </c>
      <c r="K38" s="156">
        <f t="shared" si="1"/>
        <v>2700</v>
      </c>
    </row>
    <row r="39" spans="1:11" x14ac:dyDescent="0.3">
      <c r="A39" t="s">
        <v>335</v>
      </c>
      <c r="B39" s="172" t="s">
        <v>404</v>
      </c>
      <c r="C39" s="172" t="s">
        <v>404</v>
      </c>
      <c r="D39" s="172" t="s">
        <v>404</v>
      </c>
      <c r="E39" s="172"/>
      <c r="F39" s="173"/>
      <c r="G39" s="172"/>
      <c r="H39" s="175"/>
      <c r="I39" s="156" t="str">
        <f t="shared" si="2"/>
        <v/>
      </c>
      <c r="J39" s="156" t="str">
        <f t="shared" si="2"/>
        <v/>
      </c>
      <c r="K39" s="156" t="str">
        <f t="shared" si="1"/>
        <v>no limit</v>
      </c>
    </row>
    <row r="40" spans="1:11" x14ac:dyDescent="0.3">
      <c r="A40" t="s">
        <v>336</v>
      </c>
      <c r="B40" s="172" t="s">
        <v>404</v>
      </c>
      <c r="C40" s="172" t="s">
        <v>404</v>
      </c>
      <c r="D40" s="172" t="s">
        <v>404</v>
      </c>
      <c r="E40" s="172"/>
      <c r="F40" s="173"/>
      <c r="G40" s="172"/>
      <c r="H40" s="175"/>
      <c r="I40" s="156" t="str">
        <f t="shared" si="2"/>
        <v/>
      </c>
      <c r="J40" s="156" t="str">
        <f t="shared" si="2"/>
        <v/>
      </c>
      <c r="K40" s="156" t="str">
        <f t="shared" si="1"/>
        <v>no limit</v>
      </c>
    </row>
    <row r="41" spans="1:11" x14ac:dyDescent="0.3">
      <c r="A41" t="s">
        <v>427</v>
      </c>
      <c r="B41" s="174">
        <v>1000</v>
      </c>
      <c r="C41" s="174">
        <v>1000</v>
      </c>
      <c r="D41" s="174">
        <v>1000</v>
      </c>
      <c r="E41" s="174"/>
      <c r="F41" s="173" t="s">
        <v>414</v>
      </c>
      <c r="G41" s="172">
        <v>4</v>
      </c>
      <c r="H41" s="175">
        <v>4</v>
      </c>
      <c r="I41" s="156">
        <f t="shared" si="2"/>
        <v>4000</v>
      </c>
      <c r="J41" s="156">
        <f t="shared" si="2"/>
        <v>4000</v>
      </c>
      <c r="K41" s="156">
        <f t="shared" si="1"/>
        <v>4000</v>
      </c>
    </row>
    <row r="42" spans="1:11" x14ac:dyDescent="0.3">
      <c r="A42" t="s">
        <v>339</v>
      </c>
      <c r="B42" s="174">
        <v>3500</v>
      </c>
      <c r="C42" s="174">
        <v>1000</v>
      </c>
      <c r="D42" s="174">
        <v>1000</v>
      </c>
      <c r="E42" s="174"/>
      <c r="F42" s="173" t="s">
        <v>407</v>
      </c>
      <c r="G42" s="172">
        <v>2</v>
      </c>
      <c r="H42" s="175">
        <v>4</v>
      </c>
      <c r="I42" s="156">
        <f t="shared" si="2"/>
        <v>2000</v>
      </c>
      <c r="J42" s="156">
        <f t="shared" si="2"/>
        <v>4000</v>
      </c>
      <c r="K42" s="156">
        <f t="shared" si="1"/>
        <v>3000</v>
      </c>
    </row>
    <row r="43" spans="1:11" x14ac:dyDescent="0.3">
      <c r="A43" t="s">
        <v>341</v>
      </c>
      <c r="B43" s="174">
        <v>4000</v>
      </c>
      <c r="C43" s="174">
        <v>1000</v>
      </c>
      <c r="D43" s="174">
        <v>1000</v>
      </c>
      <c r="E43" s="174"/>
      <c r="F43" s="173" t="s">
        <v>414</v>
      </c>
      <c r="G43" s="172">
        <v>4</v>
      </c>
      <c r="H43" s="175">
        <v>4</v>
      </c>
      <c r="I43" s="156">
        <f t="shared" si="2"/>
        <v>4000</v>
      </c>
      <c r="J43" s="156">
        <f t="shared" si="2"/>
        <v>4000</v>
      </c>
      <c r="K43" s="156">
        <f t="shared" si="1"/>
        <v>4000</v>
      </c>
    </row>
    <row r="44" spans="1:11" x14ac:dyDescent="0.3">
      <c r="A44" t="s">
        <v>343</v>
      </c>
      <c r="B44" s="174">
        <v>4000</v>
      </c>
      <c r="C44" s="174">
        <v>1600</v>
      </c>
      <c r="D44" s="174">
        <v>1600</v>
      </c>
      <c r="E44" s="174"/>
      <c r="F44" s="173" t="s">
        <v>407</v>
      </c>
      <c r="G44" s="172">
        <v>2</v>
      </c>
      <c r="H44" s="175">
        <v>4</v>
      </c>
      <c r="I44" s="156">
        <f t="shared" si="2"/>
        <v>3200</v>
      </c>
      <c r="J44" s="156">
        <f t="shared" si="2"/>
        <v>6400</v>
      </c>
      <c r="K44" s="156">
        <f t="shared" si="1"/>
        <v>4800</v>
      </c>
    </row>
    <row r="45" spans="1:11" x14ac:dyDescent="0.3">
      <c r="A45" t="s">
        <v>345</v>
      </c>
      <c r="B45" s="172" t="s">
        <v>404</v>
      </c>
      <c r="C45" s="172" t="s">
        <v>404</v>
      </c>
      <c r="D45" s="172" t="s">
        <v>404</v>
      </c>
      <c r="E45" s="172"/>
      <c r="F45" s="173"/>
      <c r="G45" s="172"/>
      <c r="H45" s="175"/>
      <c r="I45" s="156" t="str">
        <f t="shared" si="2"/>
        <v/>
      </c>
      <c r="J45" s="156" t="str">
        <f t="shared" si="2"/>
        <v/>
      </c>
      <c r="K45" s="156" t="str">
        <f t="shared" si="1"/>
        <v>no limit</v>
      </c>
    </row>
    <row r="46" spans="1:11" x14ac:dyDescent="0.3">
      <c r="A46" t="s">
        <v>347</v>
      </c>
      <c r="B46" s="172" t="s">
        <v>404</v>
      </c>
      <c r="C46" s="172" t="s">
        <v>404</v>
      </c>
      <c r="D46" s="172" t="s">
        <v>404</v>
      </c>
      <c r="E46" s="172"/>
      <c r="F46" s="173"/>
      <c r="G46" s="172"/>
      <c r="H46" s="175"/>
      <c r="I46" s="156" t="str">
        <f t="shared" si="2"/>
        <v/>
      </c>
      <c r="J46" s="156" t="str">
        <f t="shared" si="2"/>
        <v/>
      </c>
      <c r="K46" s="156" t="str">
        <f t="shared" si="1"/>
        <v>no limit</v>
      </c>
    </row>
    <row r="47" spans="1:11" x14ac:dyDescent="0.3">
      <c r="A47" t="s">
        <v>350</v>
      </c>
      <c r="B47" s="174">
        <v>4080</v>
      </c>
      <c r="C47" s="174">
        <v>1560</v>
      </c>
      <c r="D47" s="174">
        <v>1040</v>
      </c>
      <c r="E47" s="174"/>
      <c r="F47" s="173" t="s">
        <v>428</v>
      </c>
      <c r="G47" s="172">
        <v>1</v>
      </c>
      <c r="H47" s="175">
        <v>2</v>
      </c>
      <c r="I47" s="156">
        <f t="shared" si="2"/>
        <v>1560</v>
      </c>
      <c r="J47" s="156">
        <f t="shared" si="2"/>
        <v>2080</v>
      </c>
      <c r="K47" s="156">
        <f t="shared" si="1"/>
        <v>1820</v>
      </c>
    </row>
    <row r="48" spans="1:11" x14ac:dyDescent="0.3">
      <c r="A48" t="s">
        <v>429</v>
      </c>
      <c r="B48" s="172" t="s">
        <v>404</v>
      </c>
      <c r="C48" s="172" t="s">
        <v>404</v>
      </c>
      <c r="D48" s="172" t="s">
        <v>404</v>
      </c>
      <c r="E48" s="172"/>
      <c r="F48" s="173"/>
      <c r="G48" s="172"/>
      <c r="H48" s="175"/>
      <c r="I48" s="156" t="str">
        <f t="shared" si="2"/>
        <v/>
      </c>
      <c r="J48" s="156" t="str">
        <f t="shared" si="2"/>
        <v/>
      </c>
      <c r="K48" s="156" t="str">
        <f t="shared" si="1"/>
        <v>no limit</v>
      </c>
    </row>
    <row r="49" spans="1:11" x14ac:dyDescent="0.3">
      <c r="A49" t="s">
        <v>355</v>
      </c>
      <c r="B49" s="174">
        <v>2000</v>
      </c>
      <c r="C49" s="174">
        <v>1000</v>
      </c>
      <c r="D49" s="174">
        <v>1000</v>
      </c>
      <c r="E49" s="174"/>
      <c r="F49" s="173" t="s">
        <v>407</v>
      </c>
      <c r="G49" s="172">
        <v>2</v>
      </c>
      <c r="H49" s="175">
        <v>4</v>
      </c>
      <c r="I49" s="156">
        <f t="shared" si="2"/>
        <v>2000</v>
      </c>
      <c r="J49" s="156">
        <f t="shared" si="2"/>
        <v>4000</v>
      </c>
      <c r="K49" s="156">
        <f t="shared" si="1"/>
        <v>3000</v>
      </c>
    </row>
    <row r="50" spans="1:11" x14ac:dyDescent="0.3">
      <c r="A50" t="s">
        <v>357</v>
      </c>
      <c r="B50" s="174">
        <v>1000</v>
      </c>
      <c r="C50" s="174">
        <v>2800</v>
      </c>
      <c r="D50" s="174">
        <v>2800</v>
      </c>
      <c r="E50" s="174"/>
      <c r="F50" s="173" t="s">
        <v>407</v>
      </c>
      <c r="G50" s="172">
        <v>2</v>
      </c>
      <c r="H50" s="175">
        <v>4</v>
      </c>
      <c r="I50" s="156">
        <f t="shared" si="2"/>
        <v>5600</v>
      </c>
      <c r="J50" s="156">
        <f t="shared" si="2"/>
        <v>11200</v>
      </c>
      <c r="K50" s="156">
        <f t="shared" si="1"/>
        <v>8400</v>
      </c>
    </row>
    <row r="51" spans="1:11" x14ac:dyDescent="0.3">
      <c r="A51" t="s">
        <v>359</v>
      </c>
      <c r="B51" s="174">
        <v>20000</v>
      </c>
      <c r="C51" s="174">
        <v>2000</v>
      </c>
      <c r="D51" s="174">
        <v>1000</v>
      </c>
      <c r="E51" s="174"/>
      <c r="F51" s="173" t="s">
        <v>430</v>
      </c>
      <c r="G51" s="172">
        <v>1</v>
      </c>
      <c r="H51" s="175">
        <v>2</v>
      </c>
      <c r="I51" s="156">
        <f t="shared" si="2"/>
        <v>2000</v>
      </c>
      <c r="J51" s="156">
        <f t="shared" si="2"/>
        <v>2000</v>
      </c>
      <c r="K51" s="156">
        <f t="shared" si="1"/>
        <v>2000</v>
      </c>
    </row>
    <row r="52" spans="1:11" x14ac:dyDescent="0.3">
      <c r="A52" t="s">
        <v>361</v>
      </c>
      <c r="B52" s="174">
        <v>2500</v>
      </c>
      <c r="C52" s="174">
        <v>1500</v>
      </c>
      <c r="D52" s="174">
        <v>1500</v>
      </c>
      <c r="E52" s="174"/>
      <c r="F52" s="173" t="s">
        <v>407</v>
      </c>
      <c r="G52" s="172">
        <v>2</v>
      </c>
      <c r="H52" s="175">
        <v>4</v>
      </c>
      <c r="I52" s="156">
        <f t="shared" si="2"/>
        <v>3000</v>
      </c>
      <c r="J52" s="156">
        <f t="shared" si="2"/>
        <v>6000</v>
      </c>
      <c r="K52" s="156">
        <f t="shared" si="1"/>
        <v>4500</v>
      </c>
    </row>
  </sheetData>
  <sortState xmlns:xlrd2="http://schemas.microsoft.com/office/spreadsheetml/2017/richdata2" ref="A1:A51">
    <sortCondition ref="A1:A51"/>
  </sortState>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DF1E-E11A-4929-91AD-1088D8040FC5}">
  <sheetPr>
    <tabColor rgb="FFC00000"/>
  </sheetPr>
  <dimension ref="A1:Y176"/>
  <sheetViews>
    <sheetView workbookViewId="0">
      <pane xSplit="1" ySplit="1" topLeftCell="B2" activePane="bottomRight" state="frozen"/>
      <selection pane="topRight" activeCell="B1" sqref="B1"/>
      <selection pane="bottomLeft" activeCell="A2" sqref="A2"/>
      <selection pane="bottomRight" activeCell="H4" sqref="H4"/>
    </sheetView>
  </sheetViews>
  <sheetFormatPr defaultColWidth="21" defaultRowHeight="13.8" x14ac:dyDescent="0.3"/>
  <cols>
    <col min="1" max="1" width="21" style="269"/>
    <col min="2" max="2" width="38.625" style="269" customWidth="1"/>
    <col min="3" max="3" width="9.5" style="269" customWidth="1"/>
    <col min="4" max="4" width="9.125" style="269" customWidth="1"/>
    <col min="5" max="5" width="21" style="269"/>
    <col min="6" max="6" width="11.5" style="277" customWidth="1"/>
    <col min="7" max="7" width="12.375" style="277" customWidth="1"/>
    <col min="8" max="8" width="11.875" style="405" customWidth="1"/>
    <col min="9" max="9" width="3.875" style="277" customWidth="1"/>
    <col min="10" max="10" width="8.75" style="277" customWidth="1"/>
    <col min="11" max="12" width="9.25" style="277" customWidth="1"/>
    <col min="13" max="13" width="7.125" style="278" customWidth="1"/>
    <col min="14" max="14" width="8.5" style="277" customWidth="1"/>
    <col min="15" max="16" width="17.875" style="277" customWidth="1"/>
    <col min="17" max="17" width="8.5" style="277" customWidth="1"/>
    <col min="18" max="18" width="7.375" style="277" customWidth="1"/>
    <col min="19" max="19" width="21" style="260"/>
    <col min="20" max="20" width="18" style="171" customWidth="1"/>
    <col min="21" max="21" width="8" style="277" customWidth="1"/>
    <col min="22" max="22" width="6" style="277" customWidth="1"/>
    <col min="23" max="23" width="13.125" style="277" customWidth="1"/>
    <col min="24" max="24" width="17" style="277" customWidth="1"/>
    <col min="25" max="25" width="8.5" style="277" customWidth="1"/>
    <col min="26" max="16384" width="21" style="277"/>
  </cols>
  <sheetData>
    <row r="1" spans="1:25" s="285" customFormat="1" ht="41.4" x14ac:dyDescent="0.3">
      <c r="A1" s="299" t="s">
        <v>1455</v>
      </c>
      <c r="B1" s="305" t="s">
        <v>1727</v>
      </c>
      <c r="C1" s="305" t="s">
        <v>910</v>
      </c>
      <c r="D1" s="305" t="s">
        <v>911</v>
      </c>
      <c r="E1" s="305" t="s">
        <v>912</v>
      </c>
      <c r="F1" s="285" t="s">
        <v>1728</v>
      </c>
      <c r="G1" s="285" t="s">
        <v>911</v>
      </c>
      <c r="H1" s="404" t="s">
        <v>913</v>
      </c>
      <c r="J1" s="285" t="s">
        <v>1726</v>
      </c>
      <c r="K1" s="285" t="s">
        <v>914</v>
      </c>
      <c r="L1" s="285" t="s">
        <v>915</v>
      </c>
      <c r="M1" s="306"/>
      <c r="N1" s="281" t="s">
        <v>1170</v>
      </c>
      <c r="O1" s="281" t="s">
        <v>929</v>
      </c>
      <c r="P1" s="298" t="s">
        <v>1099</v>
      </c>
      <c r="Q1" s="307" t="s">
        <v>1700</v>
      </c>
      <c r="R1" s="281" t="s">
        <v>1171</v>
      </c>
      <c r="S1" s="259" t="s">
        <v>929</v>
      </c>
      <c r="T1" s="14" t="s">
        <v>1231</v>
      </c>
      <c r="U1" s="281" t="s">
        <v>1700</v>
      </c>
      <c r="V1" s="159" t="s">
        <v>1383</v>
      </c>
      <c r="W1" s="159" t="s">
        <v>929</v>
      </c>
      <c r="X1" s="296" t="s">
        <v>1384</v>
      </c>
      <c r="Y1" s="159" t="s">
        <v>1700</v>
      </c>
    </row>
    <row r="2" spans="1:25" x14ac:dyDescent="0.3">
      <c r="A2" s="300" t="s">
        <v>2</v>
      </c>
      <c r="B2" s="268" t="s">
        <v>824</v>
      </c>
      <c r="C2" s="288">
        <v>105</v>
      </c>
      <c r="D2" s="292">
        <v>0.38700000000000001</v>
      </c>
      <c r="E2" s="268" t="s">
        <v>867</v>
      </c>
      <c r="F2" s="274">
        <v>35</v>
      </c>
      <c r="G2" s="275">
        <v>0.374</v>
      </c>
      <c r="H2" s="405">
        <f>AVERAGE(D2,G2)</f>
        <v>0.3805</v>
      </c>
      <c r="J2" s="277" t="s">
        <v>916</v>
      </c>
      <c r="K2" s="277">
        <v>25.96</v>
      </c>
      <c r="L2" s="277">
        <v>14.77</v>
      </c>
      <c r="M2" s="278" t="s">
        <v>927</v>
      </c>
      <c r="N2" s="274">
        <v>1</v>
      </c>
      <c r="O2" s="274" t="s">
        <v>930</v>
      </c>
      <c r="P2" s="274" t="s">
        <v>931</v>
      </c>
      <c r="Q2" s="282">
        <f>IF(P2="Uncontested",100,LEFT(O2,2)-LEFT(P2,2))</f>
        <v>100</v>
      </c>
      <c r="R2" s="283">
        <v>3</v>
      </c>
      <c r="S2" s="173" t="s">
        <v>1172</v>
      </c>
      <c r="T2" s="172" t="s">
        <v>1173</v>
      </c>
      <c r="U2" s="282">
        <f>IF(T2="Uncontested",100,LEFT(S2,2)-LEFT(T2,2))</f>
        <v>2</v>
      </c>
      <c r="V2" s="172">
        <v>1</v>
      </c>
      <c r="W2" s="173" t="s">
        <v>1232</v>
      </c>
      <c r="X2" s="173" t="s">
        <v>931</v>
      </c>
      <c r="Y2" s="282">
        <f>IF(X2="Uncontested",100,LEFT(W2,2)-LEFT(X2,2))</f>
        <v>100</v>
      </c>
    </row>
    <row r="3" spans="1:25" x14ac:dyDescent="0.3">
      <c r="A3" s="300" t="s">
        <v>3</v>
      </c>
      <c r="B3" s="268" t="s">
        <v>825</v>
      </c>
      <c r="C3" s="288">
        <v>40</v>
      </c>
      <c r="D3" s="292">
        <v>0.21199999999999999</v>
      </c>
      <c r="E3" s="268" t="s">
        <v>868</v>
      </c>
      <c r="F3" s="274">
        <v>10</v>
      </c>
      <c r="G3" s="275">
        <v>0.20899999999999999</v>
      </c>
      <c r="H3" s="405">
        <f t="shared" ref="H3:H52" si="0">AVERAGE(D3,G3)</f>
        <v>0.21049999999999999</v>
      </c>
      <c r="J3" s="277" t="s">
        <v>917</v>
      </c>
      <c r="K3" s="277">
        <v>68.3</v>
      </c>
      <c r="L3" s="277">
        <v>20.6</v>
      </c>
      <c r="N3" s="274">
        <v>2</v>
      </c>
      <c r="O3" s="274" t="s">
        <v>932</v>
      </c>
      <c r="P3" s="274" t="s">
        <v>933</v>
      </c>
      <c r="Q3" s="282">
        <f t="shared" ref="Q3:Q66" si="1">IF(P3="Uncontested",100,LEFT(O3,2)-LEFT(P3,2))</f>
        <v>22</v>
      </c>
      <c r="R3" s="283">
        <v>15</v>
      </c>
      <c r="S3" s="173" t="s">
        <v>1174</v>
      </c>
      <c r="T3" s="172" t="s">
        <v>1175</v>
      </c>
      <c r="U3" s="282">
        <f t="shared" ref="U3:U33" si="2">IF(T3="Uncontested",100,LEFT(S3,2)-LEFT(T3,2))</f>
        <v>6</v>
      </c>
      <c r="V3" s="172">
        <v>2</v>
      </c>
      <c r="W3" s="173" t="s">
        <v>1233</v>
      </c>
      <c r="X3" s="173" t="s">
        <v>931</v>
      </c>
      <c r="Y3" s="282">
        <f t="shared" ref="Y3:Y66" si="3">IF(X3="Uncontested",100,LEFT(W3,2)-LEFT(X3,2))</f>
        <v>100</v>
      </c>
    </row>
    <row r="4" spans="1:25" x14ac:dyDescent="0.3">
      <c r="A4" s="300" t="s">
        <v>5</v>
      </c>
      <c r="B4" s="268" t="s">
        <v>826</v>
      </c>
      <c r="C4" s="288">
        <v>30</v>
      </c>
      <c r="D4" s="292">
        <v>0.10100000000000001</v>
      </c>
      <c r="E4" s="268" t="s">
        <v>869</v>
      </c>
      <c r="F4" s="274">
        <v>30</v>
      </c>
      <c r="G4" s="275">
        <v>0.22</v>
      </c>
      <c r="H4" s="405">
        <f t="shared" si="0"/>
        <v>0.1605</v>
      </c>
      <c r="J4" s="277" t="s">
        <v>918</v>
      </c>
      <c r="K4" s="277">
        <v>91.76</v>
      </c>
      <c r="L4" s="277">
        <v>5.73</v>
      </c>
      <c r="N4" s="274">
        <v>3</v>
      </c>
      <c r="O4" s="274" t="s">
        <v>934</v>
      </c>
      <c r="P4" s="274" t="s">
        <v>931</v>
      </c>
      <c r="Q4" s="282">
        <f t="shared" si="1"/>
        <v>100</v>
      </c>
      <c r="R4" s="283">
        <v>20</v>
      </c>
      <c r="S4" s="173" t="s">
        <v>1176</v>
      </c>
      <c r="T4" s="172" t="s">
        <v>1177</v>
      </c>
      <c r="U4" s="282">
        <f t="shared" si="2"/>
        <v>2</v>
      </c>
      <c r="V4" s="172">
        <v>3</v>
      </c>
      <c r="W4" s="173" t="s">
        <v>1234</v>
      </c>
      <c r="X4" s="173" t="s">
        <v>1235</v>
      </c>
      <c r="Y4" s="282">
        <f t="shared" si="3"/>
        <v>38</v>
      </c>
    </row>
    <row r="5" spans="1:25" x14ac:dyDescent="0.3">
      <c r="A5" s="300" t="s">
        <v>6</v>
      </c>
      <c r="B5" s="268" t="s">
        <v>827</v>
      </c>
      <c r="C5" s="288">
        <v>100</v>
      </c>
      <c r="D5" s="292">
        <v>0.28899999999999998</v>
      </c>
      <c r="E5" s="268" t="s">
        <v>870</v>
      </c>
      <c r="F5" s="274">
        <v>18</v>
      </c>
      <c r="G5" s="275">
        <v>0.311</v>
      </c>
      <c r="H5" s="405">
        <f t="shared" si="0"/>
        <v>0.3</v>
      </c>
      <c r="J5" s="277" t="s">
        <v>919</v>
      </c>
      <c r="K5" s="277">
        <v>94.47</v>
      </c>
      <c r="L5" s="277">
        <v>5.53</v>
      </c>
      <c r="N5" s="274">
        <v>4</v>
      </c>
      <c r="O5" s="274" t="s">
        <v>935</v>
      </c>
      <c r="P5" s="274" t="s">
        <v>936</v>
      </c>
      <c r="Q5" s="282">
        <f t="shared" si="1"/>
        <v>26</v>
      </c>
      <c r="R5" s="283">
        <v>21</v>
      </c>
      <c r="S5" s="173" t="s">
        <v>1178</v>
      </c>
      <c r="T5" s="172" t="s">
        <v>1179</v>
      </c>
      <c r="U5" s="282">
        <f t="shared" si="2"/>
        <v>18</v>
      </c>
      <c r="V5" s="172">
        <v>4</v>
      </c>
      <c r="W5" s="173" t="s">
        <v>1236</v>
      </c>
      <c r="X5" s="173" t="s">
        <v>931</v>
      </c>
      <c r="Y5" s="282">
        <f t="shared" si="3"/>
        <v>100</v>
      </c>
    </row>
    <row r="6" spans="1:25" x14ac:dyDescent="0.3">
      <c r="A6" s="300" t="s">
        <v>7</v>
      </c>
      <c r="B6" s="268" t="s">
        <v>828</v>
      </c>
      <c r="C6" s="288">
        <v>80</v>
      </c>
      <c r="D6" s="292">
        <v>0.26500000000000001</v>
      </c>
      <c r="E6" s="268" t="s">
        <v>871</v>
      </c>
      <c r="F6" s="274">
        <v>20</v>
      </c>
      <c r="G6" s="275">
        <v>0.216</v>
      </c>
      <c r="H6" s="405">
        <f t="shared" si="0"/>
        <v>0.24049999999999999</v>
      </c>
      <c r="J6" s="277" t="s">
        <v>920</v>
      </c>
      <c r="K6" s="277">
        <v>78.84</v>
      </c>
      <c r="L6" s="277">
        <v>14.76</v>
      </c>
      <c r="N6" s="274">
        <v>5</v>
      </c>
      <c r="O6" s="274" t="s">
        <v>937</v>
      </c>
      <c r="P6" s="274" t="s">
        <v>931</v>
      </c>
      <c r="Q6" s="282">
        <f t="shared" si="1"/>
        <v>100</v>
      </c>
      <c r="R6" s="283">
        <v>30</v>
      </c>
      <c r="S6" s="173" t="s">
        <v>1180</v>
      </c>
      <c r="T6" s="172" t="s">
        <v>1181</v>
      </c>
      <c r="U6" s="282">
        <f t="shared" si="2"/>
        <v>6</v>
      </c>
      <c r="V6" s="172">
        <v>5</v>
      </c>
      <c r="W6" s="173" t="s">
        <v>1237</v>
      </c>
      <c r="X6" s="173" t="s">
        <v>931</v>
      </c>
      <c r="Y6" s="282">
        <f t="shared" si="3"/>
        <v>100</v>
      </c>
    </row>
    <row r="7" spans="1:25" x14ac:dyDescent="0.3">
      <c r="A7" s="300" t="s">
        <v>8</v>
      </c>
      <c r="B7" s="268" t="s">
        <v>829</v>
      </c>
      <c r="C7" s="288">
        <v>65</v>
      </c>
      <c r="D7" s="292">
        <v>0.26300000000000001</v>
      </c>
      <c r="E7" s="268" t="s">
        <v>872</v>
      </c>
      <c r="F7" s="274">
        <v>17</v>
      </c>
      <c r="G7" s="275">
        <v>0.27300000000000002</v>
      </c>
      <c r="H7" s="405">
        <f t="shared" si="0"/>
        <v>0.26800000000000002</v>
      </c>
      <c r="J7" s="277" t="s">
        <v>921</v>
      </c>
      <c r="K7" s="277">
        <v>89.13</v>
      </c>
      <c r="L7" s="277">
        <v>8.39</v>
      </c>
      <c r="M7" s="278" t="s">
        <v>926</v>
      </c>
      <c r="N7" s="274">
        <v>6</v>
      </c>
      <c r="O7" s="274" t="s">
        <v>938</v>
      </c>
      <c r="P7" s="274" t="s">
        <v>939</v>
      </c>
      <c r="Q7" s="282">
        <f t="shared" si="1"/>
        <v>50</v>
      </c>
      <c r="R7" s="283">
        <v>31</v>
      </c>
      <c r="S7" s="173" t="s">
        <v>1182</v>
      </c>
      <c r="T7" s="172" t="s">
        <v>1183</v>
      </c>
      <c r="U7" s="282">
        <f t="shared" si="2"/>
        <v>8</v>
      </c>
      <c r="V7" s="172">
        <v>6</v>
      </c>
      <c r="W7" s="173" t="s">
        <v>1238</v>
      </c>
      <c r="X7" s="173" t="s">
        <v>931</v>
      </c>
      <c r="Y7" s="282">
        <f t="shared" si="3"/>
        <v>100</v>
      </c>
    </row>
    <row r="8" spans="1:25" x14ac:dyDescent="0.3">
      <c r="A8" s="300" t="s">
        <v>9</v>
      </c>
      <c r="B8" s="268" t="s">
        <v>830</v>
      </c>
      <c r="C8" s="288">
        <v>151</v>
      </c>
      <c r="D8" s="292">
        <v>0.249</v>
      </c>
      <c r="E8" s="268" t="s">
        <v>873</v>
      </c>
      <c r="F8" s="274">
        <v>36</v>
      </c>
      <c r="G8" s="275">
        <v>0.17799999999999999</v>
      </c>
      <c r="H8" s="405">
        <f t="shared" si="0"/>
        <v>0.2135</v>
      </c>
      <c r="J8" s="277" t="s">
        <v>922</v>
      </c>
      <c r="K8" s="277">
        <v>44.55</v>
      </c>
      <c r="L8" s="277">
        <v>26.47</v>
      </c>
      <c r="N8" s="274">
        <v>7</v>
      </c>
      <c r="O8" s="274" t="s">
        <v>940</v>
      </c>
      <c r="P8" s="274" t="s">
        <v>941</v>
      </c>
      <c r="Q8" s="282">
        <f t="shared" si="1"/>
        <v>34</v>
      </c>
      <c r="R8" s="283">
        <v>34</v>
      </c>
      <c r="S8" s="173" t="s">
        <v>1184</v>
      </c>
      <c r="T8" s="172" t="s">
        <v>1185</v>
      </c>
      <c r="U8" s="282">
        <f t="shared" si="2"/>
        <v>14</v>
      </c>
      <c r="V8" s="172">
        <v>7</v>
      </c>
      <c r="W8" s="173" t="s">
        <v>1239</v>
      </c>
      <c r="X8" s="173" t="s">
        <v>1240</v>
      </c>
      <c r="Y8" s="282">
        <f t="shared" si="3"/>
        <v>32</v>
      </c>
    </row>
    <row r="9" spans="1:25" x14ac:dyDescent="0.3">
      <c r="A9" s="300" t="s">
        <v>10</v>
      </c>
      <c r="B9" s="268" t="s">
        <v>831</v>
      </c>
      <c r="C9" s="288">
        <v>41</v>
      </c>
      <c r="D9" s="292">
        <v>0.28299999999999997</v>
      </c>
      <c r="E9" s="268" t="s">
        <v>874</v>
      </c>
      <c r="F9" s="274">
        <v>10</v>
      </c>
      <c r="G9" s="275">
        <v>0.23300000000000001</v>
      </c>
      <c r="H9" s="405">
        <f t="shared" si="0"/>
        <v>0.25800000000000001</v>
      </c>
      <c r="J9" s="277" t="s">
        <v>923</v>
      </c>
      <c r="K9" s="277">
        <v>78.23</v>
      </c>
      <c r="L9" s="277">
        <v>20.93</v>
      </c>
      <c r="N9" s="274">
        <v>8</v>
      </c>
      <c r="O9" s="274" t="s">
        <v>942</v>
      </c>
      <c r="P9" s="274" t="s">
        <v>943</v>
      </c>
      <c r="Q9" s="282">
        <f t="shared" si="1"/>
        <v>33</v>
      </c>
      <c r="R9" s="283">
        <v>37</v>
      </c>
      <c r="S9" s="173" t="s">
        <v>1186</v>
      </c>
      <c r="T9" s="172" t="s">
        <v>1187</v>
      </c>
      <c r="U9" s="282">
        <f t="shared" si="2"/>
        <v>12</v>
      </c>
      <c r="V9" s="172">
        <v>8</v>
      </c>
      <c r="W9" s="173" t="s">
        <v>1241</v>
      </c>
      <c r="X9" s="173" t="s">
        <v>931</v>
      </c>
      <c r="Y9" s="282">
        <f t="shared" si="3"/>
        <v>100</v>
      </c>
    </row>
    <row r="10" spans="1:25" x14ac:dyDescent="0.3">
      <c r="A10" s="300" t="s">
        <v>11</v>
      </c>
      <c r="B10" s="271" t="s">
        <v>262</v>
      </c>
      <c r="C10" s="288"/>
      <c r="D10" s="292"/>
      <c r="E10" s="268"/>
      <c r="F10" s="274"/>
      <c r="G10" s="275">
        <f>K12</f>
        <v>0.58079000000000003</v>
      </c>
      <c r="H10" s="405">
        <f t="shared" si="0"/>
        <v>0.58079000000000003</v>
      </c>
      <c r="J10" s="277" t="s">
        <v>924</v>
      </c>
      <c r="K10" s="277">
        <v>74.180000000000007</v>
      </c>
      <c r="L10" s="277">
        <v>25.14</v>
      </c>
      <c r="N10" s="274">
        <v>9</v>
      </c>
      <c r="O10" s="274" t="s">
        <v>944</v>
      </c>
      <c r="P10" s="274" t="s">
        <v>931</v>
      </c>
      <c r="Q10" s="282">
        <f t="shared" si="1"/>
        <v>100</v>
      </c>
      <c r="R10" s="283">
        <v>46</v>
      </c>
      <c r="S10" s="173" t="s">
        <v>1188</v>
      </c>
      <c r="T10" s="172" t="s">
        <v>1189</v>
      </c>
      <c r="U10" s="282">
        <f t="shared" si="2"/>
        <v>2</v>
      </c>
      <c r="V10" s="172">
        <v>9</v>
      </c>
      <c r="W10" s="173" t="s">
        <v>1242</v>
      </c>
      <c r="X10" s="173" t="s">
        <v>931</v>
      </c>
      <c r="Y10" s="282">
        <f t="shared" si="3"/>
        <v>100</v>
      </c>
    </row>
    <row r="11" spans="1:25" x14ac:dyDescent="0.3">
      <c r="A11" s="300" t="s">
        <v>12</v>
      </c>
      <c r="B11" s="268" t="s">
        <v>832</v>
      </c>
      <c r="C11" s="288">
        <v>120</v>
      </c>
      <c r="D11" s="292">
        <v>0.2</v>
      </c>
      <c r="E11" s="268" t="s">
        <v>875</v>
      </c>
      <c r="F11" s="274">
        <v>22</v>
      </c>
      <c r="G11" s="275">
        <v>0.108</v>
      </c>
      <c r="H11" s="405">
        <f t="shared" si="0"/>
        <v>0.154</v>
      </c>
      <c r="J11" s="277" t="s">
        <v>925</v>
      </c>
      <c r="K11" s="277">
        <v>88.3</v>
      </c>
      <c r="L11" s="277">
        <v>10.61</v>
      </c>
      <c r="N11" s="274">
        <v>10</v>
      </c>
      <c r="O11" s="274" t="s">
        <v>945</v>
      </c>
      <c r="P11" s="274" t="s">
        <v>946</v>
      </c>
      <c r="Q11" s="282">
        <f t="shared" si="1"/>
        <v>4</v>
      </c>
      <c r="R11" s="283">
        <v>48</v>
      </c>
      <c r="S11" s="173" t="s">
        <v>1190</v>
      </c>
      <c r="T11" s="172" t="s">
        <v>1191</v>
      </c>
      <c r="U11" s="282">
        <f t="shared" si="2"/>
        <v>14</v>
      </c>
      <c r="V11" s="172">
        <v>10</v>
      </c>
      <c r="W11" s="173" t="s">
        <v>1243</v>
      </c>
      <c r="X11" s="173" t="s">
        <v>1244</v>
      </c>
      <c r="Y11" s="282">
        <f t="shared" si="3"/>
        <v>21</v>
      </c>
    </row>
    <row r="12" spans="1:25" x14ac:dyDescent="0.3">
      <c r="A12" s="300" t="s">
        <v>13</v>
      </c>
      <c r="B12" s="268" t="s">
        <v>833</v>
      </c>
      <c r="C12" s="288">
        <v>179</v>
      </c>
      <c r="D12" s="292">
        <v>0.23200000000000001</v>
      </c>
      <c r="E12" s="268" t="s">
        <v>876</v>
      </c>
      <c r="F12" s="274">
        <v>56</v>
      </c>
      <c r="G12" s="275">
        <v>0.33100000000000002</v>
      </c>
      <c r="H12" s="405">
        <f t="shared" si="0"/>
        <v>0.28150000000000003</v>
      </c>
      <c r="J12" s="277" t="s">
        <v>928</v>
      </c>
      <c r="K12" s="279">
        <f>(AVERAGE(K2:K11)-AVERAGE(L2:L11))*0.01</f>
        <v>0.58079000000000003</v>
      </c>
      <c r="N12" s="274">
        <v>11</v>
      </c>
      <c r="O12" s="274" t="s">
        <v>947</v>
      </c>
      <c r="P12" s="274" t="s">
        <v>931</v>
      </c>
      <c r="Q12" s="282">
        <f t="shared" si="1"/>
        <v>100</v>
      </c>
      <c r="R12" s="283">
        <v>50</v>
      </c>
      <c r="S12" s="173" t="s">
        <v>1192</v>
      </c>
      <c r="T12" s="172" t="s">
        <v>1193</v>
      </c>
      <c r="U12" s="282">
        <f t="shared" si="2"/>
        <v>16</v>
      </c>
      <c r="V12" s="172">
        <v>11</v>
      </c>
      <c r="W12" s="173" t="s">
        <v>1245</v>
      </c>
      <c r="X12" s="173" t="s">
        <v>931</v>
      </c>
      <c r="Y12" s="282">
        <f t="shared" si="3"/>
        <v>100</v>
      </c>
    </row>
    <row r="13" spans="1:25" x14ac:dyDescent="0.3">
      <c r="A13" s="300" t="s">
        <v>14</v>
      </c>
      <c r="B13" s="268" t="s">
        <v>834</v>
      </c>
      <c r="C13" s="288">
        <v>51</v>
      </c>
      <c r="D13" s="292">
        <v>0.33200000000000002</v>
      </c>
      <c r="E13" s="268" t="s">
        <v>877</v>
      </c>
      <c r="F13" s="274">
        <v>13</v>
      </c>
      <c r="G13" s="275">
        <v>0.218</v>
      </c>
      <c r="H13" s="405">
        <f t="shared" si="0"/>
        <v>0.27500000000000002</v>
      </c>
      <c r="N13" s="274">
        <v>12</v>
      </c>
      <c r="O13" s="274" t="s">
        <v>948</v>
      </c>
      <c r="P13" s="274" t="s">
        <v>949</v>
      </c>
      <c r="Q13" s="282">
        <f t="shared" si="1"/>
        <v>8</v>
      </c>
      <c r="R13" s="283">
        <v>62</v>
      </c>
      <c r="S13" s="173" t="s">
        <v>1194</v>
      </c>
      <c r="T13" s="172" t="s">
        <v>1195</v>
      </c>
      <c r="U13" s="282">
        <f t="shared" si="2"/>
        <v>6</v>
      </c>
      <c r="V13" s="172">
        <v>12</v>
      </c>
      <c r="W13" s="173" t="s">
        <v>1246</v>
      </c>
      <c r="X13" s="173" t="s">
        <v>1247</v>
      </c>
      <c r="Y13" s="282">
        <f t="shared" si="3"/>
        <v>2</v>
      </c>
    </row>
    <row r="14" spans="1:25" x14ac:dyDescent="0.3">
      <c r="A14" s="300" t="s">
        <v>15</v>
      </c>
      <c r="B14" s="268" t="s">
        <v>827</v>
      </c>
      <c r="C14" s="288">
        <v>70</v>
      </c>
      <c r="D14" s="292">
        <v>0.26400000000000001</v>
      </c>
      <c r="E14" s="268" t="s">
        <v>878</v>
      </c>
      <c r="F14" s="274">
        <v>35</v>
      </c>
      <c r="G14" s="275">
        <v>0.313</v>
      </c>
      <c r="H14" s="405">
        <f t="shared" si="0"/>
        <v>0.28849999999999998</v>
      </c>
      <c r="N14" s="274">
        <v>13</v>
      </c>
      <c r="O14" s="274" t="s">
        <v>950</v>
      </c>
      <c r="P14" s="274" t="s">
        <v>951</v>
      </c>
      <c r="Q14" s="282">
        <f t="shared" si="1"/>
        <v>14</v>
      </c>
      <c r="R14" s="283">
        <v>67</v>
      </c>
      <c r="S14" s="173" t="s">
        <v>1196</v>
      </c>
      <c r="T14" s="172" t="s">
        <v>1197</v>
      </c>
      <c r="U14" s="282">
        <f t="shared" si="2"/>
        <v>10</v>
      </c>
      <c r="V14" s="172">
        <v>13</v>
      </c>
      <c r="W14" s="173" t="s">
        <v>1248</v>
      </c>
      <c r="X14" s="173" t="s">
        <v>1249</v>
      </c>
      <c r="Y14" s="282">
        <f t="shared" si="3"/>
        <v>38</v>
      </c>
    </row>
    <row r="15" spans="1:25" x14ac:dyDescent="0.3">
      <c r="A15" s="300" t="s">
        <v>16</v>
      </c>
      <c r="B15" s="268" t="s">
        <v>835</v>
      </c>
      <c r="C15" s="288">
        <v>118</v>
      </c>
      <c r="D15" s="292">
        <v>0.185</v>
      </c>
      <c r="E15" s="268" t="s">
        <v>879</v>
      </c>
      <c r="F15" s="274">
        <v>39</v>
      </c>
      <c r="G15" s="275">
        <v>0.158</v>
      </c>
      <c r="H15" s="405">
        <f t="shared" si="0"/>
        <v>0.17149999999999999</v>
      </c>
      <c r="N15" s="274">
        <v>14</v>
      </c>
      <c r="O15" s="274" t="s">
        <v>952</v>
      </c>
      <c r="P15" s="274" t="s">
        <v>953</v>
      </c>
      <c r="Q15" s="282">
        <f t="shared" si="1"/>
        <v>22</v>
      </c>
      <c r="R15" s="283">
        <v>68</v>
      </c>
      <c r="S15" s="173" t="s">
        <v>1198</v>
      </c>
      <c r="T15" s="172" t="s">
        <v>1199</v>
      </c>
      <c r="U15" s="282">
        <f t="shared" si="2"/>
        <v>16</v>
      </c>
      <c r="V15" s="172">
        <v>14</v>
      </c>
      <c r="W15" s="173" t="s">
        <v>1250</v>
      </c>
      <c r="X15" s="173" t="s">
        <v>931</v>
      </c>
      <c r="Y15" s="282">
        <f t="shared" si="3"/>
        <v>100</v>
      </c>
    </row>
    <row r="16" spans="1:25" x14ac:dyDescent="0.3">
      <c r="A16" s="300" t="s">
        <v>17</v>
      </c>
      <c r="B16" s="268" t="s">
        <v>836</v>
      </c>
      <c r="C16" s="288">
        <v>100</v>
      </c>
      <c r="D16" s="292">
        <v>0.22800000000000001</v>
      </c>
      <c r="E16" s="268" t="s">
        <v>880</v>
      </c>
      <c r="F16" s="274">
        <v>25</v>
      </c>
      <c r="G16" s="275">
        <v>0.20300000000000001</v>
      </c>
      <c r="H16" s="405">
        <f t="shared" si="0"/>
        <v>0.21550000000000002</v>
      </c>
      <c r="N16" s="274">
        <v>15</v>
      </c>
      <c r="O16" s="274" t="s">
        <v>954</v>
      </c>
      <c r="P16" s="274" t="s">
        <v>955</v>
      </c>
      <c r="Q16" s="282">
        <f t="shared" si="1"/>
        <v>49</v>
      </c>
      <c r="R16" s="283">
        <v>70</v>
      </c>
      <c r="S16" s="173" t="s">
        <v>1200</v>
      </c>
      <c r="T16" s="172" t="s">
        <v>1201</v>
      </c>
      <c r="U16" s="282">
        <f t="shared" si="2"/>
        <v>6</v>
      </c>
      <c r="V16" s="172">
        <v>15</v>
      </c>
      <c r="W16" s="173" t="s">
        <v>1251</v>
      </c>
      <c r="X16" s="173" t="s">
        <v>1252</v>
      </c>
      <c r="Y16" s="282">
        <f t="shared" si="3"/>
        <v>48</v>
      </c>
    </row>
    <row r="17" spans="1:25" x14ac:dyDescent="0.3">
      <c r="A17" s="300" t="s">
        <v>18</v>
      </c>
      <c r="B17" s="268" t="s">
        <v>837</v>
      </c>
      <c r="C17" s="288">
        <v>100</v>
      </c>
      <c r="D17" s="292">
        <v>0.23100000000000001</v>
      </c>
      <c r="E17" s="268" t="s">
        <v>881</v>
      </c>
      <c r="F17" s="274">
        <v>25</v>
      </c>
      <c r="G17" s="275">
        <v>0.22800000000000001</v>
      </c>
      <c r="H17" s="405">
        <f t="shared" si="0"/>
        <v>0.22950000000000001</v>
      </c>
      <c r="N17" s="274">
        <v>16</v>
      </c>
      <c r="O17" s="274" t="s">
        <v>956</v>
      </c>
      <c r="P17" s="274" t="s">
        <v>957</v>
      </c>
      <c r="Q17" s="282">
        <f t="shared" si="1"/>
        <v>50</v>
      </c>
      <c r="R17" s="283">
        <v>71</v>
      </c>
      <c r="S17" s="173" t="s">
        <v>1202</v>
      </c>
      <c r="T17" s="172" t="s">
        <v>1203</v>
      </c>
      <c r="U17" s="282">
        <f t="shared" si="2"/>
        <v>54</v>
      </c>
      <c r="V17" s="172">
        <v>16</v>
      </c>
      <c r="W17" s="173" t="s">
        <v>1253</v>
      </c>
      <c r="X17" s="173" t="s">
        <v>1254</v>
      </c>
      <c r="Y17" s="282">
        <f t="shared" si="3"/>
        <v>4</v>
      </c>
    </row>
    <row r="18" spans="1:25" x14ac:dyDescent="0.3">
      <c r="A18" s="300" t="s">
        <v>19</v>
      </c>
      <c r="B18" s="268" t="s">
        <v>838</v>
      </c>
      <c r="C18" s="288">
        <v>125</v>
      </c>
      <c r="D18" s="292">
        <v>0.216</v>
      </c>
      <c r="H18" s="405">
        <f t="shared" si="0"/>
        <v>0.216</v>
      </c>
      <c r="N18" s="274">
        <v>17</v>
      </c>
      <c r="O18" s="274" t="s">
        <v>958</v>
      </c>
      <c r="P18" s="274" t="s">
        <v>931</v>
      </c>
      <c r="Q18" s="282">
        <f t="shared" si="1"/>
        <v>100</v>
      </c>
      <c r="R18" s="283">
        <v>88</v>
      </c>
      <c r="S18" s="173" t="s">
        <v>1204</v>
      </c>
      <c r="T18" s="172" t="s">
        <v>1205</v>
      </c>
      <c r="U18" s="282">
        <f t="shared" si="2"/>
        <v>2</v>
      </c>
      <c r="V18" s="172">
        <v>17</v>
      </c>
      <c r="W18" s="173" t="s">
        <v>1255</v>
      </c>
      <c r="X18" s="173" t="s">
        <v>1256</v>
      </c>
      <c r="Y18" s="282">
        <f t="shared" si="3"/>
        <v>25</v>
      </c>
    </row>
    <row r="19" spans="1:25" x14ac:dyDescent="0.3">
      <c r="A19" s="300" t="s">
        <v>20</v>
      </c>
      <c r="B19" s="268" t="s">
        <v>839</v>
      </c>
      <c r="C19" s="288">
        <v>100</v>
      </c>
      <c r="D19" s="292">
        <v>0.23799999999999999</v>
      </c>
      <c r="E19" s="268" t="s">
        <v>882</v>
      </c>
      <c r="F19" s="274">
        <v>19</v>
      </c>
      <c r="G19" s="275">
        <v>0.17399999999999999</v>
      </c>
      <c r="H19" s="405">
        <f t="shared" si="0"/>
        <v>0.20599999999999999</v>
      </c>
      <c r="N19" s="274">
        <v>18</v>
      </c>
      <c r="O19" s="274" t="s">
        <v>959</v>
      </c>
      <c r="P19" s="274" t="s">
        <v>960</v>
      </c>
      <c r="Q19" s="282">
        <f t="shared" si="1"/>
        <v>22</v>
      </c>
      <c r="R19" s="283">
        <v>89</v>
      </c>
      <c r="S19" s="173" t="s">
        <v>1206</v>
      </c>
      <c r="T19" s="172" t="s">
        <v>1207</v>
      </c>
      <c r="U19" s="282">
        <f t="shared" si="2"/>
        <v>6</v>
      </c>
      <c r="V19" s="172">
        <v>18</v>
      </c>
      <c r="W19" s="173" t="s">
        <v>1257</v>
      </c>
      <c r="X19" s="173" t="s">
        <v>931</v>
      </c>
      <c r="Y19" s="282">
        <f t="shared" si="3"/>
        <v>100</v>
      </c>
    </row>
    <row r="20" spans="1:25" x14ac:dyDescent="0.3">
      <c r="A20" s="300" t="s">
        <v>21</v>
      </c>
      <c r="B20" s="268"/>
      <c r="C20" s="288"/>
      <c r="D20" s="301">
        <f>AVERAGE(U2:U25)*0.01</f>
        <v>0.10833333333333334</v>
      </c>
      <c r="E20" s="268"/>
      <c r="F20" s="274"/>
      <c r="G20" s="275"/>
      <c r="H20" s="405">
        <f t="shared" si="0"/>
        <v>0.10833333333333334</v>
      </c>
      <c r="N20" s="274">
        <v>19</v>
      </c>
      <c r="O20" s="274" t="s">
        <v>961</v>
      </c>
      <c r="P20" s="274" t="s">
        <v>931</v>
      </c>
      <c r="Q20" s="282">
        <f t="shared" si="1"/>
        <v>100</v>
      </c>
      <c r="R20" s="283">
        <v>91</v>
      </c>
      <c r="S20" s="173" t="s">
        <v>1208</v>
      </c>
      <c r="T20" s="172" t="s">
        <v>1209</v>
      </c>
      <c r="U20" s="282">
        <f t="shared" si="2"/>
        <v>6</v>
      </c>
      <c r="V20" s="172">
        <v>19</v>
      </c>
      <c r="W20" s="173" t="s">
        <v>1258</v>
      </c>
      <c r="X20" s="173" t="s">
        <v>931</v>
      </c>
      <c r="Y20" s="282">
        <f t="shared" si="3"/>
        <v>100</v>
      </c>
    </row>
    <row r="21" spans="1:25" x14ac:dyDescent="0.3">
      <c r="A21" s="300" t="s">
        <v>22</v>
      </c>
      <c r="B21" s="268" t="s">
        <v>840</v>
      </c>
      <c r="C21" s="288">
        <v>151</v>
      </c>
      <c r="D21" s="292">
        <v>0.161</v>
      </c>
      <c r="E21" s="268" t="s">
        <v>883</v>
      </c>
      <c r="F21" s="274">
        <v>35</v>
      </c>
      <c r="G21" s="275">
        <v>0.20100000000000001</v>
      </c>
      <c r="H21" s="405">
        <f t="shared" si="0"/>
        <v>0.18099999999999999</v>
      </c>
      <c r="N21" s="274">
        <v>20</v>
      </c>
      <c r="O21" s="274" t="s">
        <v>962</v>
      </c>
      <c r="P21" s="274" t="s">
        <v>963</v>
      </c>
      <c r="Q21" s="282">
        <f t="shared" si="1"/>
        <v>18</v>
      </c>
      <c r="R21" s="283">
        <v>94</v>
      </c>
      <c r="S21" s="173" t="s">
        <v>1210</v>
      </c>
      <c r="T21" s="172" t="s">
        <v>1211</v>
      </c>
      <c r="U21" s="282">
        <f t="shared" si="2"/>
        <v>18</v>
      </c>
      <c r="V21" s="172">
        <v>20</v>
      </c>
      <c r="W21" s="173" t="s">
        <v>1259</v>
      </c>
      <c r="X21" s="173" t="s">
        <v>931</v>
      </c>
      <c r="Y21" s="282">
        <f t="shared" si="3"/>
        <v>100</v>
      </c>
    </row>
    <row r="22" spans="1:25" x14ac:dyDescent="0.3">
      <c r="A22" s="300" t="s">
        <v>23</v>
      </c>
      <c r="B22" s="268" t="s">
        <v>841</v>
      </c>
      <c r="C22" s="288">
        <v>67</v>
      </c>
      <c r="D22" s="292">
        <v>0.17599999999999999</v>
      </c>
      <c r="E22" s="268" t="s">
        <v>884</v>
      </c>
      <c r="F22" s="274">
        <v>47</v>
      </c>
      <c r="G22" s="275">
        <v>0.35699999999999998</v>
      </c>
      <c r="H22" s="405">
        <f t="shared" si="0"/>
        <v>0.26649999999999996</v>
      </c>
      <c r="N22" s="274">
        <v>21</v>
      </c>
      <c r="O22" s="274" t="s">
        <v>964</v>
      </c>
      <c r="P22" s="274" t="s">
        <v>965</v>
      </c>
      <c r="Q22" s="282">
        <f t="shared" si="1"/>
        <v>10</v>
      </c>
      <c r="R22" s="283">
        <v>97</v>
      </c>
      <c r="S22" s="173" t="s">
        <v>1212</v>
      </c>
      <c r="T22" s="172" t="s">
        <v>1213</v>
      </c>
      <c r="U22" s="282">
        <f t="shared" si="2"/>
        <v>2</v>
      </c>
      <c r="V22" s="172">
        <v>21</v>
      </c>
      <c r="W22" s="173" t="s">
        <v>1260</v>
      </c>
      <c r="X22" s="173" t="s">
        <v>931</v>
      </c>
      <c r="Y22" s="282">
        <f t="shared" si="3"/>
        <v>100</v>
      </c>
    </row>
    <row r="23" spans="1:25" x14ac:dyDescent="0.3">
      <c r="A23" s="300" t="s">
        <v>24</v>
      </c>
      <c r="B23" s="268" t="s">
        <v>842</v>
      </c>
      <c r="C23" s="288">
        <v>160</v>
      </c>
      <c r="D23" s="292">
        <v>0.29799999999999999</v>
      </c>
      <c r="E23" s="268" t="s">
        <v>885</v>
      </c>
      <c r="F23" s="274">
        <v>40</v>
      </c>
      <c r="G23" s="275">
        <v>0.19500000000000001</v>
      </c>
      <c r="H23" s="405">
        <f t="shared" si="0"/>
        <v>0.2465</v>
      </c>
      <c r="N23" s="274">
        <v>22</v>
      </c>
      <c r="O23" s="274" t="s">
        <v>966</v>
      </c>
      <c r="P23" s="274" t="s">
        <v>967</v>
      </c>
      <c r="Q23" s="282">
        <f t="shared" si="1"/>
        <v>38</v>
      </c>
      <c r="R23" s="274">
        <v>98</v>
      </c>
      <c r="S23" s="173" t="s">
        <v>1214</v>
      </c>
      <c r="T23" s="172" t="s">
        <v>1215</v>
      </c>
      <c r="U23" s="282">
        <f t="shared" si="2"/>
        <v>16</v>
      </c>
      <c r="V23" s="172">
        <v>22</v>
      </c>
      <c r="W23" s="173" t="s">
        <v>1261</v>
      </c>
      <c r="X23" s="173" t="s">
        <v>1262</v>
      </c>
      <c r="Y23" s="282">
        <f t="shared" si="3"/>
        <v>7</v>
      </c>
    </row>
    <row r="24" spans="1:25" x14ac:dyDescent="0.3">
      <c r="A24" s="300" t="s">
        <v>25</v>
      </c>
      <c r="B24" s="268" t="s">
        <v>843</v>
      </c>
      <c r="C24" s="288">
        <v>110</v>
      </c>
      <c r="D24" s="292">
        <v>0.309</v>
      </c>
      <c r="E24" s="268" t="s">
        <v>886</v>
      </c>
      <c r="F24" s="274">
        <v>38</v>
      </c>
      <c r="G24" s="275">
        <v>0.26400000000000001</v>
      </c>
      <c r="H24" s="405">
        <f t="shared" si="0"/>
        <v>0.28649999999999998</v>
      </c>
      <c r="N24" s="274">
        <v>23</v>
      </c>
      <c r="O24" s="274" t="s">
        <v>968</v>
      </c>
      <c r="P24" s="274" t="s">
        <v>969</v>
      </c>
      <c r="Q24" s="282">
        <f t="shared" si="1"/>
        <v>28</v>
      </c>
      <c r="R24" s="283">
        <v>99</v>
      </c>
      <c r="S24" s="173" t="s">
        <v>1216</v>
      </c>
      <c r="T24" s="172" t="s">
        <v>1217</v>
      </c>
      <c r="U24" s="282">
        <f t="shared" si="2"/>
        <v>10</v>
      </c>
      <c r="V24" s="172">
        <v>23</v>
      </c>
      <c r="W24" s="173" t="s">
        <v>1263</v>
      </c>
      <c r="X24" s="173" t="s">
        <v>931</v>
      </c>
      <c r="Y24" s="282">
        <f t="shared" si="3"/>
        <v>100</v>
      </c>
    </row>
    <row r="25" spans="1:25" x14ac:dyDescent="0.3">
      <c r="A25" s="300" t="s">
        <v>26</v>
      </c>
      <c r="B25" s="268" t="s">
        <v>844</v>
      </c>
      <c r="C25" s="288">
        <v>134</v>
      </c>
      <c r="D25" s="292">
        <v>0.27100000000000002</v>
      </c>
      <c r="E25" s="268"/>
      <c r="F25" s="274"/>
      <c r="G25" s="275"/>
      <c r="H25" s="405">
        <f t="shared" si="0"/>
        <v>0.27100000000000002</v>
      </c>
      <c r="N25" s="274">
        <v>24</v>
      </c>
      <c r="O25" s="274" t="s">
        <v>970</v>
      </c>
      <c r="P25" s="274" t="s">
        <v>971</v>
      </c>
      <c r="Q25" s="282">
        <f t="shared" si="1"/>
        <v>33</v>
      </c>
      <c r="R25" s="283">
        <v>105</v>
      </c>
      <c r="S25" s="173" t="s">
        <v>1218</v>
      </c>
      <c r="T25" s="172" t="s">
        <v>1219</v>
      </c>
      <c r="U25" s="282">
        <f t="shared" si="2"/>
        <v>8</v>
      </c>
      <c r="V25" s="172">
        <v>24</v>
      </c>
      <c r="W25" s="173" t="s">
        <v>1264</v>
      </c>
      <c r="X25" s="173" t="s">
        <v>931</v>
      </c>
      <c r="Y25" s="282">
        <f t="shared" si="3"/>
        <v>100</v>
      </c>
    </row>
    <row r="26" spans="1:25" x14ac:dyDescent="0.3">
      <c r="A26" s="300" t="s">
        <v>27</v>
      </c>
      <c r="B26" s="268"/>
      <c r="C26" s="288"/>
      <c r="D26" s="302">
        <f>AVERAGE(Y2:Y122)*0.01</f>
        <v>0.82851239669421495</v>
      </c>
      <c r="E26" s="268"/>
      <c r="F26" s="274"/>
      <c r="G26" s="276">
        <f>AVERAGE(Y125:Y176)*0.01</f>
        <v>0.73942307692307696</v>
      </c>
      <c r="H26" s="405">
        <f t="shared" si="0"/>
        <v>0.78396773680864595</v>
      </c>
      <c r="N26" s="274">
        <v>25</v>
      </c>
      <c r="O26" s="274" t="s">
        <v>972</v>
      </c>
      <c r="P26" s="274" t="s">
        <v>973</v>
      </c>
      <c r="Q26" s="282">
        <f t="shared" si="1"/>
        <v>18</v>
      </c>
      <c r="U26" s="282"/>
      <c r="V26" s="172">
        <v>25</v>
      </c>
      <c r="W26" s="173" t="s">
        <v>1265</v>
      </c>
      <c r="X26" s="173" t="s">
        <v>931</v>
      </c>
      <c r="Y26" s="282">
        <f t="shared" si="3"/>
        <v>100</v>
      </c>
    </row>
    <row r="27" spans="1:25" x14ac:dyDescent="0.3">
      <c r="A27" s="300" t="s">
        <v>28</v>
      </c>
      <c r="B27" s="268" t="s">
        <v>909</v>
      </c>
      <c r="C27" s="288">
        <v>163</v>
      </c>
      <c r="D27" s="292">
        <v>0.35799999999999998</v>
      </c>
      <c r="E27" s="268" t="s">
        <v>887</v>
      </c>
      <c r="F27" s="274">
        <v>17</v>
      </c>
      <c r="G27" s="275">
        <v>0.35899999999999999</v>
      </c>
      <c r="H27" s="405">
        <f t="shared" si="0"/>
        <v>0.35849999999999999</v>
      </c>
      <c r="N27" s="274">
        <v>26</v>
      </c>
      <c r="O27" s="274" t="s">
        <v>974</v>
      </c>
      <c r="P27" s="274" t="s">
        <v>975</v>
      </c>
      <c r="Q27" s="282">
        <f t="shared" si="1"/>
        <v>8</v>
      </c>
      <c r="U27" s="282"/>
      <c r="V27" s="172">
        <v>26</v>
      </c>
      <c r="W27" s="173" t="s">
        <v>1266</v>
      </c>
      <c r="X27" s="173" t="s">
        <v>931</v>
      </c>
      <c r="Y27" s="282">
        <f t="shared" si="3"/>
        <v>100</v>
      </c>
    </row>
    <row r="28" spans="1:25" x14ac:dyDescent="0.3">
      <c r="A28" s="300" t="s">
        <v>29</v>
      </c>
      <c r="B28" s="268" t="s">
        <v>845</v>
      </c>
      <c r="C28" s="288">
        <v>100</v>
      </c>
      <c r="D28" s="292">
        <v>0.27600000000000002</v>
      </c>
      <c r="E28" s="268" t="s">
        <v>888</v>
      </c>
      <c r="F28" s="274">
        <v>25</v>
      </c>
      <c r="G28" s="275">
        <v>0.22700000000000001</v>
      </c>
      <c r="H28" s="405">
        <f t="shared" si="0"/>
        <v>0.2515</v>
      </c>
      <c r="N28" s="274">
        <v>27</v>
      </c>
      <c r="O28" s="274" t="s">
        <v>976</v>
      </c>
      <c r="P28" s="274" t="s">
        <v>977</v>
      </c>
      <c r="Q28" s="282">
        <f t="shared" si="1"/>
        <v>0</v>
      </c>
      <c r="R28" s="297" t="s">
        <v>1230</v>
      </c>
      <c r="S28" s="261" t="s">
        <v>929</v>
      </c>
      <c r="T28" s="259"/>
      <c r="U28" s="282"/>
      <c r="V28" s="172">
        <v>27</v>
      </c>
      <c r="W28" s="173" t="s">
        <v>1267</v>
      </c>
      <c r="X28" s="173" t="s">
        <v>931</v>
      </c>
      <c r="Y28" s="282">
        <f t="shared" si="3"/>
        <v>100</v>
      </c>
    </row>
    <row r="29" spans="1:25" x14ac:dyDescent="0.3">
      <c r="A29" s="300" t="s">
        <v>30</v>
      </c>
      <c r="B29" s="268"/>
      <c r="C29" s="288"/>
      <c r="D29" s="292"/>
      <c r="E29" s="268" t="s">
        <v>889</v>
      </c>
      <c r="F29" s="274">
        <v>24</v>
      </c>
      <c r="G29" s="275">
        <v>0.29499999999999998</v>
      </c>
      <c r="H29" s="405">
        <f t="shared" si="0"/>
        <v>0.29499999999999998</v>
      </c>
      <c r="N29" s="274">
        <v>28</v>
      </c>
      <c r="O29" s="274" t="s">
        <v>978</v>
      </c>
      <c r="P29" s="274" t="s">
        <v>979</v>
      </c>
      <c r="Q29" s="282">
        <f t="shared" si="1"/>
        <v>4</v>
      </c>
      <c r="R29" s="283">
        <v>3</v>
      </c>
      <c r="S29" s="173" t="s">
        <v>1220</v>
      </c>
      <c r="T29" s="172" t="s">
        <v>1221</v>
      </c>
      <c r="U29" s="282">
        <f t="shared" si="2"/>
        <v>20</v>
      </c>
      <c r="V29" s="172">
        <v>28</v>
      </c>
      <c r="W29" s="173" t="s">
        <v>1268</v>
      </c>
      <c r="X29" s="173" t="s">
        <v>1269</v>
      </c>
      <c r="Y29" s="282">
        <f t="shared" si="3"/>
        <v>70</v>
      </c>
    </row>
    <row r="30" spans="1:25" x14ac:dyDescent="0.3">
      <c r="A30" s="300" t="s">
        <v>31</v>
      </c>
      <c r="B30" s="268" t="s">
        <v>846</v>
      </c>
      <c r="C30" s="288">
        <v>42</v>
      </c>
      <c r="D30" s="292">
        <v>0.215</v>
      </c>
      <c r="E30" s="268" t="s">
        <v>890</v>
      </c>
      <c r="F30" s="274">
        <v>11</v>
      </c>
      <c r="G30" s="275">
        <v>0.24099999999999999</v>
      </c>
      <c r="H30" s="405">
        <f t="shared" si="0"/>
        <v>0.22799999999999998</v>
      </c>
      <c r="N30" s="274">
        <v>29</v>
      </c>
      <c r="O30" s="274" t="s">
        <v>980</v>
      </c>
      <c r="P30" s="274" t="s">
        <v>981</v>
      </c>
      <c r="Q30" s="282">
        <f t="shared" si="1"/>
        <v>30</v>
      </c>
      <c r="R30" s="283">
        <v>11</v>
      </c>
      <c r="S30" s="173" t="s">
        <v>1222</v>
      </c>
      <c r="T30" s="172" t="s">
        <v>1223</v>
      </c>
      <c r="U30" s="282">
        <f t="shared" si="2"/>
        <v>12</v>
      </c>
      <c r="V30" s="172">
        <v>29</v>
      </c>
      <c r="W30" s="173" t="s">
        <v>1270</v>
      </c>
      <c r="X30" s="173" t="s">
        <v>931</v>
      </c>
      <c r="Y30" s="282">
        <f t="shared" si="3"/>
        <v>100</v>
      </c>
    </row>
    <row r="31" spans="1:25" ht="27.6" x14ac:dyDescent="0.3">
      <c r="A31" s="300" t="s">
        <v>32</v>
      </c>
      <c r="B31" s="268" t="s">
        <v>847</v>
      </c>
      <c r="C31" s="288">
        <v>204</v>
      </c>
      <c r="D31" s="292">
        <v>0.08</v>
      </c>
      <c r="E31" s="268" t="s">
        <v>891</v>
      </c>
      <c r="F31" s="274">
        <v>24</v>
      </c>
      <c r="G31" s="275">
        <v>0.13900000000000001</v>
      </c>
      <c r="H31" s="405">
        <f t="shared" si="0"/>
        <v>0.10950000000000001</v>
      </c>
      <c r="N31" s="274">
        <v>30</v>
      </c>
      <c r="O31" s="274" t="s">
        <v>982</v>
      </c>
      <c r="P31" s="274" t="s">
        <v>983</v>
      </c>
      <c r="Q31" s="282">
        <f t="shared" si="1"/>
        <v>16</v>
      </c>
      <c r="R31" s="274">
        <v>16</v>
      </c>
      <c r="S31" s="173" t="s">
        <v>1224</v>
      </c>
      <c r="T31" s="172" t="s">
        <v>1225</v>
      </c>
      <c r="U31" s="282">
        <f t="shared" si="2"/>
        <v>16</v>
      </c>
      <c r="V31" s="172">
        <v>30</v>
      </c>
      <c r="W31" s="173" t="s">
        <v>1271</v>
      </c>
      <c r="X31" s="173" t="s">
        <v>931</v>
      </c>
      <c r="Y31" s="282">
        <f t="shared" si="3"/>
        <v>100</v>
      </c>
    </row>
    <row r="32" spans="1:25" x14ac:dyDescent="0.3">
      <c r="A32" s="303" t="s">
        <v>33</v>
      </c>
      <c r="B32" s="268"/>
      <c r="C32" s="288"/>
      <c r="D32" s="304">
        <f>NJmargin!I655</f>
        <v>0.161965</v>
      </c>
      <c r="E32" s="268"/>
      <c r="F32" s="274"/>
      <c r="G32" s="275"/>
      <c r="H32" s="405">
        <f t="shared" si="0"/>
        <v>0.161965</v>
      </c>
      <c r="N32" s="274">
        <v>31</v>
      </c>
      <c r="O32" s="274" t="s">
        <v>984</v>
      </c>
      <c r="P32" s="274" t="s">
        <v>985</v>
      </c>
      <c r="Q32" s="282">
        <f t="shared" si="1"/>
        <v>6</v>
      </c>
      <c r="R32" s="283">
        <v>35</v>
      </c>
      <c r="S32" s="173" t="s">
        <v>1226</v>
      </c>
      <c r="T32" s="172" t="s">
        <v>1227</v>
      </c>
      <c r="U32" s="282">
        <f t="shared" si="2"/>
        <v>0</v>
      </c>
      <c r="V32" s="172">
        <v>31</v>
      </c>
      <c r="W32" s="173" t="s">
        <v>1272</v>
      </c>
      <c r="X32" s="173" t="s">
        <v>931</v>
      </c>
      <c r="Y32" s="282">
        <f t="shared" si="3"/>
        <v>100</v>
      </c>
    </row>
    <row r="33" spans="1:25" x14ac:dyDescent="0.3">
      <c r="A33" s="300" t="s">
        <v>34</v>
      </c>
      <c r="B33" s="268" t="s">
        <v>848</v>
      </c>
      <c r="C33" s="288">
        <v>70</v>
      </c>
      <c r="D33" s="292">
        <v>0.191</v>
      </c>
      <c r="E33" s="268"/>
      <c r="F33" s="274"/>
      <c r="G33" s="275"/>
      <c r="H33" s="405">
        <f t="shared" si="0"/>
        <v>0.191</v>
      </c>
      <c r="N33" s="274">
        <v>32</v>
      </c>
      <c r="O33" s="274" t="s">
        <v>986</v>
      </c>
      <c r="P33" s="274" t="s">
        <v>931</v>
      </c>
      <c r="Q33" s="282">
        <f t="shared" si="1"/>
        <v>100</v>
      </c>
      <c r="R33" s="283">
        <v>36</v>
      </c>
      <c r="S33" s="173" t="s">
        <v>1228</v>
      </c>
      <c r="T33" s="172" t="s">
        <v>1229</v>
      </c>
      <c r="U33" s="282">
        <f t="shared" si="2"/>
        <v>12</v>
      </c>
      <c r="V33" s="172">
        <v>32</v>
      </c>
      <c r="W33" s="173" t="s">
        <v>1273</v>
      </c>
      <c r="X33" s="173" t="s">
        <v>1274</v>
      </c>
      <c r="Y33" s="282">
        <f t="shared" si="3"/>
        <v>42</v>
      </c>
    </row>
    <row r="34" spans="1:25" x14ac:dyDescent="0.3">
      <c r="A34" s="300" t="s">
        <v>35</v>
      </c>
      <c r="B34" s="268" t="s">
        <v>849</v>
      </c>
      <c r="C34" s="288">
        <v>150</v>
      </c>
      <c r="D34" s="292">
        <v>0.33500000000000002</v>
      </c>
      <c r="E34" s="268" t="s">
        <v>892</v>
      </c>
      <c r="F34" s="274">
        <v>63</v>
      </c>
      <c r="G34" s="275">
        <v>0.315</v>
      </c>
      <c r="H34" s="405">
        <f t="shared" si="0"/>
        <v>0.32500000000000001</v>
      </c>
      <c r="N34" s="274">
        <v>33</v>
      </c>
      <c r="O34" s="274" t="s">
        <v>987</v>
      </c>
      <c r="P34" s="274" t="s">
        <v>988</v>
      </c>
      <c r="Q34" s="282">
        <f t="shared" si="1"/>
        <v>14</v>
      </c>
      <c r="V34" s="172">
        <v>33</v>
      </c>
      <c r="W34" s="173" t="s">
        <v>1275</v>
      </c>
      <c r="X34" s="173" t="s">
        <v>931</v>
      </c>
      <c r="Y34" s="282">
        <f t="shared" si="3"/>
        <v>100</v>
      </c>
    </row>
    <row r="35" spans="1:25" x14ac:dyDescent="0.3">
      <c r="A35" s="300" t="s">
        <v>36</v>
      </c>
      <c r="B35" s="268" t="s">
        <v>850</v>
      </c>
      <c r="C35" s="288">
        <v>120</v>
      </c>
      <c r="D35" s="292">
        <v>0.29099999999999998</v>
      </c>
      <c r="E35" s="268" t="s">
        <v>893</v>
      </c>
      <c r="F35" s="274">
        <v>50</v>
      </c>
      <c r="G35" s="275">
        <v>0.27300000000000002</v>
      </c>
      <c r="H35" s="405">
        <f t="shared" si="0"/>
        <v>0.28200000000000003</v>
      </c>
      <c r="N35" s="274">
        <v>34</v>
      </c>
      <c r="O35" s="274" t="s">
        <v>989</v>
      </c>
      <c r="P35" s="274" t="s">
        <v>990</v>
      </c>
      <c r="Q35" s="282">
        <f t="shared" si="1"/>
        <v>16</v>
      </c>
      <c r="V35" s="172">
        <v>34</v>
      </c>
      <c r="W35" s="173" t="s">
        <v>1276</v>
      </c>
      <c r="X35" s="173" t="s">
        <v>931</v>
      </c>
      <c r="Y35" s="282">
        <f t="shared" si="3"/>
        <v>100</v>
      </c>
    </row>
    <row r="36" spans="1:25" x14ac:dyDescent="0.3">
      <c r="A36" s="300" t="s">
        <v>185</v>
      </c>
      <c r="B36" s="268" t="s">
        <v>851</v>
      </c>
      <c r="C36" s="288">
        <v>24</v>
      </c>
      <c r="D36" s="292">
        <v>9.6000000000000002E-2</v>
      </c>
      <c r="E36" s="268" t="s">
        <v>894</v>
      </c>
      <c r="F36" s="274">
        <v>24</v>
      </c>
      <c r="G36" s="275">
        <v>0.224</v>
      </c>
      <c r="H36" s="405">
        <f t="shared" si="0"/>
        <v>0.16</v>
      </c>
      <c r="N36" s="274">
        <v>35</v>
      </c>
      <c r="O36" s="274" t="s">
        <v>991</v>
      </c>
      <c r="P36" s="274" t="s">
        <v>931</v>
      </c>
      <c r="Q36" s="282">
        <f t="shared" si="1"/>
        <v>100</v>
      </c>
      <c r="V36" s="172">
        <v>35</v>
      </c>
      <c r="W36" s="173" t="s">
        <v>1277</v>
      </c>
      <c r="X36" s="173" t="s">
        <v>931</v>
      </c>
      <c r="Y36" s="282">
        <f t="shared" si="3"/>
        <v>100</v>
      </c>
    </row>
    <row r="37" spans="1:25" x14ac:dyDescent="0.3">
      <c r="A37" s="300" t="s">
        <v>37</v>
      </c>
      <c r="B37" s="268" t="s">
        <v>852</v>
      </c>
      <c r="C37" s="288">
        <v>99</v>
      </c>
      <c r="D37" s="292">
        <v>0.29799999999999999</v>
      </c>
      <c r="E37" s="268" t="s">
        <v>895</v>
      </c>
      <c r="F37" s="274">
        <v>17</v>
      </c>
      <c r="G37" s="275">
        <v>0.32500000000000001</v>
      </c>
      <c r="H37" s="405">
        <f t="shared" si="0"/>
        <v>0.3115</v>
      </c>
      <c r="N37" s="274">
        <v>36</v>
      </c>
      <c r="O37" s="274" t="s">
        <v>992</v>
      </c>
      <c r="P37" s="274" t="s">
        <v>931</v>
      </c>
      <c r="Q37" s="282">
        <f t="shared" si="1"/>
        <v>100</v>
      </c>
      <c r="V37" s="172">
        <v>36</v>
      </c>
      <c r="W37" s="173" t="s">
        <v>1278</v>
      </c>
      <c r="X37" s="173" t="s">
        <v>1279</v>
      </c>
      <c r="Y37" s="282">
        <f t="shared" si="3"/>
        <v>56</v>
      </c>
    </row>
    <row r="38" spans="1:25" x14ac:dyDescent="0.3">
      <c r="A38" s="300" t="s">
        <v>38</v>
      </c>
      <c r="B38" s="268" t="s">
        <v>853</v>
      </c>
      <c r="C38" s="288">
        <v>101</v>
      </c>
      <c r="D38" s="292">
        <v>0.185</v>
      </c>
      <c r="E38" s="268" t="s">
        <v>896</v>
      </c>
      <c r="F38" s="274">
        <v>24</v>
      </c>
      <c r="G38" s="275">
        <v>0.29699999999999999</v>
      </c>
      <c r="H38" s="405">
        <f t="shared" si="0"/>
        <v>0.24099999999999999</v>
      </c>
      <c r="N38" s="274">
        <v>37</v>
      </c>
      <c r="O38" s="274" t="s">
        <v>993</v>
      </c>
      <c r="P38" s="274" t="s">
        <v>931</v>
      </c>
      <c r="Q38" s="282">
        <f t="shared" si="1"/>
        <v>100</v>
      </c>
      <c r="V38" s="172">
        <v>37</v>
      </c>
      <c r="W38" s="173" t="s">
        <v>1280</v>
      </c>
      <c r="X38" s="173" t="s">
        <v>1281</v>
      </c>
      <c r="Y38" s="282">
        <f t="shared" si="3"/>
        <v>56</v>
      </c>
    </row>
    <row r="39" spans="1:25" x14ac:dyDescent="0.3">
      <c r="A39" s="300" t="s">
        <v>39</v>
      </c>
      <c r="B39" s="268" t="s">
        <v>854</v>
      </c>
      <c r="C39" s="288">
        <v>60</v>
      </c>
      <c r="D39" s="292">
        <v>0.27400000000000002</v>
      </c>
      <c r="E39" s="268" t="s">
        <v>897</v>
      </c>
      <c r="F39" s="274">
        <v>17</v>
      </c>
      <c r="G39" s="275">
        <v>0.216</v>
      </c>
      <c r="H39" s="405">
        <f t="shared" si="0"/>
        <v>0.245</v>
      </c>
      <c r="N39" s="274">
        <v>38</v>
      </c>
      <c r="O39" s="274" t="s">
        <v>994</v>
      </c>
      <c r="P39" s="274" t="s">
        <v>931</v>
      </c>
      <c r="Q39" s="282">
        <f t="shared" si="1"/>
        <v>100</v>
      </c>
      <c r="V39" s="172">
        <v>38</v>
      </c>
      <c r="W39" s="173" t="s">
        <v>1282</v>
      </c>
      <c r="X39" s="173" t="s">
        <v>931</v>
      </c>
      <c r="Y39" s="282">
        <f t="shared" si="3"/>
        <v>100</v>
      </c>
    </row>
    <row r="40" spans="1:25" x14ac:dyDescent="0.3">
      <c r="A40" s="300" t="s">
        <v>40</v>
      </c>
      <c r="B40" s="268" t="s">
        <v>855</v>
      </c>
      <c r="C40" s="288">
        <v>203</v>
      </c>
      <c r="D40" s="292">
        <v>0.26300000000000001</v>
      </c>
      <c r="E40" s="268" t="s">
        <v>898</v>
      </c>
      <c r="F40" s="274">
        <v>25</v>
      </c>
      <c r="G40" s="275">
        <v>0.20300000000000001</v>
      </c>
      <c r="H40" s="405">
        <f t="shared" si="0"/>
        <v>0.23300000000000001</v>
      </c>
      <c r="N40" s="274">
        <v>39</v>
      </c>
      <c r="O40" s="274" t="s">
        <v>995</v>
      </c>
      <c r="P40" s="274" t="s">
        <v>996</v>
      </c>
      <c r="Q40" s="282">
        <f t="shared" si="1"/>
        <v>36</v>
      </c>
      <c r="V40" s="172">
        <v>39</v>
      </c>
      <c r="W40" s="173" t="s">
        <v>1283</v>
      </c>
      <c r="X40" s="173" t="s">
        <v>931</v>
      </c>
      <c r="Y40" s="282">
        <f t="shared" si="3"/>
        <v>100</v>
      </c>
    </row>
    <row r="41" spans="1:25" x14ac:dyDescent="0.3">
      <c r="A41" s="300" t="s">
        <v>41</v>
      </c>
      <c r="B41" s="268" t="s">
        <v>856</v>
      </c>
      <c r="C41" s="288">
        <v>75</v>
      </c>
      <c r="D41" s="292">
        <v>0.19600000000000001</v>
      </c>
      <c r="E41" s="268" t="s">
        <v>899</v>
      </c>
      <c r="F41" s="274">
        <v>38</v>
      </c>
      <c r="G41" s="275">
        <v>0.182</v>
      </c>
      <c r="H41" s="405">
        <f t="shared" si="0"/>
        <v>0.189</v>
      </c>
      <c r="N41" s="274">
        <v>40</v>
      </c>
      <c r="O41" s="274" t="s">
        <v>997</v>
      </c>
      <c r="P41" s="274" t="s">
        <v>998</v>
      </c>
      <c r="Q41" s="282">
        <f t="shared" si="1"/>
        <v>6</v>
      </c>
      <c r="V41" s="172">
        <v>40</v>
      </c>
      <c r="W41" s="173" t="s">
        <v>1284</v>
      </c>
      <c r="X41" s="173" t="s">
        <v>1285</v>
      </c>
      <c r="Y41" s="282">
        <f t="shared" si="3"/>
        <v>0</v>
      </c>
    </row>
    <row r="42" spans="1:25" x14ac:dyDescent="0.3">
      <c r="A42" s="300" t="s">
        <v>42</v>
      </c>
      <c r="B42" s="268" t="s">
        <v>857</v>
      </c>
      <c r="C42" s="288">
        <v>124</v>
      </c>
      <c r="D42" s="292">
        <v>0.373</v>
      </c>
      <c r="E42" s="268"/>
      <c r="F42" s="274"/>
      <c r="G42" s="275"/>
      <c r="H42" s="405">
        <f t="shared" si="0"/>
        <v>0.373</v>
      </c>
      <c r="N42" s="274">
        <v>41</v>
      </c>
      <c r="O42" s="274" t="s">
        <v>999</v>
      </c>
      <c r="P42" s="274" t="s">
        <v>1000</v>
      </c>
      <c r="Q42" s="282">
        <f t="shared" si="1"/>
        <v>54</v>
      </c>
      <c r="V42" s="172">
        <v>41</v>
      </c>
      <c r="W42" s="173" t="s">
        <v>1286</v>
      </c>
      <c r="X42" s="173" t="s">
        <v>931</v>
      </c>
      <c r="Y42" s="282">
        <f t="shared" si="3"/>
        <v>100</v>
      </c>
    </row>
    <row r="43" spans="1:25" x14ac:dyDescent="0.3">
      <c r="A43" s="300" t="s">
        <v>43</v>
      </c>
      <c r="B43" s="268" t="s">
        <v>858</v>
      </c>
      <c r="C43" s="288">
        <v>37</v>
      </c>
      <c r="D43" s="292">
        <v>7.6999999999999999E-2</v>
      </c>
      <c r="E43" s="268" t="s">
        <v>900</v>
      </c>
      <c r="F43" s="274">
        <v>35</v>
      </c>
      <c r="G43" s="275">
        <v>0.189</v>
      </c>
      <c r="H43" s="405">
        <f t="shared" si="0"/>
        <v>0.13300000000000001</v>
      </c>
      <c r="N43" s="274">
        <v>42</v>
      </c>
      <c r="O43" s="274" t="s">
        <v>1001</v>
      </c>
      <c r="P43" s="274" t="s">
        <v>1002</v>
      </c>
      <c r="Q43" s="282">
        <f t="shared" si="1"/>
        <v>20</v>
      </c>
      <c r="V43" s="172">
        <v>42</v>
      </c>
      <c r="W43" s="173" t="s">
        <v>1287</v>
      </c>
      <c r="X43" s="173" t="s">
        <v>931</v>
      </c>
      <c r="Y43" s="282">
        <f t="shared" si="3"/>
        <v>100</v>
      </c>
    </row>
    <row r="44" spans="1:25" x14ac:dyDescent="0.3">
      <c r="A44" s="300" t="s">
        <v>44</v>
      </c>
      <c r="B44" s="268" t="s">
        <v>859</v>
      </c>
      <c r="C44" s="288">
        <v>99</v>
      </c>
      <c r="D44" s="292">
        <v>0.35599999999999998</v>
      </c>
      <c r="E44" s="268" t="s">
        <v>901</v>
      </c>
      <c r="F44" s="274">
        <v>18</v>
      </c>
      <c r="G44" s="275">
        <v>0.51600000000000001</v>
      </c>
      <c r="H44" s="405">
        <f t="shared" si="0"/>
        <v>0.436</v>
      </c>
      <c r="N44" s="274">
        <v>43</v>
      </c>
      <c r="O44" s="274" t="s">
        <v>1003</v>
      </c>
      <c r="P44" s="274" t="s">
        <v>1004</v>
      </c>
      <c r="Q44" s="282">
        <f t="shared" si="1"/>
        <v>58</v>
      </c>
      <c r="V44" s="172">
        <v>43</v>
      </c>
      <c r="W44" s="173" t="s">
        <v>1288</v>
      </c>
      <c r="X44" s="173" t="s">
        <v>931</v>
      </c>
      <c r="Y44" s="282">
        <f t="shared" si="3"/>
        <v>100</v>
      </c>
    </row>
    <row r="45" spans="1:25" x14ac:dyDescent="0.3">
      <c r="A45" s="300" t="s">
        <v>45</v>
      </c>
      <c r="B45" s="268" t="s">
        <v>860</v>
      </c>
      <c r="C45" s="288">
        <v>150</v>
      </c>
      <c r="D45" s="292">
        <v>0.33400000000000002</v>
      </c>
      <c r="E45" s="268" t="s">
        <v>902</v>
      </c>
      <c r="F45" s="274">
        <v>15</v>
      </c>
      <c r="G45" s="275">
        <v>0.245</v>
      </c>
      <c r="H45" s="405">
        <f t="shared" si="0"/>
        <v>0.28949999999999998</v>
      </c>
      <c r="N45" s="274">
        <v>44</v>
      </c>
      <c r="O45" s="274" t="s">
        <v>1005</v>
      </c>
      <c r="P45" s="274" t="s">
        <v>1006</v>
      </c>
      <c r="Q45" s="282">
        <f t="shared" si="1"/>
        <v>42</v>
      </c>
      <c r="V45" s="172">
        <v>44</v>
      </c>
      <c r="W45" s="173" t="s">
        <v>1289</v>
      </c>
      <c r="X45" s="173" t="s">
        <v>931</v>
      </c>
      <c r="Y45" s="282">
        <f t="shared" si="3"/>
        <v>100</v>
      </c>
    </row>
    <row r="46" spans="1:25" x14ac:dyDescent="0.3">
      <c r="A46" s="300" t="s">
        <v>46</v>
      </c>
      <c r="B46" s="268" t="s">
        <v>861</v>
      </c>
      <c r="C46" s="288">
        <v>75</v>
      </c>
      <c r="D46" s="292">
        <v>0.35899999999999999</v>
      </c>
      <c r="E46" s="268" t="s">
        <v>903</v>
      </c>
      <c r="F46" s="274">
        <v>15</v>
      </c>
      <c r="G46" s="275">
        <v>0.376</v>
      </c>
      <c r="H46" s="405">
        <f t="shared" si="0"/>
        <v>0.36749999999999999</v>
      </c>
      <c r="N46" s="274">
        <v>45</v>
      </c>
      <c r="O46" s="274" t="s">
        <v>1007</v>
      </c>
      <c r="P46" s="274" t="s">
        <v>931</v>
      </c>
      <c r="Q46" s="282">
        <f t="shared" si="1"/>
        <v>100</v>
      </c>
      <c r="V46" s="172">
        <v>45</v>
      </c>
      <c r="W46" s="173" t="s">
        <v>1290</v>
      </c>
      <c r="X46" s="173" t="s">
        <v>931</v>
      </c>
      <c r="Y46" s="282">
        <f t="shared" si="3"/>
        <v>100</v>
      </c>
    </row>
    <row r="47" spans="1:25" x14ac:dyDescent="0.3">
      <c r="A47" s="300" t="s">
        <v>47</v>
      </c>
      <c r="B47" s="268" t="s">
        <v>862</v>
      </c>
      <c r="C47" s="288">
        <v>104</v>
      </c>
      <c r="D47" s="292">
        <v>0.13</v>
      </c>
      <c r="E47" s="268" t="s">
        <v>904</v>
      </c>
      <c r="F47" s="274">
        <v>13</v>
      </c>
      <c r="G47" s="275">
        <v>0.10299999999999999</v>
      </c>
      <c r="H47" s="405">
        <f t="shared" si="0"/>
        <v>0.11649999999999999</v>
      </c>
      <c r="N47" s="274">
        <v>46</v>
      </c>
      <c r="O47" s="274" t="s">
        <v>1008</v>
      </c>
      <c r="P47" s="274" t="s">
        <v>931</v>
      </c>
      <c r="Q47" s="282">
        <f t="shared" si="1"/>
        <v>100</v>
      </c>
      <c r="V47" s="172">
        <v>46</v>
      </c>
      <c r="W47" s="173" t="s">
        <v>1291</v>
      </c>
      <c r="X47" s="173" t="s">
        <v>931</v>
      </c>
      <c r="Y47" s="282">
        <f t="shared" si="3"/>
        <v>100</v>
      </c>
    </row>
    <row r="48" spans="1:25" x14ac:dyDescent="0.3">
      <c r="A48" s="300" t="s">
        <v>48</v>
      </c>
      <c r="B48" s="268"/>
      <c r="C48" s="288"/>
      <c r="D48" s="302">
        <f>AVERAGE(Q2:Q100)*0.01</f>
        <v>0.45707070707070707</v>
      </c>
      <c r="E48" s="273"/>
      <c r="F48" s="284"/>
      <c r="G48" s="284">
        <f>AVERAGE(Q103:Q142)*0.01</f>
        <v>0.47549999999999998</v>
      </c>
      <c r="H48" s="405">
        <f t="shared" si="0"/>
        <v>0.4662853535353535</v>
      </c>
      <c r="N48" s="274">
        <v>47</v>
      </c>
      <c r="O48" s="274" t="s">
        <v>1009</v>
      </c>
      <c r="P48" s="274" t="s">
        <v>931</v>
      </c>
      <c r="Q48" s="282">
        <f t="shared" si="1"/>
        <v>100</v>
      </c>
      <c r="V48" s="172">
        <v>47</v>
      </c>
      <c r="W48" s="173" t="s">
        <v>1292</v>
      </c>
      <c r="X48" s="173" t="s">
        <v>931</v>
      </c>
      <c r="Y48" s="282">
        <f t="shared" si="3"/>
        <v>100</v>
      </c>
    </row>
    <row r="49" spans="1:25" x14ac:dyDescent="0.3">
      <c r="A49" s="300" t="s">
        <v>49</v>
      </c>
      <c r="B49" s="268" t="s">
        <v>863</v>
      </c>
      <c r="C49" s="288">
        <v>98</v>
      </c>
      <c r="D49" s="292">
        <v>0.252</v>
      </c>
      <c r="E49" s="268" t="s">
        <v>905</v>
      </c>
      <c r="F49" s="274">
        <v>25</v>
      </c>
      <c r="G49" s="275">
        <v>0.26500000000000001</v>
      </c>
      <c r="H49" s="405">
        <f t="shared" si="0"/>
        <v>0.25850000000000001</v>
      </c>
      <c r="N49" s="274">
        <v>48</v>
      </c>
      <c r="O49" s="274" t="s">
        <v>1010</v>
      </c>
      <c r="P49" s="274" t="s">
        <v>931</v>
      </c>
      <c r="Q49" s="282">
        <f t="shared" si="1"/>
        <v>100</v>
      </c>
      <c r="V49" s="172">
        <v>48</v>
      </c>
      <c r="W49" s="173" t="s">
        <v>1293</v>
      </c>
      <c r="X49" s="173" t="s">
        <v>931</v>
      </c>
      <c r="Y49" s="282">
        <f t="shared" si="3"/>
        <v>100</v>
      </c>
    </row>
    <row r="50" spans="1:25" x14ac:dyDescent="0.3">
      <c r="A50" s="300" t="s">
        <v>50</v>
      </c>
      <c r="B50" s="268" t="s">
        <v>864</v>
      </c>
      <c r="C50" s="288">
        <v>67</v>
      </c>
      <c r="D50" s="292">
        <v>0.152</v>
      </c>
      <c r="E50" s="268" t="s">
        <v>906</v>
      </c>
      <c r="F50" s="274">
        <v>17</v>
      </c>
      <c r="G50" s="275">
        <v>0.14299999999999999</v>
      </c>
      <c r="H50" s="405">
        <f t="shared" si="0"/>
        <v>0.14749999999999999</v>
      </c>
      <c r="N50" s="274">
        <v>49</v>
      </c>
      <c r="O50" s="274" t="s">
        <v>1011</v>
      </c>
      <c r="P50" s="274" t="s">
        <v>1012</v>
      </c>
      <c r="Q50" s="282">
        <f t="shared" si="1"/>
        <v>68</v>
      </c>
      <c r="V50" s="172">
        <v>49</v>
      </c>
      <c r="W50" s="173" t="s">
        <v>1294</v>
      </c>
      <c r="X50" s="173" t="s">
        <v>931</v>
      </c>
      <c r="Y50" s="282">
        <f t="shared" si="3"/>
        <v>100</v>
      </c>
    </row>
    <row r="51" spans="1:25" x14ac:dyDescent="0.3">
      <c r="A51" s="300" t="s">
        <v>51</v>
      </c>
      <c r="B51" s="268" t="s">
        <v>865</v>
      </c>
      <c r="C51" s="288">
        <v>99</v>
      </c>
      <c r="D51" s="292">
        <v>0.28100000000000003</v>
      </c>
      <c r="E51" s="268" t="s">
        <v>907</v>
      </c>
      <c r="F51" s="274">
        <v>17</v>
      </c>
      <c r="G51" s="275">
        <v>0.16</v>
      </c>
      <c r="H51" s="405">
        <f t="shared" si="0"/>
        <v>0.22050000000000003</v>
      </c>
      <c r="N51" s="274">
        <v>50</v>
      </c>
      <c r="O51" s="274" t="s">
        <v>1013</v>
      </c>
      <c r="P51" s="274" t="s">
        <v>1014</v>
      </c>
      <c r="Q51" s="282">
        <f t="shared" si="1"/>
        <v>6</v>
      </c>
      <c r="V51" s="172">
        <v>50</v>
      </c>
      <c r="W51" s="173" t="s">
        <v>1295</v>
      </c>
      <c r="X51" s="173" t="s">
        <v>931</v>
      </c>
      <c r="Y51" s="282">
        <f t="shared" si="3"/>
        <v>100</v>
      </c>
    </row>
    <row r="52" spans="1:25" x14ac:dyDescent="0.3">
      <c r="A52" s="300" t="s">
        <v>52</v>
      </c>
      <c r="B52" s="268" t="s">
        <v>866</v>
      </c>
      <c r="C52" s="288">
        <v>60</v>
      </c>
      <c r="D52" s="292">
        <v>0.17499999999999999</v>
      </c>
      <c r="E52" s="268" t="s">
        <v>908</v>
      </c>
      <c r="F52" s="274">
        <v>15</v>
      </c>
      <c r="G52" s="275">
        <v>0.27</v>
      </c>
      <c r="H52" s="405">
        <f t="shared" si="0"/>
        <v>0.2225</v>
      </c>
      <c r="N52" s="274">
        <v>51</v>
      </c>
      <c r="O52" s="274" t="s">
        <v>1015</v>
      </c>
      <c r="P52" s="274" t="s">
        <v>1016</v>
      </c>
      <c r="Q52" s="282">
        <f t="shared" si="1"/>
        <v>10</v>
      </c>
      <c r="V52" s="172">
        <v>51</v>
      </c>
      <c r="W52" s="173" t="s">
        <v>1296</v>
      </c>
      <c r="X52" s="173" t="s">
        <v>931</v>
      </c>
      <c r="Y52" s="282">
        <f t="shared" si="3"/>
        <v>100</v>
      </c>
    </row>
    <row r="53" spans="1:25" x14ac:dyDescent="0.3">
      <c r="N53" s="274">
        <v>52</v>
      </c>
      <c r="O53" s="274" t="s">
        <v>1017</v>
      </c>
      <c r="P53" s="274" t="s">
        <v>1018</v>
      </c>
      <c r="Q53" s="282">
        <f t="shared" si="1"/>
        <v>48</v>
      </c>
      <c r="V53" s="172">
        <v>52</v>
      </c>
      <c r="W53" s="173" t="s">
        <v>1297</v>
      </c>
      <c r="X53" s="173" t="s">
        <v>931</v>
      </c>
      <c r="Y53" s="282">
        <f t="shared" si="3"/>
        <v>100</v>
      </c>
    </row>
    <row r="54" spans="1:25" ht="23.4" x14ac:dyDescent="0.3">
      <c r="E54" s="270"/>
      <c r="N54" s="274">
        <v>53</v>
      </c>
      <c r="O54" s="274" t="s">
        <v>1019</v>
      </c>
      <c r="P54" s="274" t="s">
        <v>931</v>
      </c>
      <c r="Q54" s="282">
        <f t="shared" si="1"/>
        <v>100</v>
      </c>
      <c r="V54" s="172">
        <v>53</v>
      </c>
      <c r="W54" s="173" t="s">
        <v>1298</v>
      </c>
      <c r="X54" s="173" t="s">
        <v>1299</v>
      </c>
      <c r="Y54" s="282">
        <f t="shared" si="3"/>
        <v>32</v>
      </c>
    </row>
    <row r="55" spans="1:25" x14ac:dyDescent="0.3">
      <c r="N55" s="274">
        <v>54</v>
      </c>
      <c r="O55" s="274" t="s">
        <v>1020</v>
      </c>
      <c r="P55" s="274" t="s">
        <v>1021</v>
      </c>
      <c r="Q55" s="282">
        <f t="shared" si="1"/>
        <v>16</v>
      </c>
      <c r="V55" s="172">
        <v>54</v>
      </c>
      <c r="W55" s="173" t="s">
        <v>1300</v>
      </c>
      <c r="X55" s="173" t="s">
        <v>931</v>
      </c>
      <c r="Y55" s="282">
        <f t="shared" si="3"/>
        <v>100</v>
      </c>
    </row>
    <row r="56" spans="1:25" x14ac:dyDescent="0.3">
      <c r="N56" s="274">
        <v>55</v>
      </c>
      <c r="O56" s="274" t="s">
        <v>1022</v>
      </c>
      <c r="P56" s="274" t="s">
        <v>1023</v>
      </c>
      <c r="Q56" s="282">
        <f t="shared" si="1"/>
        <v>20</v>
      </c>
      <c r="V56" s="172">
        <v>55</v>
      </c>
      <c r="W56" s="173" t="s">
        <v>1301</v>
      </c>
      <c r="X56" s="173" t="s">
        <v>931</v>
      </c>
      <c r="Y56" s="282">
        <f t="shared" si="3"/>
        <v>100</v>
      </c>
    </row>
    <row r="57" spans="1:25" x14ac:dyDescent="0.3">
      <c r="N57" s="274">
        <v>56</v>
      </c>
      <c r="O57" s="274" t="s">
        <v>1024</v>
      </c>
      <c r="P57" s="274" t="s">
        <v>1025</v>
      </c>
      <c r="Q57" s="282">
        <f t="shared" si="1"/>
        <v>22</v>
      </c>
      <c r="V57" s="172">
        <v>56</v>
      </c>
      <c r="W57" s="173" t="s">
        <v>1302</v>
      </c>
      <c r="X57" s="173" t="s">
        <v>1303</v>
      </c>
      <c r="Y57" s="282">
        <f t="shared" si="3"/>
        <v>28</v>
      </c>
    </row>
    <row r="58" spans="1:25" x14ac:dyDescent="0.3">
      <c r="N58" s="274">
        <v>57</v>
      </c>
      <c r="O58" s="274" t="s">
        <v>1026</v>
      </c>
      <c r="P58" s="274" t="s">
        <v>931</v>
      </c>
      <c r="Q58" s="282">
        <f t="shared" si="1"/>
        <v>100</v>
      </c>
      <c r="V58" s="172">
        <v>57</v>
      </c>
      <c r="W58" s="173" t="s">
        <v>1304</v>
      </c>
      <c r="X58" s="173" t="s">
        <v>931</v>
      </c>
      <c r="Y58" s="282">
        <f t="shared" si="3"/>
        <v>100</v>
      </c>
    </row>
    <row r="59" spans="1:25" x14ac:dyDescent="0.3">
      <c r="N59" s="274">
        <v>58</v>
      </c>
      <c r="O59" s="274" t="s">
        <v>1027</v>
      </c>
      <c r="P59" s="274" t="s">
        <v>1028</v>
      </c>
      <c r="Q59" s="282">
        <f t="shared" si="1"/>
        <v>25</v>
      </c>
      <c r="V59" s="172">
        <v>58</v>
      </c>
      <c r="W59" s="173" t="s">
        <v>1305</v>
      </c>
      <c r="X59" s="173" t="s">
        <v>931</v>
      </c>
      <c r="Y59" s="282">
        <f t="shared" si="3"/>
        <v>100</v>
      </c>
    </row>
    <row r="60" spans="1:25" x14ac:dyDescent="0.3">
      <c r="N60" s="274">
        <v>59</v>
      </c>
      <c r="O60" s="274" t="s">
        <v>1029</v>
      </c>
      <c r="P60" s="274" t="s">
        <v>1030</v>
      </c>
      <c r="Q60" s="282">
        <f t="shared" si="1"/>
        <v>26</v>
      </c>
      <c r="V60" s="172">
        <v>59</v>
      </c>
      <c r="W60" s="173" t="s">
        <v>1306</v>
      </c>
      <c r="X60" s="173" t="s">
        <v>931</v>
      </c>
      <c r="Y60" s="282">
        <f t="shared" si="3"/>
        <v>100</v>
      </c>
    </row>
    <row r="61" spans="1:25" x14ac:dyDescent="0.3">
      <c r="N61" s="274">
        <v>60</v>
      </c>
      <c r="O61" s="274" t="s">
        <v>1031</v>
      </c>
      <c r="P61" s="274" t="s">
        <v>1032</v>
      </c>
      <c r="Q61" s="282">
        <f t="shared" si="1"/>
        <v>32</v>
      </c>
      <c r="V61" s="172">
        <v>60</v>
      </c>
      <c r="W61" s="173" t="s">
        <v>1307</v>
      </c>
      <c r="X61" s="173" t="s">
        <v>931</v>
      </c>
      <c r="Y61" s="282">
        <f t="shared" si="3"/>
        <v>100</v>
      </c>
    </row>
    <row r="62" spans="1:25" x14ac:dyDescent="0.3">
      <c r="N62" s="274">
        <v>61</v>
      </c>
      <c r="O62" s="274" t="s">
        <v>1033</v>
      </c>
      <c r="P62" s="274" t="s">
        <v>1034</v>
      </c>
      <c r="Q62" s="282">
        <f t="shared" si="1"/>
        <v>34</v>
      </c>
      <c r="V62" s="172">
        <v>61</v>
      </c>
      <c r="W62" s="173" t="s">
        <v>1308</v>
      </c>
      <c r="X62" s="173" t="s">
        <v>931</v>
      </c>
      <c r="Y62" s="282">
        <f t="shared" si="3"/>
        <v>100</v>
      </c>
    </row>
    <row r="63" spans="1:25" x14ac:dyDescent="0.3">
      <c r="N63" s="274">
        <v>62</v>
      </c>
      <c r="O63" s="274" t="s">
        <v>1035</v>
      </c>
      <c r="P63" s="274" t="s">
        <v>1036</v>
      </c>
      <c r="Q63" s="282">
        <f t="shared" si="1"/>
        <v>10</v>
      </c>
      <c r="V63" s="172">
        <v>62</v>
      </c>
      <c r="W63" s="173" t="s">
        <v>1309</v>
      </c>
      <c r="X63" s="173" t="s">
        <v>931</v>
      </c>
      <c r="Y63" s="282">
        <f t="shared" si="3"/>
        <v>100</v>
      </c>
    </row>
    <row r="64" spans="1:25" x14ac:dyDescent="0.3">
      <c r="N64" s="274">
        <v>63</v>
      </c>
      <c r="O64" s="274" t="s">
        <v>1037</v>
      </c>
      <c r="P64" s="274" t="s">
        <v>1038</v>
      </c>
      <c r="Q64" s="282">
        <f t="shared" si="1"/>
        <v>12</v>
      </c>
      <c r="V64" s="172">
        <v>63</v>
      </c>
      <c r="W64" s="173" t="s">
        <v>1310</v>
      </c>
      <c r="X64" s="173" t="s">
        <v>931</v>
      </c>
      <c r="Y64" s="282">
        <f t="shared" si="3"/>
        <v>100</v>
      </c>
    </row>
    <row r="65" spans="14:25" x14ac:dyDescent="0.3">
      <c r="N65" s="274">
        <v>64</v>
      </c>
      <c r="O65" s="274" t="s">
        <v>1039</v>
      </c>
      <c r="P65" s="274" t="s">
        <v>1040</v>
      </c>
      <c r="Q65" s="282">
        <f t="shared" si="1"/>
        <v>20</v>
      </c>
      <c r="V65" s="172">
        <v>64</v>
      </c>
      <c r="W65" s="173" t="s">
        <v>1311</v>
      </c>
      <c r="X65" s="173" t="s">
        <v>1312</v>
      </c>
      <c r="Y65" s="282">
        <f t="shared" si="3"/>
        <v>2</v>
      </c>
    </row>
    <row r="66" spans="14:25" x14ac:dyDescent="0.3">
      <c r="N66" s="274">
        <v>65</v>
      </c>
      <c r="O66" s="274" t="s">
        <v>1041</v>
      </c>
      <c r="P66" s="274" t="s">
        <v>1042</v>
      </c>
      <c r="Q66" s="282">
        <f t="shared" si="1"/>
        <v>26</v>
      </c>
      <c r="V66" s="172">
        <v>65</v>
      </c>
      <c r="W66" s="173" t="s">
        <v>1313</v>
      </c>
      <c r="X66" s="173" t="s">
        <v>931</v>
      </c>
      <c r="Y66" s="282">
        <f t="shared" si="3"/>
        <v>100</v>
      </c>
    </row>
    <row r="67" spans="14:25" x14ac:dyDescent="0.3">
      <c r="N67" s="274">
        <v>66</v>
      </c>
      <c r="O67" s="274" t="s">
        <v>1043</v>
      </c>
      <c r="P67" s="274" t="s">
        <v>1044</v>
      </c>
      <c r="Q67" s="282">
        <f t="shared" ref="Q67:Q100" si="4">IF(P67="Uncontested",100,LEFT(O67,2)-LEFT(P67,2))</f>
        <v>5</v>
      </c>
      <c r="V67" s="172">
        <v>66</v>
      </c>
      <c r="W67" s="173" t="s">
        <v>1314</v>
      </c>
      <c r="X67" s="173" t="s">
        <v>931</v>
      </c>
      <c r="Y67" s="282">
        <f t="shared" ref="Y67:Y122" si="5">IF(X67="Uncontested",100,LEFT(W67,2)-LEFT(X67,2))</f>
        <v>100</v>
      </c>
    </row>
    <row r="68" spans="14:25" x14ac:dyDescent="0.3">
      <c r="N68" s="274">
        <v>67</v>
      </c>
      <c r="O68" s="274" t="s">
        <v>1045</v>
      </c>
      <c r="P68" s="274" t="s">
        <v>931</v>
      </c>
      <c r="Q68" s="282">
        <f t="shared" si="4"/>
        <v>100</v>
      </c>
      <c r="V68" s="172">
        <v>67</v>
      </c>
      <c r="W68" s="173" t="s">
        <v>1315</v>
      </c>
      <c r="X68" s="173" t="s">
        <v>1316</v>
      </c>
      <c r="Y68" s="282">
        <f t="shared" si="5"/>
        <v>76</v>
      </c>
    </row>
    <row r="69" spans="14:25" x14ac:dyDescent="0.3">
      <c r="N69" s="274">
        <v>68</v>
      </c>
      <c r="O69" s="274" t="s">
        <v>1046</v>
      </c>
      <c r="P69" s="274" t="s">
        <v>1047</v>
      </c>
      <c r="Q69" s="282">
        <f t="shared" si="4"/>
        <v>10</v>
      </c>
      <c r="V69" s="172">
        <v>68</v>
      </c>
      <c r="W69" s="173" t="s">
        <v>1317</v>
      </c>
      <c r="X69" s="173" t="s">
        <v>1318</v>
      </c>
      <c r="Y69" s="282">
        <f t="shared" si="5"/>
        <v>50</v>
      </c>
    </row>
    <row r="70" spans="14:25" x14ac:dyDescent="0.3">
      <c r="N70" s="274">
        <v>69</v>
      </c>
      <c r="O70" s="274" t="s">
        <v>1048</v>
      </c>
      <c r="P70" s="274" t="s">
        <v>931</v>
      </c>
      <c r="Q70" s="282">
        <f t="shared" si="4"/>
        <v>100</v>
      </c>
      <c r="V70" s="172">
        <v>69</v>
      </c>
      <c r="W70" s="173" t="s">
        <v>1319</v>
      </c>
      <c r="X70" s="173" t="s">
        <v>931</v>
      </c>
      <c r="Y70" s="282">
        <f t="shared" si="5"/>
        <v>100</v>
      </c>
    </row>
    <row r="71" spans="14:25" x14ac:dyDescent="0.3">
      <c r="N71" s="274">
        <v>70</v>
      </c>
      <c r="O71" s="274" t="s">
        <v>1049</v>
      </c>
      <c r="P71" s="274" t="s">
        <v>931</v>
      </c>
      <c r="Q71" s="282">
        <f t="shared" si="4"/>
        <v>100</v>
      </c>
      <c r="V71" s="172">
        <v>70</v>
      </c>
      <c r="W71" s="173" t="s">
        <v>1320</v>
      </c>
      <c r="X71" s="173" t="s">
        <v>931</v>
      </c>
      <c r="Y71" s="282">
        <f t="shared" si="5"/>
        <v>100</v>
      </c>
    </row>
    <row r="72" spans="14:25" x14ac:dyDescent="0.3">
      <c r="N72" s="274">
        <v>71</v>
      </c>
      <c r="O72" s="274" t="s">
        <v>1050</v>
      </c>
      <c r="P72" s="274" t="s">
        <v>1051</v>
      </c>
      <c r="Q72" s="282">
        <f t="shared" si="4"/>
        <v>77</v>
      </c>
      <c r="V72" s="172">
        <v>71</v>
      </c>
      <c r="W72" s="173" t="s">
        <v>1321</v>
      </c>
      <c r="X72" s="173" t="s">
        <v>931</v>
      </c>
      <c r="Y72" s="282">
        <f t="shared" si="5"/>
        <v>100</v>
      </c>
    </row>
    <row r="73" spans="14:25" x14ac:dyDescent="0.3">
      <c r="N73" s="274">
        <v>72</v>
      </c>
      <c r="O73" s="274" t="s">
        <v>1052</v>
      </c>
      <c r="P73" s="274" t="s">
        <v>1053</v>
      </c>
      <c r="Q73" s="282">
        <f t="shared" si="4"/>
        <v>6</v>
      </c>
      <c r="V73" s="172">
        <v>72</v>
      </c>
      <c r="W73" s="173" t="s">
        <v>1322</v>
      </c>
      <c r="X73" s="173" t="s">
        <v>931</v>
      </c>
      <c r="Y73" s="282">
        <f t="shared" si="5"/>
        <v>100</v>
      </c>
    </row>
    <row r="74" spans="14:25" x14ac:dyDescent="0.3">
      <c r="N74" s="274">
        <v>73</v>
      </c>
      <c r="O74" s="274" t="s">
        <v>1054</v>
      </c>
      <c r="P74" s="274" t="s">
        <v>1055</v>
      </c>
      <c r="Q74" s="282">
        <f t="shared" si="4"/>
        <v>4</v>
      </c>
      <c r="V74" s="172">
        <v>73</v>
      </c>
      <c r="W74" s="173" t="s">
        <v>1323</v>
      </c>
      <c r="X74" s="173" t="s">
        <v>1324</v>
      </c>
      <c r="Y74" s="282">
        <f t="shared" si="5"/>
        <v>48</v>
      </c>
    </row>
    <row r="75" spans="14:25" x14ac:dyDescent="0.3">
      <c r="N75" s="274">
        <v>74</v>
      </c>
      <c r="O75" s="274" t="s">
        <v>1056</v>
      </c>
      <c r="P75" s="274" t="s">
        <v>931</v>
      </c>
      <c r="Q75" s="282">
        <f t="shared" si="4"/>
        <v>100</v>
      </c>
      <c r="V75" s="172">
        <v>74</v>
      </c>
      <c r="W75" s="173" t="s">
        <v>1325</v>
      </c>
      <c r="X75" s="173" t="s">
        <v>1326</v>
      </c>
      <c r="Y75" s="282">
        <f t="shared" si="5"/>
        <v>54</v>
      </c>
    </row>
    <row r="76" spans="14:25" x14ac:dyDescent="0.3">
      <c r="N76" s="274">
        <v>75</v>
      </c>
      <c r="O76" s="274" t="s">
        <v>1057</v>
      </c>
      <c r="P76" s="274" t="s">
        <v>1058</v>
      </c>
      <c r="Q76" s="282">
        <f t="shared" si="4"/>
        <v>2</v>
      </c>
      <c r="V76" s="172">
        <v>75</v>
      </c>
      <c r="W76" s="173" t="s">
        <v>1327</v>
      </c>
      <c r="X76" s="173" t="s">
        <v>1328</v>
      </c>
      <c r="Y76" s="282">
        <f t="shared" si="5"/>
        <v>12</v>
      </c>
    </row>
    <row r="77" spans="14:25" x14ac:dyDescent="0.3">
      <c r="N77" s="274">
        <v>76</v>
      </c>
      <c r="O77" s="274" t="s">
        <v>1059</v>
      </c>
      <c r="P77" s="274" t="s">
        <v>1060</v>
      </c>
      <c r="Q77" s="282">
        <f t="shared" si="4"/>
        <v>12</v>
      </c>
      <c r="V77" s="172">
        <v>76</v>
      </c>
      <c r="W77" s="173" t="s">
        <v>1329</v>
      </c>
      <c r="X77" s="173" t="s">
        <v>931</v>
      </c>
      <c r="Y77" s="282">
        <f t="shared" si="5"/>
        <v>100</v>
      </c>
    </row>
    <row r="78" spans="14:25" x14ac:dyDescent="0.3">
      <c r="N78" s="274">
        <v>77</v>
      </c>
      <c r="O78" s="274" t="s">
        <v>1061</v>
      </c>
      <c r="P78" s="274" t="s">
        <v>931</v>
      </c>
      <c r="Q78" s="282">
        <f t="shared" si="4"/>
        <v>100</v>
      </c>
      <c r="V78" s="172">
        <v>77</v>
      </c>
      <c r="W78" s="173" t="s">
        <v>1330</v>
      </c>
      <c r="X78" s="173" t="s">
        <v>931</v>
      </c>
      <c r="Y78" s="282">
        <f t="shared" si="5"/>
        <v>100</v>
      </c>
    </row>
    <row r="79" spans="14:25" x14ac:dyDescent="0.3">
      <c r="N79" s="274">
        <v>78</v>
      </c>
      <c r="O79" s="274" t="s">
        <v>1062</v>
      </c>
      <c r="P79" s="274" t="s">
        <v>931</v>
      </c>
      <c r="Q79" s="282">
        <f t="shared" si="4"/>
        <v>100</v>
      </c>
      <c r="V79" s="172">
        <v>78</v>
      </c>
      <c r="W79" s="173" t="s">
        <v>1331</v>
      </c>
      <c r="X79" s="173" t="s">
        <v>1332</v>
      </c>
      <c r="Y79" s="282">
        <f t="shared" si="5"/>
        <v>18</v>
      </c>
    </row>
    <row r="80" spans="14:25" x14ac:dyDescent="0.3">
      <c r="N80" s="274">
        <v>79</v>
      </c>
      <c r="O80" s="274" t="s">
        <v>1063</v>
      </c>
      <c r="P80" s="274" t="s">
        <v>931</v>
      </c>
      <c r="Q80" s="282">
        <f t="shared" si="4"/>
        <v>100</v>
      </c>
      <c r="V80" s="172">
        <v>79</v>
      </c>
      <c r="W80" s="173" t="s">
        <v>1333</v>
      </c>
      <c r="X80" s="173" t="s">
        <v>931</v>
      </c>
      <c r="Y80" s="282">
        <f t="shared" si="5"/>
        <v>100</v>
      </c>
    </row>
    <row r="81" spans="14:25" x14ac:dyDescent="0.3">
      <c r="N81" s="274">
        <v>80</v>
      </c>
      <c r="O81" s="274" t="s">
        <v>1064</v>
      </c>
      <c r="P81" s="274" t="s">
        <v>1065</v>
      </c>
      <c r="Q81" s="282">
        <f t="shared" si="4"/>
        <v>43</v>
      </c>
      <c r="V81" s="172">
        <v>80</v>
      </c>
      <c r="W81" s="173" t="s">
        <v>1334</v>
      </c>
      <c r="X81" s="173" t="s">
        <v>931</v>
      </c>
      <c r="Y81" s="282">
        <f t="shared" si="5"/>
        <v>100</v>
      </c>
    </row>
    <row r="82" spans="14:25" x14ac:dyDescent="0.3">
      <c r="N82" s="274">
        <v>81</v>
      </c>
      <c r="O82" s="274" t="s">
        <v>1066</v>
      </c>
      <c r="P82" s="274" t="s">
        <v>1067</v>
      </c>
      <c r="Q82" s="282">
        <f t="shared" si="4"/>
        <v>4</v>
      </c>
      <c r="V82" s="172">
        <v>81</v>
      </c>
      <c r="W82" s="173" t="s">
        <v>1335</v>
      </c>
      <c r="X82" s="173" t="s">
        <v>931</v>
      </c>
      <c r="Y82" s="282">
        <f t="shared" si="5"/>
        <v>100</v>
      </c>
    </row>
    <row r="83" spans="14:25" x14ac:dyDescent="0.3">
      <c r="N83" s="274">
        <v>82</v>
      </c>
      <c r="O83" s="274" t="s">
        <v>1068</v>
      </c>
      <c r="P83" s="274" t="s">
        <v>1069</v>
      </c>
      <c r="Q83" s="282">
        <f t="shared" si="4"/>
        <v>18</v>
      </c>
      <c r="V83" s="172">
        <v>82</v>
      </c>
      <c r="W83" s="173" t="s">
        <v>1336</v>
      </c>
      <c r="X83" s="173" t="s">
        <v>931</v>
      </c>
      <c r="Y83" s="282">
        <f t="shared" si="5"/>
        <v>100</v>
      </c>
    </row>
    <row r="84" spans="14:25" x14ac:dyDescent="0.3">
      <c r="N84" s="274">
        <v>83</v>
      </c>
      <c r="O84" s="274" t="s">
        <v>1070</v>
      </c>
      <c r="P84" s="274" t="s">
        <v>1071</v>
      </c>
      <c r="Q84" s="282">
        <f t="shared" si="4"/>
        <v>0</v>
      </c>
      <c r="V84" s="172">
        <v>83</v>
      </c>
      <c r="W84" s="173" t="s">
        <v>1337</v>
      </c>
      <c r="X84" s="173" t="s">
        <v>931</v>
      </c>
      <c r="Y84" s="282">
        <f t="shared" si="5"/>
        <v>100</v>
      </c>
    </row>
    <row r="85" spans="14:25" x14ac:dyDescent="0.3">
      <c r="N85" s="274">
        <v>84</v>
      </c>
      <c r="O85" s="274" t="s">
        <v>1072</v>
      </c>
      <c r="P85" s="274" t="s">
        <v>1073</v>
      </c>
      <c r="Q85" s="282">
        <f t="shared" si="4"/>
        <v>2</v>
      </c>
      <c r="V85" s="172">
        <v>84</v>
      </c>
      <c r="W85" s="173" t="s">
        <v>1338</v>
      </c>
      <c r="X85" s="173" t="s">
        <v>1339</v>
      </c>
      <c r="Y85" s="282">
        <f t="shared" si="5"/>
        <v>32</v>
      </c>
    </row>
    <row r="86" spans="14:25" x14ac:dyDescent="0.3">
      <c r="N86" s="274">
        <v>85</v>
      </c>
      <c r="O86" s="274" t="s">
        <v>1074</v>
      </c>
      <c r="P86" s="274" t="s">
        <v>1075</v>
      </c>
      <c r="Q86" s="282">
        <f t="shared" si="4"/>
        <v>4</v>
      </c>
      <c r="V86" s="172">
        <v>85</v>
      </c>
      <c r="W86" s="173" t="s">
        <v>1340</v>
      </c>
      <c r="X86" s="173" t="s">
        <v>931</v>
      </c>
      <c r="Y86" s="282">
        <f t="shared" si="5"/>
        <v>100</v>
      </c>
    </row>
    <row r="87" spans="14:25" x14ac:dyDescent="0.3">
      <c r="N87" s="274">
        <v>86</v>
      </c>
      <c r="O87" s="274" t="s">
        <v>1076</v>
      </c>
      <c r="P87" s="274" t="s">
        <v>931</v>
      </c>
      <c r="Q87" s="282">
        <f t="shared" si="4"/>
        <v>100</v>
      </c>
      <c r="V87" s="172">
        <v>86</v>
      </c>
      <c r="W87" s="173" t="s">
        <v>1341</v>
      </c>
      <c r="X87" s="173" t="s">
        <v>931</v>
      </c>
      <c r="Y87" s="282">
        <f t="shared" si="5"/>
        <v>100</v>
      </c>
    </row>
    <row r="88" spans="14:25" x14ac:dyDescent="0.3">
      <c r="N88" s="274">
        <v>87</v>
      </c>
      <c r="O88" s="274" t="s">
        <v>1077</v>
      </c>
      <c r="P88" s="274" t="s">
        <v>1078</v>
      </c>
      <c r="Q88" s="282">
        <f t="shared" si="4"/>
        <v>24</v>
      </c>
      <c r="V88" s="172">
        <v>87</v>
      </c>
      <c r="W88" s="173" t="s">
        <v>1342</v>
      </c>
      <c r="X88" s="173" t="s">
        <v>931</v>
      </c>
      <c r="Y88" s="282">
        <f t="shared" si="5"/>
        <v>100</v>
      </c>
    </row>
    <row r="89" spans="14:25" x14ac:dyDescent="0.3">
      <c r="N89" s="274">
        <v>88</v>
      </c>
      <c r="O89" s="274" t="s">
        <v>1079</v>
      </c>
      <c r="P89" s="274" t="s">
        <v>1080</v>
      </c>
      <c r="Q89" s="282">
        <f t="shared" si="4"/>
        <v>12</v>
      </c>
      <c r="V89" s="172">
        <v>88</v>
      </c>
      <c r="W89" s="173" t="s">
        <v>1343</v>
      </c>
      <c r="X89" s="173" t="s">
        <v>931</v>
      </c>
      <c r="Y89" s="282">
        <f t="shared" si="5"/>
        <v>100</v>
      </c>
    </row>
    <row r="90" spans="14:25" x14ac:dyDescent="0.3">
      <c r="N90" s="274">
        <v>89</v>
      </c>
      <c r="O90" s="274" t="s">
        <v>1081</v>
      </c>
      <c r="P90" s="274" t="s">
        <v>931</v>
      </c>
      <c r="Q90" s="282">
        <f t="shared" si="4"/>
        <v>100</v>
      </c>
      <c r="V90" s="172">
        <v>89</v>
      </c>
      <c r="W90" s="173" t="s">
        <v>1344</v>
      </c>
      <c r="X90" s="173" t="s">
        <v>931</v>
      </c>
      <c r="Y90" s="282">
        <f t="shared" si="5"/>
        <v>100</v>
      </c>
    </row>
    <row r="91" spans="14:25" x14ac:dyDescent="0.3">
      <c r="N91" s="274">
        <v>90</v>
      </c>
      <c r="O91" s="274" t="s">
        <v>1082</v>
      </c>
      <c r="P91" s="274" t="s">
        <v>931</v>
      </c>
      <c r="Q91" s="282">
        <f t="shared" si="4"/>
        <v>100</v>
      </c>
      <c r="V91" s="172">
        <v>90</v>
      </c>
      <c r="W91" s="173" t="s">
        <v>1345</v>
      </c>
      <c r="X91" s="173" t="s">
        <v>931</v>
      </c>
      <c r="Y91" s="282">
        <f t="shared" si="5"/>
        <v>100</v>
      </c>
    </row>
    <row r="92" spans="14:25" x14ac:dyDescent="0.3">
      <c r="N92" s="274">
        <v>91</v>
      </c>
      <c r="O92" s="274" t="s">
        <v>1083</v>
      </c>
      <c r="P92" s="274" t="s">
        <v>1084</v>
      </c>
      <c r="Q92" s="282">
        <f t="shared" si="4"/>
        <v>10</v>
      </c>
      <c r="V92" s="172">
        <v>91</v>
      </c>
      <c r="W92" s="173" t="s">
        <v>1290</v>
      </c>
      <c r="X92" s="173" t="s">
        <v>931</v>
      </c>
      <c r="Y92" s="282">
        <f t="shared" si="5"/>
        <v>100</v>
      </c>
    </row>
    <row r="93" spans="14:25" x14ac:dyDescent="0.3">
      <c r="N93" s="274">
        <v>92</v>
      </c>
      <c r="O93" s="274" t="s">
        <v>1085</v>
      </c>
      <c r="P93" s="274" t="s">
        <v>931</v>
      </c>
      <c r="Q93" s="282">
        <f t="shared" si="4"/>
        <v>100</v>
      </c>
      <c r="V93" s="172">
        <v>92</v>
      </c>
      <c r="W93" s="173" t="s">
        <v>1346</v>
      </c>
      <c r="X93" s="173" t="s">
        <v>931</v>
      </c>
      <c r="Y93" s="282">
        <f t="shared" si="5"/>
        <v>100</v>
      </c>
    </row>
    <row r="94" spans="14:25" x14ac:dyDescent="0.3">
      <c r="N94" s="274">
        <v>93</v>
      </c>
      <c r="O94" s="274" t="s">
        <v>1086</v>
      </c>
      <c r="P94" s="274" t="s">
        <v>1087</v>
      </c>
      <c r="Q94" s="282">
        <f t="shared" si="4"/>
        <v>12</v>
      </c>
      <c r="V94" s="172">
        <v>93</v>
      </c>
      <c r="W94" s="173" t="s">
        <v>1347</v>
      </c>
      <c r="X94" s="173" t="s">
        <v>931</v>
      </c>
      <c r="Y94" s="282">
        <f t="shared" si="5"/>
        <v>100</v>
      </c>
    </row>
    <row r="95" spans="14:25" x14ac:dyDescent="0.3">
      <c r="N95" s="274">
        <v>94</v>
      </c>
      <c r="O95" s="274" t="s">
        <v>1088</v>
      </c>
      <c r="P95" s="274" t="s">
        <v>1089</v>
      </c>
      <c r="Q95" s="282">
        <f t="shared" si="4"/>
        <v>18</v>
      </c>
      <c r="V95" s="172">
        <v>94</v>
      </c>
      <c r="W95" s="173" t="s">
        <v>1348</v>
      </c>
      <c r="X95" s="173" t="s">
        <v>931</v>
      </c>
      <c r="Y95" s="282">
        <f t="shared" si="5"/>
        <v>100</v>
      </c>
    </row>
    <row r="96" spans="14:25" x14ac:dyDescent="0.3">
      <c r="N96" s="274">
        <v>95</v>
      </c>
      <c r="O96" s="274" t="s">
        <v>1090</v>
      </c>
      <c r="P96" s="274" t="s">
        <v>931</v>
      </c>
      <c r="Q96" s="282">
        <f t="shared" si="4"/>
        <v>100</v>
      </c>
      <c r="V96" s="172">
        <v>95</v>
      </c>
      <c r="W96" s="173" t="s">
        <v>1349</v>
      </c>
      <c r="X96" s="173" t="s">
        <v>931</v>
      </c>
      <c r="Y96" s="282">
        <f t="shared" si="5"/>
        <v>100</v>
      </c>
    </row>
    <row r="97" spans="14:25" x14ac:dyDescent="0.3">
      <c r="N97" s="274">
        <v>96</v>
      </c>
      <c r="O97" s="274" t="s">
        <v>1091</v>
      </c>
      <c r="P97" s="274" t="s">
        <v>1092</v>
      </c>
      <c r="Q97" s="282">
        <f t="shared" si="4"/>
        <v>7</v>
      </c>
      <c r="V97" s="172">
        <v>96</v>
      </c>
      <c r="W97" s="173" t="s">
        <v>1350</v>
      </c>
      <c r="X97" s="173" t="s">
        <v>1351</v>
      </c>
      <c r="Y97" s="282">
        <f t="shared" si="5"/>
        <v>16</v>
      </c>
    </row>
    <row r="98" spans="14:25" x14ac:dyDescent="0.3">
      <c r="N98" s="274">
        <v>97</v>
      </c>
      <c r="O98" s="274" t="s">
        <v>1093</v>
      </c>
      <c r="P98" s="274" t="s">
        <v>1094</v>
      </c>
      <c r="Q98" s="282">
        <f t="shared" si="4"/>
        <v>29</v>
      </c>
      <c r="V98" s="172">
        <v>97</v>
      </c>
      <c r="W98" s="173" t="s">
        <v>1352</v>
      </c>
      <c r="X98" s="173" t="s">
        <v>1353</v>
      </c>
      <c r="Y98" s="282">
        <f t="shared" si="5"/>
        <v>48</v>
      </c>
    </row>
    <row r="99" spans="14:25" x14ac:dyDescent="0.3">
      <c r="N99" s="274">
        <v>98</v>
      </c>
      <c r="O99" s="274" t="s">
        <v>1095</v>
      </c>
      <c r="P99" s="274" t="s">
        <v>1096</v>
      </c>
      <c r="Q99" s="282">
        <f t="shared" si="4"/>
        <v>38</v>
      </c>
      <c r="V99" s="172">
        <v>98</v>
      </c>
      <c r="W99" s="173" t="s">
        <v>1354</v>
      </c>
      <c r="X99" s="173" t="s">
        <v>931</v>
      </c>
      <c r="Y99" s="282">
        <f t="shared" si="5"/>
        <v>100</v>
      </c>
    </row>
    <row r="100" spans="14:25" x14ac:dyDescent="0.3">
      <c r="N100" s="274">
        <v>99</v>
      </c>
      <c r="O100" s="274" t="s">
        <v>1097</v>
      </c>
      <c r="P100" s="274" t="s">
        <v>1098</v>
      </c>
      <c r="Q100" s="282">
        <f t="shared" si="4"/>
        <v>24</v>
      </c>
      <c r="V100" s="172">
        <v>99</v>
      </c>
      <c r="W100" s="173" t="s">
        <v>1355</v>
      </c>
      <c r="X100" s="173" t="s">
        <v>931</v>
      </c>
      <c r="Y100" s="282">
        <f t="shared" si="5"/>
        <v>100</v>
      </c>
    </row>
    <row r="101" spans="14:25" x14ac:dyDescent="0.3">
      <c r="Q101" s="278"/>
      <c r="V101" s="172">
        <v>100</v>
      </c>
      <c r="W101" s="173" t="s">
        <v>1356</v>
      </c>
      <c r="X101" s="173" t="s">
        <v>931</v>
      </c>
      <c r="Y101" s="282">
        <f t="shared" si="5"/>
        <v>100</v>
      </c>
    </row>
    <row r="102" spans="14:25" x14ac:dyDescent="0.3">
      <c r="N102" s="280" t="s">
        <v>1169</v>
      </c>
      <c r="O102" s="280" t="s">
        <v>929</v>
      </c>
      <c r="P102" s="280"/>
      <c r="Q102" s="280" t="s">
        <v>1700</v>
      </c>
      <c r="V102" s="172">
        <v>101</v>
      </c>
      <c r="W102" s="173" t="s">
        <v>1357</v>
      </c>
      <c r="X102" s="173" t="s">
        <v>931</v>
      </c>
      <c r="Y102" s="282">
        <f t="shared" si="5"/>
        <v>100</v>
      </c>
    </row>
    <row r="103" spans="14:25" x14ac:dyDescent="0.3">
      <c r="N103" s="274">
        <v>1</v>
      </c>
      <c r="O103" s="274" t="s">
        <v>1100</v>
      </c>
      <c r="P103" s="274" t="s">
        <v>931</v>
      </c>
      <c r="Q103" s="282">
        <f t="shared" ref="Q103:Q142" si="6">IF(P103="Uncontested",100,LEFT(O103,2)-LEFT(P103,2))</f>
        <v>100</v>
      </c>
      <c r="V103" s="172">
        <v>102</v>
      </c>
      <c r="W103" s="173" t="s">
        <v>1358</v>
      </c>
      <c r="X103" s="173" t="s">
        <v>1359</v>
      </c>
      <c r="Y103" s="282">
        <f t="shared" si="5"/>
        <v>28</v>
      </c>
    </row>
    <row r="104" spans="14:25" x14ac:dyDescent="0.3">
      <c r="N104" s="274">
        <v>2</v>
      </c>
      <c r="O104" s="274" t="s">
        <v>1101</v>
      </c>
      <c r="P104" s="274" t="s">
        <v>931</v>
      </c>
      <c r="Q104" s="282">
        <f t="shared" si="6"/>
        <v>100</v>
      </c>
      <c r="V104" s="172">
        <v>103</v>
      </c>
      <c r="W104" s="173" t="s">
        <v>1360</v>
      </c>
      <c r="X104" s="173" t="s">
        <v>931</v>
      </c>
      <c r="Y104" s="282">
        <f t="shared" si="5"/>
        <v>100</v>
      </c>
    </row>
    <row r="105" spans="14:25" x14ac:dyDescent="0.3">
      <c r="N105" s="274">
        <v>3</v>
      </c>
      <c r="O105" s="274" t="s">
        <v>1102</v>
      </c>
      <c r="P105" s="274" t="s">
        <v>1103</v>
      </c>
      <c r="Q105" s="282">
        <f t="shared" si="6"/>
        <v>24</v>
      </c>
      <c r="V105" s="172">
        <v>104</v>
      </c>
      <c r="W105" s="173" t="s">
        <v>1361</v>
      </c>
      <c r="X105" s="173" t="s">
        <v>931</v>
      </c>
      <c r="Y105" s="282">
        <f t="shared" si="5"/>
        <v>100</v>
      </c>
    </row>
    <row r="106" spans="14:25" x14ac:dyDescent="0.3">
      <c r="N106" s="274">
        <v>4</v>
      </c>
      <c r="O106" s="274" t="s">
        <v>1104</v>
      </c>
      <c r="P106" s="274" t="s">
        <v>1105</v>
      </c>
      <c r="Q106" s="282">
        <f t="shared" si="6"/>
        <v>26</v>
      </c>
      <c r="V106" s="172">
        <v>105</v>
      </c>
      <c r="W106" s="173" t="s">
        <v>1362</v>
      </c>
      <c r="X106" s="173" t="s">
        <v>1363</v>
      </c>
      <c r="Y106" s="282">
        <f t="shared" si="5"/>
        <v>60</v>
      </c>
    </row>
    <row r="107" spans="14:25" x14ac:dyDescent="0.3">
      <c r="N107" s="274">
        <v>5</v>
      </c>
      <c r="O107" s="274" t="s">
        <v>1106</v>
      </c>
      <c r="P107" s="274" t="s">
        <v>1107</v>
      </c>
      <c r="Q107" s="282">
        <f t="shared" si="6"/>
        <v>58</v>
      </c>
      <c r="V107" s="172">
        <v>106</v>
      </c>
      <c r="W107" s="173" t="s">
        <v>1364</v>
      </c>
      <c r="X107" s="173" t="s">
        <v>931</v>
      </c>
      <c r="Y107" s="282">
        <f t="shared" si="5"/>
        <v>100</v>
      </c>
    </row>
    <row r="108" spans="14:25" x14ac:dyDescent="0.3">
      <c r="N108" s="274">
        <v>6</v>
      </c>
      <c r="O108" s="274" t="s">
        <v>1108</v>
      </c>
      <c r="P108" s="274" t="s">
        <v>1109</v>
      </c>
      <c r="Q108" s="282">
        <f t="shared" si="6"/>
        <v>20</v>
      </c>
      <c r="V108" s="172">
        <v>107</v>
      </c>
      <c r="W108" s="173" t="s">
        <v>1365</v>
      </c>
      <c r="X108" s="173" t="s">
        <v>931</v>
      </c>
      <c r="Y108" s="282">
        <f t="shared" si="5"/>
        <v>100</v>
      </c>
    </row>
    <row r="109" spans="14:25" x14ac:dyDescent="0.3">
      <c r="N109" s="274">
        <v>7</v>
      </c>
      <c r="O109" s="274" t="s">
        <v>1110</v>
      </c>
      <c r="P109" s="274" t="s">
        <v>1111</v>
      </c>
      <c r="Q109" s="282">
        <f t="shared" si="6"/>
        <v>0</v>
      </c>
      <c r="V109" s="172">
        <v>108</v>
      </c>
      <c r="W109" s="173" t="s">
        <v>1366</v>
      </c>
      <c r="X109" s="173" t="s">
        <v>931</v>
      </c>
      <c r="Y109" s="282">
        <f t="shared" si="5"/>
        <v>100</v>
      </c>
    </row>
    <row r="110" spans="14:25" x14ac:dyDescent="0.3">
      <c r="N110" s="274">
        <v>8</v>
      </c>
      <c r="O110" s="274" t="s">
        <v>1112</v>
      </c>
      <c r="P110" s="274" t="s">
        <v>1113</v>
      </c>
      <c r="Q110" s="282">
        <f t="shared" si="6"/>
        <v>4</v>
      </c>
      <c r="V110" s="172">
        <v>109</v>
      </c>
      <c r="W110" s="173" t="s">
        <v>1367</v>
      </c>
      <c r="X110" s="173" t="s">
        <v>931</v>
      </c>
      <c r="Y110" s="282">
        <f t="shared" si="5"/>
        <v>100</v>
      </c>
    </row>
    <row r="111" spans="14:25" x14ac:dyDescent="0.3">
      <c r="N111" s="274">
        <v>9</v>
      </c>
      <c r="O111" s="274" t="s">
        <v>1114</v>
      </c>
      <c r="P111" s="274" t="s">
        <v>1115</v>
      </c>
      <c r="Q111" s="282">
        <f t="shared" si="6"/>
        <v>62</v>
      </c>
      <c r="V111" s="172">
        <v>110</v>
      </c>
      <c r="W111" s="173" t="s">
        <v>1368</v>
      </c>
      <c r="X111" s="173" t="s">
        <v>931</v>
      </c>
      <c r="Y111" s="282">
        <f t="shared" si="5"/>
        <v>100</v>
      </c>
    </row>
    <row r="112" spans="14:25" x14ac:dyDescent="0.3">
      <c r="N112" s="274">
        <v>10</v>
      </c>
      <c r="O112" s="274" t="s">
        <v>1116</v>
      </c>
      <c r="P112" s="274" t="s">
        <v>1117</v>
      </c>
      <c r="Q112" s="282">
        <f t="shared" si="6"/>
        <v>8</v>
      </c>
      <c r="V112" s="172">
        <v>111</v>
      </c>
      <c r="W112" s="173" t="s">
        <v>1369</v>
      </c>
      <c r="X112" s="173" t="s">
        <v>931</v>
      </c>
      <c r="Y112" s="282">
        <f t="shared" si="5"/>
        <v>100</v>
      </c>
    </row>
    <row r="113" spans="14:25" x14ac:dyDescent="0.3">
      <c r="N113" s="274">
        <v>11</v>
      </c>
      <c r="O113" s="274" t="s">
        <v>1118</v>
      </c>
      <c r="P113" s="274" t="s">
        <v>1119</v>
      </c>
      <c r="Q113" s="282">
        <f t="shared" si="6"/>
        <v>10</v>
      </c>
      <c r="V113" s="172">
        <v>112</v>
      </c>
      <c r="W113" s="173" t="s">
        <v>1370</v>
      </c>
      <c r="X113" s="173" t="s">
        <v>931</v>
      </c>
      <c r="Y113" s="282">
        <f t="shared" si="5"/>
        <v>100</v>
      </c>
    </row>
    <row r="114" spans="14:25" x14ac:dyDescent="0.3">
      <c r="N114" s="274">
        <v>12</v>
      </c>
      <c r="O114" s="274" t="s">
        <v>1120</v>
      </c>
      <c r="P114" s="274" t="s">
        <v>1121</v>
      </c>
      <c r="Q114" s="282">
        <f t="shared" si="6"/>
        <v>2</v>
      </c>
      <c r="V114" s="172">
        <v>113</v>
      </c>
      <c r="W114" s="173" t="s">
        <v>1371</v>
      </c>
      <c r="X114" s="173" t="s">
        <v>931</v>
      </c>
      <c r="Y114" s="282">
        <f t="shared" si="5"/>
        <v>100</v>
      </c>
    </row>
    <row r="115" spans="14:25" x14ac:dyDescent="0.3">
      <c r="N115" s="274">
        <v>13</v>
      </c>
      <c r="O115" s="274" t="s">
        <v>1122</v>
      </c>
      <c r="P115" s="274" t="s">
        <v>1123</v>
      </c>
      <c r="Q115" s="282">
        <f t="shared" si="6"/>
        <v>10</v>
      </c>
      <c r="V115" s="172">
        <v>114</v>
      </c>
      <c r="W115" s="173" t="s">
        <v>1372</v>
      </c>
      <c r="X115" s="173" t="s">
        <v>1373</v>
      </c>
      <c r="Y115" s="282">
        <f t="shared" si="5"/>
        <v>50</v>
      </c>
    </row>
    <row r="116" spans="14:25" x14ac:dyDescent="0.3">
      <c r="N116" s="274">
        <v>14</v>
      </c>
      <c r="O116" s="274" t="s">
        <v>1124</v>
      </c>
      <c r="P116" s="274" t="s">
        <v>1125</v>
      </c>
      <c r="Q116" s="282">
        <f t="shared" si="6"/>
        <v>20</v>
      </c>
      <c r="V116" s="172">
        <v>115</v>
      </c>
      <c r="W116" s="173" t="s">
        <v>1374</v>
      </c>
      <c r="X116" s="173" t="s">
        <v>1375</v>
      </c>
      <c r="Y116" s="282">
        <f t="shared" si="5"/>
        <v>4</v>
      </c>
    </row>
    <row r="117" spans="14:25" x14ac:dyDescent="0.3">
      <c r="N117" s="274">
        <v>15</v>
      </c>
      <c r="O117" s="274" t="s">
        <v>1126</v>
      </c>
      <c r="P117" s="274" t="s">
        <v>1127</v>
      </c>
      <c r="Q117" s="282">
        <f t="shared" si="6"/>
        <v>37</v>
      </c>
      <c r="V117" s="172">
        <v>116</v>
      </c>
      <c r="W117" s="173" t="s">
        <v>1376</v>
      </c>
      <c r="X117" s="173" t="s">
        <v>931</v>
      </c>
      <c r="Y117" s="282">
        <f t="shared" si="5"/>
        <v>100</v>
      </c>
    </row>
    <row r="118" spans="14:25" x14ac:dyDescent="0.3">
      <c r="N118" s="274">
        <v>16</v>
      </c>
      <c r="O118" s="274" t="s">
        <v>1128</v>
      </c>
      <c r="P118" s="274" t="s">
        <v>1129</v>
      </c>
      <c r="Q118" s="282">
        <f t="shared" si="6"/>
        <v>30</v>
      </c>
      <c r="V118" s="172">
        <v>117</v>
      </c>
      <c r="W118" s="173" t="s">
        <v>1377</v>
      </c>
      <c r="X118" s="173" t="s">
        <v>1378</v>
      </c>
      <c r="Y118" s="282">
        <f t="shared" si="5"/>
        <v>28</v>
      </c>
    </row>
    <row r="119" spans="14:25" x14ac:dyDescent="0.3">
      <c r="N119" s="274">
        <v>17</v>
      </c>
      <c r="O119" s="274" t="s">
        <v>1130</v>
      </c>
      <c r="P119" s="274" t="s">
        <v>1131</v>
      </c>
      <c r="Q119" s="282">
        <f t="shared" si="6"/>
        <v>4</v>
      </c>
      <c r="V119" s="172">
        <v>118</v>
      </c>
      <c r="W119" s="173" t="s">
        <v>1379</v>
      </c>
      <c r="X119" s="173" t="s">
        <v>931</v>
      </c>
      <c r="Y119" s="282">
        <f t="shared" si="5"/>
        <v>100</v>
      </c>
    </row>
    <row r="120" spans="14:25" x14ac:dyDescent="0.3">
      <c r="N120" s="274">
        <v>18</v>
      </c>
      <c r="O120" s="274" t="s">
        <v>1132</v>
      </c>
      <c r="P120" s="274" t="s">
        <v>931</v>
      </c>
      <c r="Q120" s="282">
        <f t="shared" si="6"/>
        <v>100</v>
      </c>
      <c r="V120" s="172">
        <v>119</v>
      </c>
      <c r="W120" s="173" t="s">
        <v>1380</v>
      </c>
      <c r="X120" s="173" t="s">
        <v>931</v>
      </c>
      <c r="Y120" s="282">
        <f t="shared" si="5"/>
        <v>100</v>
      </c>
    </row>
    <row r="121" spans="14:25" x14ac:dyDescent="0.3">
      <c r="N121" s="274">
        <v>19</v>
      </c>
      <c r="O121" s="274" t="s">
        <v>1133</v>
      </c>
      <c r="P121" s="274" t="s">
        <v>1134</v>
      </c>
      <c r="Q121" s="282">
        <f t="shared" si="6"/>
        <v>42</v>
      </c>
      <c r="V121" s="172">
        <v>120</v>
      </c>
      <c r="W121" s="173" t="s">
        <v>1381</v>
      </c>
      <c r="X121" s="173" t="s">
        <v>931</v>
      </c>
      <c r="Y121" s="282">
        <f t="shared" si="5"/>
        <v>100</v>
      </c>
    </row>
    <row r="122" spans="14:25" x14ac:dyDescent="0.3">
      <c r="N122" s="274">
        <v>20</v>
      </c>
      <c r="O122" s="274" t="s">
        <v>1135</v>
      </c>
      <c r="P122" s="274" t="s">
        <v>1136</v>
      </c>
      <c r="Q122" s="282">
        <f t="shared" si="6"/>
        <v>42</v>
      </c>
      <c r="V122" s="172">
        <v>121</v>
      </c>
      <c r="W122" s="173" t="s">
        <v>1382</v>
      </c>
      <c r="X122" s="173" t="s">
        <v>931</v>
      </c>
      <c r="Y122" s="282">
        <f t="shared" si="5"/>
        <v>100</v>
      </c>
    </row>
    <row r="123" spans="14:25" x14ac:dyDescent="0.3">
      <c r="N123" s="274">
        <v>21</v>
      </c>
      <c r="O123" s="274" t="s">
        <v>1137</v>
      </c>
      <c r="P123" s="274" t="s">
        <v>1138</v>
      </c>
      <c r="Q123" s="282">
        <f t="shared" si="6"/>
        <v>32</v>
      </c>
      <c r="Y123" s="282"/>
    </row>
    <row r="124" spans="14:25" x14ac:dyDescent="0.3">
      <c r="N124" s="274">
        <v>22</v>
      </c>
      <c r="O124" s="274" t="s">
        <v>1139</v>
      </c>
      <c r="P124" s="274" t="s">
        <v>1140</v>
      </c>
      <c r="Q124" s="282">
        <f t="shared" si="6"/>
        <v>26</v>
      </c>
      <c r="V124" s="15" t="s">
        <v>1454</v>
      </c>
      <c r="W124" s="164" t="s">
        <v>929</v>
      </c>
      <c r="X124" s="164"/>
      <c r="Y124" s="282"/>
    </row>
    <row r="125" spans="14:25" x14ac:dyDescent="0.3">
      <c r="N125" s="274">
        <v>23</v>
      </c>
      <c r="O125" s="274" t="s">
        <v>1141</v>
      </c>
      <c r="P125" s="274" t="s">
        <v>931</v>
      </c>
      <c r="Q125" s="282">
        <f t="shared" si="6"/>
        <v>100</v>
      </c>
      <c r="V125" s="172">
        <v>1</v>
      </c>
      <c r="W125" s="173" t="s">
        <v>1385</v>
      </c>
      <c r="X125" s="173"/>
      <c r="Y125" s="282">
        <f>IF(X125="",100,LEFT(W125,2)-LEFT(X125,2))</f>
        <v>100</v>
      </c>
    </row>
    <row r="126" spans="14:25" x14ac:dyDescent="0.3">
      <c r="N126" s="274">
        <v>24</v>
      </c>
      <c r="O126" s="274" t="s">
        <v>1142</v>
      </c>
      <c r="P126" s="274" t="s">
        <v>1143</v>
      </c>
      <c r="Q126" s="282">
        <f t="shared" si="6"/>
        <v>43</v>
      </c>
      <c r="V126" s="172">
        <v>2</v>
      </c>
      <c r="W126" s="173" t="s">
        <v>1386</v>
      </c>
      <c r="X126" s="173" t="s">
        <v>1387</v>
      </c>
      <c r="Y126" s="282">
        <f t="shared" ref="Y126:Y176" si="7">IF(X126="",100,LEFT(W126,2)-LEFT(X126,2))</f>
        <v>20</v>
      </c>
    </row>
    <row r="127" spans="14:25" x14ac:dyDescent="0.3">
      <c r="N127" s="274">
        <v>25</v>
      </c>
      <c r="O127" s="274" t="s">
        <v>1144</v>
      </c>
      <c r="P127" s="274" t="s">
        <v>1145</v>
      </c>
      <c r="Q127" s="282">
        <f t="shared" si="6"/>
        <v>36</v>
      </c>
      <c r="V127" s="172">
        <v>3</v>
      </c>
      <c r="W127" s="173" t="s">
        <v>1388</v>
      </c>
      <c r="X127" s="173" t="s">
        <v>1389</v>
      </c>
      <c r="Y127" s="282">
        <f t="shared" si="7"/>
        <v>50</v>
      </c>
    </row>
    <row r="128" spans="14:25" x14ac:dyDescent="0.3">
      <c r="N128" s="274">
        <v>26</v>
      </c>
      <c r="O128" s="274" t="s">
        <v>1146</v>
      </c>
      <c r="P128" s="274" t="s">
        <v>1147</v>
      </c>
      <c r="Q128" s="282">
        <f t="shared" si="6"/>
        <v>30</v>
      </c>
      <c r="V128" s="172">
        <v>4</v>
      </c>
      <c r="W128" s="173" t="s">
        <v>1390</v>
      </c>
      <c r="X128" s="173"/>
      <c r="Y128" s="282">
        <f t="shared" si="7"/>
        <v>100</v>
      </c>
    </row>
    <row r="129" spans="14:25" x14ac:dyDescent="0.3">
      <c r="N129" s="274">
        <v>27</v>
      </c>
      <c r="O129" s="274" t="s">
        <v>1148</v>
      </c>
      <c r="P129" s="274" t="s">
        <v>1149</v>
      </c>
      <c r="Q129" s="282">
        <f t="shared" si="6"/>
        <v>28</v>
      </c>
      <c r="V129" s="172">
        <v>5</v>
      </c>
      <c r="W129" s="173" t="s">
        <v>1391</v>
      </c>
      <c r="X129" s="173" t="s">
        <v>1392</v>
      </c>
      <c r="Y129" s="282">
        <f t="shared" si="7"/>
        <v>44</v>
      </c>
    </row>
    <row r="130" spans="14:25" x14ac:dyDescent="0.3">
      <c r="N130" s="274">
        <v>28</v>
      </c>
      <c r="O130" s="274" t="s">
        <v>1150</v>
      </c>
      <c r="P130" s="274" t="s">
        <v>1151</v>
      </c>
      <c r="Q130" s="282">
        <f t="shared" si="6"/>
        <v>16</v>
      </c>
      <c r="V130" s="172">
        <v>6</v>
      </c>
      <c r="W130" s="173" t="s">
        <v>1393</v>
      </c>
      <c r="X130" s="173"/>
      <c r="Y130" s="282">
        <f t="shared" si="7"/>
        <v>100</v>
      </c>
    </row>
    <row r="131" spans="14:25" x14ac:dyDescent="0.3">
      <c r="N131" s="274">
        <v>29</v>
      </c>
      <c r="O131" s="274" t="s">
        <v>1152</v>
      </c>
      <c r="P131" s="274" t="s">
        <v>931</v>
      </c>
      <c r="Q131" s="282">
        <f t="shared" si="6"/>
        <v>100</v>
      </c>
      <c r="V131" s="172">
        <v>7</v>
      </c>
      <c r="W131" s="173" t="s">
        <v>1394</v>
      </c>
      <c r="X131" s="173"/>
      <c r="Y131" s="282">
        <f t="shared" si="7"/>
        <v>100</v>
      </c>
    </row>
    <row r="132" spans="14:25" x14ac:dyDescent="0.3">
      <c r="N132" s="274">
        <v>30</v>
      </c>
      <c r="O132" s="274" t="s">
        <v>1153</v>
      </c>
      <c r="P132" s="274" t="s">
        <v>931</v>
      </c>
      <c r="Q132" s="282">
        <f t="shared" si="6"/>
        <v>100</v>
      </c>
      <c r="V132" s="172">
        <v>8</v>
      </c>
      <c r="W132" s="173" t="s">
        <v>1395</v>
      </c>
      <c r="X132" s="173" t="s">
        <v>1396</v>
      </c>
      <c r="Y132" s="282">
        <f t="shared" si="7"/>
        <v>16</v>
      </c>
    </row>
    <row r="133" spans="14:25" x14ac:dyDescent="0.3">
      <c r="N133" s="274">
        <v>31</v>
      </c>
      <c r="O133" s="274" t="s">
        <v>1154</v>
      </c>
      <c r="P133" s="274" t="s">
        <v>931</v>
      </c>
      <c r="Q133" s="282">
        <f t="shared" si="6"/>
        <v>100</v>
      </c>
      <c r="V133" s="172">
        <v>9</v>
      </c>
      <c r="W133" s="173" t="s">
        <v>1397</v>
      </c>
      <c r="X133" s="173" t="s">
        <v>1398</v>
      </c>
      <c r="Y133" s="282">
        <f t="shared" si="7"/>
        <v>16</v>
      </c>
    </row>
    <row r="134" spans="14:25" x14ac:dyDescent="0.3">
      <c r="N134" s="274">
        <v>32</v>
      </c>
      <c r="O134" s="274" t="s">
        <v>1155</v>
      </c>
      <c r="P134" s="274" t="s">
        <v>1156</v>
      </c>
      <c r="Q134" s="282">
        <f t="shared" si="6"/>
        <v>48</v>
      </c>
      <c r="V134" s="172">
        <v>10</v>
      </c>
      <c r="W134" s="173" t="s">
        <v>1399</v>
      </c>
      <c r="X134" s="173" t="s">
        <v>1400</v>
      </c>
      <c r="Y134" s="282">
        <f t="shared" si="7"/>
        <v>16</v>
      </c>
    </row>
    <row r="135" spans="14:25" x14ac:dyDescent="0.3">
      <c r="N135" s="274">
        <v>33</v>
      </c>
      <c r="O135" s="274" t="s">
        <v>1157</v>
      </c>
      <c r="P135" s="274" t="s">
        <v>1158</v>
      </c>
      <c r="Q135" s="282">
        <f t="shared" si="6"/>
        <v>30</v>
      </c>
      <c r="V135" s="172">
        <v>11</v>
      </c>
      <c r="W135" s="173" t="s">
        <v>1401</v>
      </c>
      <c r="X135" s="173" t="s">
        <v>1402</v>
      </c>
      <c r="Y135" s="282">
        <f t="shared" si="7"/>
        <v>47</v>
      </c>
    </row>
    <row r="136" spans="14:25" x14ac:dyDescent="0.3">
      <c r="N136" s="274">
        <v>34</v>
      </c>
      <c r="O136" s="274" t="s">
        <v>1159</v>
      </c>
      <c r="P136" s="274" t="s">
        <v>931</v>
      </c>
      <c r="Q136" s="282">
        <f t="shared" si="6"/>
        <v>100</v>
      </c>
      <c r="V136" s="172">
        <v>12</v>
      </c>
      <c r="W136" s="173" t="s">
        <v>1403</v>
      </c>
      <c r="X136" s="173" t="s">
        <v>1404</v>
      </c>
      <c r="Y136" s="282">
        <f t="shared" si="7"/>
        <v>62</v>
      </c>
    </row>
    <row r="137" spans="14:25" x14ac:dyDescent="0.3">
      <c r="N137" s="274">
        <v>35</v>
      </c>
      <c r="O137" s="274" t="s">
        <v>1160</v>
      </c>
      <c r="P137" s="274" t="s">
        <v>931</v>
      </c>
      <c r="Q137" s="282">
        <f t="shared" si="6"/>
        <v>100</v>
      </c>
      <c r="V137" s="172">
        <v>13</v>
      </c>
      <c r="W137" s="173" t="s">
        <v>1405</v>
      </c>
      <c r="X137" s="173" t="s">
        <v>1406</v>
      </c>
      <c r="Y137" s="282">
        <f t="shared" si="7"/>
        <v>30</v>
      </c>
    </row>
    <row r="138" spans="14:25" x14ac:dyDescent="0.3">
      <c r="N138" s="274">
        <v>36</v>
      </c>
      <c r="O138" s="274" t="s">
        <v>1161</v>
      </c>
      <c r="P138" s="274" t="s">
        <v>931</v>
      </c>
      <c r="Q138" s="282">
        <f t="shared" si="6"/>
        <v>100</v>
      </c>
      <c r="V138" s="172">
        <v>14</v>
      </c>
      <c r="W138" s="173" t="s">
        <v>1407</v>
      </c>
      <c r="X138" s="173"/>
      <c r="Y138" s="282">
        <f t="shared" si="7"/>
        <v>100</v>
      </c>
    </row>
    <row r="139" spans="14:25" x14ac:dyDescent="0.3">
      <c r="N139" s="274">
        <v>37</v>
      </c>
      <c r="O139" s="274" t="s">
        <v>1162</v>
      </c>
      <c r="P139" s="274" t="s">
        <v>931</v>
      </c>
      <c r="Q139" s="282">
        <f t="shared" si="6"/>
        <v>100</v>
      </c>
      <c r="V139" s="172">
        <v>15</v>
      </c>
      <c r="W139" s="173" t="s">
        <v>1408</v>
      </c>
      <c r="X139" s="173"/>
      <c r="Y139" s="282">
        <f t="shared" si="7"/>
        <v>100</v>
      </c>
    </row>
    <row r="140" spans="14:25" x14ac:dyDescent="0.3">
      <c r="N140" s="274">
        <v>38</v>
      </c>
      <c r="O140" s="274" t="s">
        <v>1163</v>
      </c>
      <c r="P140" s="274" t="s">
        <v>1164</v>
      </c>
      <c r="Q140" s="282">
        <f t="shared" si="6"/>
        <v>28</v>
      </c>
      <c r="V140" s="172">
        <v>16</v>
      </c>
      <c r="W140" s="173" t="s">
        <v>1409</v>
      </c>
      <c r="X140" s="173"/>
      <c r="Y140" s="282">
        <f t="shared" si="7"/>
        <v>100</v>
      </c>
    </row>
    <row r="141" spans="14:25" x14ac:dyDescent="0.3">
      <c r="N141" s="274">
        <v>39</v>
      </c>
      <c r="O141" s="274" t="s">
        <v>1165</v>
      </c>
      <c r="P141" s="274" t="s">
        <v>1166</v>
      </c>
      <c r="Q141" s="282">
        <f t="shared" si="6"/>
        <v>32</v>
      </c>
      <c r="V141" s="172">
        <v>17</v>
      </c>
      <c r="W141" s="173" t="s">
        <v>1410</v>
      </c>
      <c r="X141" s="173" t="s">
        <v>1411</v>
      </c>
      <c r="Y141" s="282">
        <f t="shared" si="7"/>
        <v>35</v>
      </c>
    </row>
    <row r="142" spans="14:25" x14ac:dyDescent="0.3">
      <c r="N142" s="274">
        <v>40</v>
      </c>
      <c r="O142" s="274" t="s">
        <v>1167</v>
      </c>
      <c r="P142" s="274" t="s">
        <v>1168</v>
      </c>
      <c r="Q142" s="282">
        <f t="shared" si="6"/>
        <v>54</v>
      </c>
      <c r="V142" s="172">
        <v>18</v>
      </c>
      <c r="W142" s="173" t="s">
        <v>1412</v>
      </c>
      <c r="X142" s="173"/>
      <c r="Y142" s="282">
        <f t="shared" si="7"/>
        <v>100</v>
      </c>
    </row>
    <row r="143" spans="14:25" x14ac:dyDescent="0.3">
      <c r="Q143" s="278"/>
      <c r="V143" s="172">
        <v>19</v>
      </c>
      <c r="W143" s="173" t="s">
        <v>1413</v>
      </c>
      <c r="X143" s="173" t="s">
        <v>1414</v>
      </c>
      <c r="Y143" s="282">
        <f t="shared" si="7"/>
        <v>28</v>
      </c>
    </row>
    <row r="144" spans="14:25" x14ac:dyDescent="0.3">
      <c r="Q144" s="278"/>
      <c r="V144" s="172">
        <v>20</v>
      </c>
      <c r="W144" s="173" t="s">
        <v>1415</v>
      </c>
      <c r="X144" s="173"/>
      <c r="Y144" s="282">
        <f t="shared" si="7"/>
        <v>100</v>
      </c>
    </row>
    <row r="145" spans="17:25" x14ac:dyDescent="0.3">
      <c r="Q145" s="278"/>
      <c r="V145" s="172">
        <v>21</v>
      </c>
      <c r="W145" s="173" t="s">
        <v>1304</v>
      </c>
      <c r="X145" s="173"/>
      <c r="Y145" s="282">
        <f t="shared" si="7"/>
        <v>100</v>
      </c>
    </row>
    <row r="146" spans="17:25" x14ac:dyDescent="0.3">
      <c r="Q146" s="278"/>
      <c r="V146" s="172">
        <v>22</v>
      </c>
      <c r="W146" s="173" t="s">
        <v>1416</v>
      </c>
      <c r="X146" s="173" t="s">
        <v>1417</v>
      </c>
      <c r="Y146" s="282">
        <f t="shared" si="7"/>
        <v>4</v>
      </c>
    </row>
    <row r="147" spans="17:25" x14ac:dyDescent="0.3">
      <c r="Q147" s="278"/>
      <c r="V147" s="172">
        <v>23</v>
      </c>
      <c r="W147" s="173" t="s">
        <v>1418</v>
      </c>
      <c r="X147" s="173"/>
      <c r="Y147" s="282">
        <f t="shared" si="7"/>
        <v>100</v>
      </c>
    </row>
    <row r="148" spans="17:25" x14ac:dyDescent="0.3">
      <c r="Q148" s="278"/>
      <c r="V148" s="172">
        <v>24</v>
      </c>
      <c r="W148" s="173" t="s">
        <v>1419</v>
      </c>
      <c r="X148" s="173"/>
      <c r="Y148" s="282">
        <f t="shared" si="7"/>
        <v>100</v>
      </c>
    </row>
    <row r="149" spans="17:25" x14ac:dyDescent="0.3">
      <c r="Q149" s="278"/>
      <c r="V149" s="172">
        <v>25</v>
      </c>
      <c r="W149" s="173" t="s">
        <v>1420</v>
      </c>
      <c r="X149" s="173" t="s">
        <v>1421</v>
      </c>
      <c r="Y149" s="282">
        <f t="shared" si="7"/>
        <v>44</v>
      </c>
    </row>
    <row r="150" spans="17:25" x14ac:dyDescent="0.3">
      <c r="Q150" s="278"/>
      <c r="V150" s="172">
        <v>26</v>
      </c>
      <c r="W150" s="173" t="s">
        <v>1422</v>
      </c>
      <c r="X150" s="173"/>
      <c r="Y150" s="282">
        <f t="shared" si="7"/>
        <v>100</v>
      </c>
    </row>
    <row r="151" spans="17:25" x14ac:dyDescent="0.3">
      <c r="Q151" s="278"/>
      <c r="V151" s="172">
        <v>27</v>
      </c>
      <c r="W151" s="173" t="s">
        <v>1423</v>
      </c>
      <c r="X151" s="173"/>
      <c r="Y151" s="282">
        <f t="shared" si="7"/>
        <v>100</v>
      </c>
    </row>
    <row r="152" spans="17:25" x14ac:dyDescent="0.3">
      <c r="Q152" s="278"/>
      <c r="V152" s="172">
        <v>28</v>
      </c>
      <c r="W152" s="173" t="s">
        <v>1424</v>
      </c>
      <c r="X152" s="173"/>
      <c r="Y152" s="282">
        <f t="shared" si="7"/>
        <v>100</v>
      </c>
    </row>
    <row r="153" spans="17:25" x14ac:dyDescent="0.3">
      <c r="Q153" s="278"/>
      <c r="V153" s="172">
        <v>29</v>
      </c>
      <c r="W153" s="173" t="s">
        <v>1425</v>
      </c>
      <c r="X153" s="173"/>
      <c r="Y153" s="282">
        <f t="shared" si="7"/>
        <v>100</v>
      </c>
    </row>
    <row r="154" spans="17:25" x14ac:dyDescent="0.3">
      <c r="Q154" s="278"/>
      <c r="V154" s="172">
        <v>30</v>
      </c>
      <c r="W154" s="173" t="s">
        <v>1426</v>
      </c>
      <c r="X154" s="173"/>
      <c r="Y154" s="282">
        <f t="shared" si="7"/>
        <v>100</v>
      </c>
    </row>
    <row r="155" spans="17:25" x14ac:dyDescent="0.3">
      <c r="Q155" s="278"/>
      <c r="V155" s="172">
        <v>31</v>
      </c>
      <c r="W155" s="173" t="s">
        <v>1427</v>
      </c>
      <c r="X155" s="173" t="s">
        <v>1428</v>
      </c>
      <c r="Y155" s="282">
        <f t="shared" si="7"/>
        <v>36</v>
      </c>
    </row>
    <row r="156" spans="17:25" x14ac:dyDescent="0.3">
      <c r="Q156" s="278"/>
      <c r="V156" s="172">
        <v>32</v>
      </c>
      <c r="W156" s="173" t="s">
        <v>1245</v>
      </c>
      <c r="X156" s="173"/>
      <c r="Y156" s="282">
        <f t="shared" si="7"/>
        <v>100</v>
      </c>
    </row>
    <row r="157" spans="17:25" x14ac:dyDescent="0.3">
      <c r="Q157" s="278"/>
      <c r="V157" s="172">
        <v>33</v>
      </c>
      <c r="W157" s="173" t="s">
        <v>1429</v>
      </c>
      <c r="X157" s="173"/>
      <c r="Y157" s="282">
        <f t="shared" si="7"/>
        <v>100</v>
      </c>
    </row>
    <row r="158" spans="17:25" x14ac:dyDescent="0.3">
      <c r="Q158" s="278"/>
      <c r="V158" s="172">
        <v>34</v>
      </c>
      <c r="W158" s="173" t="s">
        <v>1430</v>
      </c>
      <c r="X158" s="173" t="s">
        <v>1431</v>
      </c>
      <c r="Y158" s="282">
        <f t="shared" si="7"/>
        <v>20</v>
      </c>
    </row>
    <row r="159" spans="17:25" x14ac:dyDescent="0.3">
      <c r="Q159" s="278"/>
      <c r="V159" s="172">
        <v>35</v>
      </c>
      <c r="W159" s="173" t="s">
        <v>1432</v>
      </c>
      <c r="X159" s="173"/>
      <c r="Y159" s="282">
        <f t="shared" si="7"/>
        <v>100</v>
      </c>
    </row>
    <row r="160" spans="17:25" x14ac:dyDescent="0.3">
      <c r="Q160" s="278"/>
      <c r="V160" s="172">
        <v>36</v>
      </c>
      <c r="W160" s="173" t="s">
        <v>1433</v>
      </c>
      <c r="X160" s="173"/>
      <c r="Y160" s="282">
        <f t="shared" si="7"/>
        <v>100</v>
      </c>
    </row>
    <row r="161" spans="17:25" x14ac:dyDescent="0.3">
      <c r="Q161" s="278"/>
      <c r="V161" s="172">
        <v>37</v>
      </c>
      <c r="W161" s="173" t="s">
        <v>1434</v>
      </c>
      <c r="X161" s="173" t="s">
        <v>1435</v>
      </c>
      <c r="Y161" s="282">
        <f t="shared" si="7"/>
        <v>17</v>
      </c>
    </row>
    <row r="162" spans="17:25" x14ac:dyDescent="0.3">
      <c r="Q162" s="278"/>
      <c r="V162" s="172">
        <v>38</v>
      </c>
      <c r="W162" s="173" t="s">
        <v>1436</v>
      </c>
      <c r="X162" s="173"/>
      <c r="Y162" s="282">
        <f t="shared" si="7"/>
        <v>100</v>
      </c>
    </row>
    <row r="163" spans="17:25" x14ac:dyDescent="0.3">
      <c r="Q163" s="278"/>
      <c r="V163" s="172">
        <v>39</v>
      </c>
      <c r="W163" s="173" t="s">
        <v>1437</v>
      </c>
      <c r="X163" s="173"/>
      <c r="Y163" s="282">
        <f t="shared" si="7"/>
        <v>100</v>
      </c>
    </row>
    <row r="164" spans="17:25" x14ac:dyDescent="0.3">
      <c r="Q164" s="278"/>
      <c r="V164" s="172">
        <v>40</v>
      </c>
      <c r="W164" s="173" t="s">
        <v>1438</v>
      </c>
      <c r="X164" s="173" t="s">
        <v>1439</v>
      </c>
      <c r="Y164" s="282">
        <f t="shared" si="7"/>
        <v>54</v>
      </c>
    </row>
    <row r="165" spans="17:25" x14ac:dyDescent="0.3">
      <c r="Q165" s="278"/>
      <c r="V165" s="172">
        <v>41</v>
      </c>
      <c r="W165" s="173" t="s">
        <v>1440</v>
      </c>
      <c r="X165" s="173"/>
      <c r="Y165" s="282">
        <f t="shared" si="7"/>
        <v>100</v>
      </c>
    </row>
    <row r="166" spans="17:25" x14ac:dyDescent="0.3">
      <c r="Q166" s="278"/>
      <c r="V166" s="172">
        <v>42</v>
      </c>
      <c r="W166" s="173" t="s">
        <v>1441</v>
      </c>
      <c r="X166" s="173"/>
      <c r="Y166" s="282">
        <f t="shared" si="7"/>
        <v>100</v>
      </c>
    </row>
    <row r="167" spans="17:25" x14ac:dyDescent="0.3">
      <c r="Q167" s="278"/>
      <c r="V167" s="172">
        <v>43</v>
      </c>
      <c r="W167" s="173" t="s">
        <v>1442</v>
      </c>
      <c r="X167" s="173"/>
      <c r="Y167" s="282">
        <f t="shared" si="7"/>
        <v>100</v>
      </c>
    </row>
    <row r="168" spans="17:25" x14ac:dyDescent="0.3">
      <c r="Q168" s="278"/>
      <c r="V168" s="172">
        <v>44</v>
      </c>
      <c r="W168" s="173" t="s">
        <v>1443</v>
      </c>
      <c r="X168" s="173"/>
      <c r="Y168" s="282">
        <f t="shared" si="7"/>
        <v>100</v>
      </c>
    </row>
    <row r="169" spans="17:25" x14ac:dyDescent="0.3">
      <c r="Q169" s="278"/>
      <c r="V169" s="172">
        <v>45</v>
      </c>
      <c r="W169" s="173" t="s">
        <v>1444</v>
      </c>
      <c r="X169" s="173"/>
      <c r="Y169" s="282">
        <f t="shared" si="7"/>
        <v>100</v>
      </c>
    </row>
    <row r="170" spans="17:25" x14ac:dyDescent="0.3">
      <c r="Q170" s="278"/>
      <c r="V170" s="172">
        <v>46</v>
      </c>
      <c r="W170" s="173" t="s">
        <v>1445</v>
      </c>
      <c r="X170" s="173"/>
      <c r="Y170" s="282">
        <f t="shared" si="7"/>
        <v>100</v>
      </c>
    </row>
    <row r="171" spans="17:25" x14ac:dyDescent="0.3">
      <c r="Q171" s="278"/>
      <c r="V171" s="172">
        <v>47</v>
      </c>
      <c r="W171" s="173" t="s">
        <v>1446</v>
      </c>
      <c r="X171" s="173"/>
      <c r="Y171" s="282">
        <f t="shared" si="7"/>
        <v>100</v>
      </c>
    </row>
    <row r="172" spans="17:25" x14ac:dyDescent="0.3">
      <c r="Q172" s="278"/>
      <c r="V172" s="172">
        <v>48</v>
      </c>
      <c r="W172" s="173" t="s">
        <v>1447</v>
      </c>
      <c r="X172" s="173" t="s">
        <v>1448</v>
      </c>
      <c r="Y172" s="282">
        <f t="shared" si="7"/>
        <v>4</v>
      </c>
    </row>
    <row r="173" spans="17:25" x14ac:dyDescent="0.3">
      <c r="Q173" s="278"/>
      <c r="V173" s="172">
        <v>49</v>
      </c>
      <c r="W173" s="173" t="s">
        <v>1449</v>
      </c>
      <c r="X173" s="173"/>
      <c r="Y173" s="282">
        <f t="shared" si="7"/>
        <v>100</v>
      </c>
    </row>
    <row r="174" spans="17:25" x14ac:dyDescent="0.3">
      <c r="Q174" s="278"/>
      <c r="V174" s="172">
        <v>50</v>
      </c>
      <c r="W174" s="173" t="s">
        <v>1450</v>
      </c>
      <c r="X174" s="173" t="s">
        <v>1451</v>
      </c>
      <c r="Y174" s="282">
        <f t="shared" si="7"/>
        <v>2</v>
      </c>
    </row>
    <row r="175" spans="17:25" x14ac:dyDescent="0.3">
      <c r="Q175" s="278"/>
      <c r="V175" s="172">
        <v>51</v>
      </c>
      <c r="W175" s="173" t="s">
        <v>1452</v>
      </c>
      <c r="X175" s="173"/>
      <c r="Y175" s="282">
        <f t="shared" si="7"/>
        <v>100</v>
      </c>
    </row>
    <row r="176" spans="17:25" x14ac:dyDescent="0.3">
      <c r="Q176" s="278"/>
      <c r="V176" s="172">
        <v>52</v>
      </c>
      <c r="W176" s="173" t="s">
        <v>1453</v>
      </c>
      <c r="X176" s="173"/>
      <c r="Y176" s="282">
        <f t="shared" si="7"/>
        <v>100</v>
      </c>
    </row>
  </sheetData>
  <hyperlinks>
    <hyperlink ref="B2" r:id="rId1" tooltip="Alabama House of Representatives elections, 2018" display="https://ballotpedia.org/Alabama_House_of_Representatives_elections,_2018" xr:uid="{FC30A95A-1911-414C-A705-CF3503F25576}"/>
    <hyperlink ref="B3" r:id="rId2" tooltip="Alaska House of Representatives elections, 2018" display="https://ballotpedia.org/Alaska_House_of_Representatives_elections,_2018" xr:uid="{517F8EBB-AE62-4F2D-8802-D41EBEAC0B5B}"/>
    <hyperlink ref="B4" r:id="rId3" tooltip="Arizona House of Representatives elections, 2018" display="https://ballotpedia.org/Arizona_House_of_Representatives_elections,_2018" xr:uid="{73ACF278-92C9-4190-BBE2-7D7C7ACB3355}"/>
    <hyperlink ref="B5" r:id="rId4" tooltip="Arkansas House of Representatives elections, 2018" display="https://ballotpedia.org/Arkansas_House_of_Representatives_elections,_2018" xr:uid="{3A1B3892-AF51-4538-A066-BBF6797BCECD}"/>
    <hyperlink ref="B6" r:id="rId5" tooltip="California State Assembly elections, 2018" display="https://ballotpedia.org/California_State_Assembly_elections,_2018" xr:uid="{A59870AC-AA57-4989-A839-073911314355}"/>
    <hyperlink ref="B7" r:id="rId6" tooltip="Colorado House of Representatives elections, 2018" display="https://ballotpedia.org/Colorado_House_of_Representatives_elections,_2018" xr:uid="{6AAB7C9A-791B-4B2A-AAA5-5249CA2DAC53}"/>
    <hyperlink ref="B8" r:id="rId7" tooltip="Connecticut House of Representatives elections, 2018" display="https://ballotpedia.org/Connecticut_House_of_Representatives_elections,_2018" xr:uid="{1BFBB17D-A758-41C0-B05B-70B20953F325}"/>
    <hyperlink ref="B9" r:id="rId8" tooltip="Delaware House of Representatives elections, 2018" display="https://ballotpedia.org/Delaware_House_of_Representatives_elections,_2018" xr:uid="{FF76F99C-7B32-428B-B049-BF53B8851414}"/>
    <hyperlink ref="B11" r:id="rId9" tooltip="Florida House of Representatives elections, 2018" display="https://ballotpedia.org/Florida_House_of_Representatives_elections,_2018" xr:uid="{632BA98B-410A-4BF6-B702-F919EFDE0BF3}"/>
    <hyperlink ref="B12" r:id="rId10" tooltip="Georgia House of Representatives elections, 2018" display="https://ballotpedia.org/Georgia_House_of_Representatives_elections,_2018" xr:uid="{01D833E8-DB75-46ED-A1DC-7478CC28D24A}"/>
    <hyperlink ref="B13" r:id="rId11" tooltip="Hawaii House of Representatives elections, 2018" display="https://ballotpedia.org/Hawaii_House_of_Representatives_elections,_2018" xr:uid="{965DDFD0-516C-4211-ADE7-4D118A54F711}"/>
    <hyperlink ref="B14" r:id="rId12" tooltip="Idaho House of Representatives elections, 2018" display="https://ballotpedia.org/Idaho_House_of_Representatives_elections,_2018" xr:uid="{7152FB02-E2A8-4349-96FA-7C89470944A8}"/>
    <hyperlink ref="B15" r:id="rId13" tooltip="Illinois House of Representatives elections, 2018" display="https://ballotpedia.org/Illinois_House_of_Representatives_elections,_2018" xr:uid="{49E780C7-21A0-4DF4-A393-621F50151A73}"/>
    <hyperlink ref="B16" r:id="rId14" tooltip="Indiana House of Representatives elections, 2018" display="https://ballotpedia.org/Indiana_House_of_Representatives_elections,_2018" xr:uid="{684E8CF6-BA2E-4BAA-9A71-AFB8DC64550C}"/>
    <hyperlink ref="B17" r:id="rId15" tooltip="Iowa House of Representatives elections, 2018" display="https://ballotpedia.org/Iowa_House_of_Representatives_elections,_2018" xr:uid="{EE231AF6-F918-4F33-9D4F-8CE3105E3D35}"/>
    <hyperlink ref="B18" r:id="rId16" tooltip="Kansas House of Representatives elections, 2018" display="https://ballotpedia.org/Kansas_House_of_Representatives_elections,_2018" xr:uid="{50A72B7D-06F9-4D26-918B-B4460F2EB5EB}"/>
    <hyperlink ref="B19" r:id="rId17" tooltip="Kentucky House of Representatives elections, 2018" display="https://ballotpedia.org/Kentucky_House_of_Representatives_elections,_2018" xr:uid="{D54E44F4-F04E-405C-8546-6838DE2AF1A2}"/>
    <hyperlink ref="B21" r:id="rId18" tooltip="Maine House of Representatives elections, 2018" display="https://ballotpedia.org/Maine_House_of_Representatives_elections,_2018" xr:uid="{3D28F4C2-E7EC-48E1-A5DE-97E682975599}"/>
    <hyperlink ref="B22" r:id="rId19" tooltip="Maryland House of Delegates elections, 2018" display="https://ballotpedia.org/Maryland_House_of_Delegates_elections,_2018" xr:uid="{A8F1CF6C-6B0C-417F-AEE1-D2E790EEAB85}"/>
    <hyperlink ref="B23" r:id="rId20" tooltip="Massachusetts House of Representatives elections, 2018" display="https://ballotpedia.org/Massachusetts_House_of_Representatives_elections,_2018" xr:uid="{6631A7AA-AE4D-4B14-AC6B-7F2026BC65F6}"/>
    <hyperlink ref="B24" r:id="rId21" tooltip="Michigan House of Representatives elections, 2018" display="https://ballotpedia.org/Michigan_House_of_Representatives_elections,_2018" xr:uid="{002E47AA-8390-4437-B18C-568B1E90C5F2}"/>
    <hyperlink ref="B25" r:id="rId22" tooltip="Minnesota House of Representatives elections, 2018" display="https://ballotpedia.org/Minnesota_House_of_Representatives_elections,_2018" xr:uid="{6936A986-2EEB-4339-B1D4-6454310D0F7D}"/>
    <hyperlink ref="B27" r:id="rId23" tooltip="Missouri House of Representatives elections, 2018" xr:uid="{1199E0CC-57DA-4699-82D4-7CCA77A4CA8E}"/>
    <hyperlink ref="B28" r:id="rId24" tooltip="Montana House of Representatives elections, 2018" display="https://ballotpedia.org/Montana_House_of_Representatives_elections,_2018" xr:uid="{5637DBDA-880F-4646-9D6F-514BDD6E931D}"/>
    <hyperlink ref="B30" r:id="rId25" tooltip="Nevada State Assembly elections, 2018" display="https://ballotpedia.org/Nevada_State_Assembly_elections,_2018" xr:uid="{16231D99-9658-48D1-995C-2DC0187F52EC}"/>
    <hyperlink ref="B31" r:id="rId26" tooltip="New Hampshire House of Representatives elections, 2018" display="https://ballotpedia.org/New_Hampshire_House_of_Representatives_elections,_2018" xr:uid="{DE54DA1E-F8E9-4940-B8FB-BB02787FC059}"/>
    <hyperlink ref="B33" r:id="rId27" tooltip="New Mexico House of Representatives elections, 2018" display="https://ballotpedia.org/New_Mexico_House_of_Representatives_elections,_2018" xr:uid="{E4F878BC-6FF6-45AB-B9C4-6F70F70A0150}"/>
    <hyperlink ref="B34" r:id="rId28" tooltip="New York State Assembly elections, 2018" display="https://ballotpedia.org/New_York_State_Assembly_elections,_2018" xr:uid="{90BA7B09-675F-4098-8869-6E7A2A031F90}"/>
    <hyperlink ref="B35" r:id="rId29" tooltip="North Carolina House of Representatives elections, 2018" display="https://ballotpedia.org/North_Carolina_House_of_Representatives_elections,_2018" xr:uid="{5F66D56B-F569-406D-AF45-5C080948D3F5}"/>
    <hyperlink ref="B36" r:id="rId30" tooltip="North Dakota House of Representatives elections, 2018" display="https://ballotpedia.org/North_Dakota_House_of_Representatives_elections,_2018" xr:uid="{D90ED140-AFA3-4FD8-85D1-5BB8F0DE7EC4}"/>
    <hyperlink ref="B37" r:id="rId31" tooltip="Ohio House of Representatives elections, 2018" display="https://ballotpedia.org/Ohio_House_of_Representatives_elections,_2018" xr:uid="{A216B0A0-7C2C-4FCC-8C64-5C33AF129673}"/>
    <hyperlink ref="B38" r:id="rId32" tooltip="Oklahoma House of Representatives elections, 2018" display="https://ballotpedia.org/Oklahoma_House_of_Representatives_elections,_2018" xr:uid="{BB0B087A-4201-4FBE-B0EA-01CB9302B718}"/>
    <hyperlink ref="B39" r:id="rId33" tooltip="Oregon House of Representatives elections, 2018" display="https://ballotpedia.org/Oregon_House_of_Representatives_elections,_2018" xr:uid="{C24A4EDF-DCBB-4101-9E79-4D6DFD243ACE}"/>
    <hyperlink ref="B40" r:id="rId34" tooltip="Pennsylvania House of Representatives elections, 2018" display="https://ballotpedia.org/Pennsylvania_House_of_Representatives_elections,_2018" xr:uid="{11B6B93E-DC75-4F09-BCFE-5CFA164B97E8}"/>
    <hyperlink ref="B41" r:id="rId35" tooltip="Rhode Island House of Representatives elections, 2018" display="https://ballotpedia.org/Rhode_Island_House_of_Representatives_elections,_2018" xr:uid="{45F60F97-0672-4304-A067-82D0A4B61EBD}"/>
    <hyperlink ref="B42" r:id="rId36" tooltip="South Carolina House of Representatives elections, 2018" display="https://ballotpedia.org/South_Carolina_House_of_Representatives_elections,_2018" xr:uid="{642C653B-F9BB-42D2-8B04-D402AFB5ED7D}"/>
    <hyperlink ref="B43" r:id="rId37" tooltip="South Dakota House of Representatives elections, 2018" display="https://ballotpedia.org/South_Dakota_House_of_Representatives_elections,_2018" xr:uid="{4E93FB7A-D8EC-44AC-AE19-1B294F2D10C6}"/>
    <hyperlink ref="B44" r:id="rId38" tooltip="Tennessee House of Representatives elections, 2018" display="https://ballotpedia.org/Tennessee_House_of_Representatives_elections,_2018" xr:uid="{C1E72332-9F35-461D-9ED9-2D41F523A288}"/>
    <hyperlink ref="B45" r:id="rId39" tooltip="Texas House of Representatives elections, 2018" display="https://ballotpedia.org/Texas_House_of_Representatives_elections,_2018" xr:uid="{2F41703A-B4A3-403A-BA16-CB83FD2E995B}"/>
    <hyperlink ref="B46" r:id="rId40" tooltip="Utah House of Representatives elections, 2018" display="https://ballotpedia.org/Utah_House_of_Representatives_elections,_2018" xr:uid="{2BDE3E08-F682-49F3-AC25-19D989A7E50C}"/>
    <hyperlink ref="B47" r:id="rId41" tooltip="Vermont House of Representatives elections, 2018" display="https://ballotpedia.org/Vermont_House_of_Representatives_elections,_2018" xr:uid="{21AC6796-040D-4B00-B85D-BFD66367EFDA}"/>
    <hyperlink ref="B49" r:id="rId42" tooltip="Washington House of Representatives elections, 2018" display="https://ballotpedia.org/Washington_House_of_Representatives_elections,_2018" xr:uid="{95373E51-33ED-4D5A-B848-FDE7DD97FCDE}"/>
    <hyperlink ref="B50" r:id="rId43" tooltip="West Virginia House of Delegates elections, 2018" display="https://ballotpedia.org/West_Virginia_House_of_Delegates_elections,_2018" xr:uid="{85B9AB45-0CEB-43C6-A4E4-28AA5035916D}"/>
    <hyperlink ref="B51" r:id="rId44" tooltip="Wisconsin State Assembly elections, 2018" display="https://ballotpedia.org/Wisconsin_State_Assembly_elections,_2018" xr:uid="{B737F00D-8968-45AC-A505-B6029F745A4E}"/>
    <hyperlink ref="B52" r:id="rId45" tooltip="Wyoming House of Representatives elections, 2018" display="https://ballotpedia.org/Wyoming_House_of_Representatives_elections,_2018" xr:uid="{B3C7BE34-E561-4B66-A4B0-88D8C5DF9EFF}"/>
    <hyperlink ref="E2" r:id="rId46" tooltip="Alabama State Senate elections, 2018" display="https://ballotpedia.org/Alabama_State_Senate_elections,_2018" xr:uid="{69191B3F-8391-4AF0-8D7F-0EADC2D2D934}"/>
    <hyperlink ref="E3" r:id="rId47" tooltip="Alaska State Senate elections, 2018" display="https://ballotpedia.org/Alaska_State_Senate_elections,_2018" xr:uid="{CE50DCCD-F450-4D57-9BBE-B8BB7178723A}"/>
    <hyperlink ref="E4" r:id="rId48" tooltip="Arizona State Senate elections, 2018" display="https://ballotpedia.org/Arizona_State_Senate_elections,_2018" xr:uid="{CD00AAF8-C9CD-4DAF-8B69-933B24DD4C3A}"/>
    <hyperlink ref="E5" r:id="rId49" tooltip="Arkansas State Senate elections, 2018" display="https://ballotpedia.org/Arkansas_State_Senate_elections,_2018" xr:uid="{53593918-1218-4EF3-8E51-2A2C4E5F6753}"/>
    <hyperlink ref="E6" r:id="rId50" tooltip="California State Senate elections, 2018" display="https://ballotpedia.org/California_State_Senate_elections,_2018" xr:uid="{00ABFC6A-D17F-4A60-8312-86CE2DFE7E75}"/>
    <hyperlink ref="E7" r:id="rId51" tooltip="Colorado State Senate elections, 2018" display="https://ballotpedia.org/Colorado_State_Senate_elections,_2018" xr:uid="{66850FC5-9D79-4675-919E-F9EDF884FB4A}"/>
    <hyperlink ref="E8" r:id="rId52" tooltip="Connecticut State Senate elections, 2018" display="https://ballotpedia.org/Connecticut_State_Senate_elections,_2018" xr:uid="{2F2572B3-B07F-4435-8752-C223FC7CF42D}"/>
    <hyperlink ref="E9" r:id="rId53" tooltip="Delaware State Senate elections, 2018" display="https://ballotpedia.org/Delaware_State_Senate_elections,_2018" xr:uid="{F88661F6-53EB-49A5-A16C-98988D89EEB6}"/>
    <hyperlink ref="E11" r:id="rId54" tooltip="Florida State Senate elections, 2018" display="https://ballotpedia.org/Florida_State_Senate_elections,_2018" xr:uid="{3435C3E4-6130-41C0-AC70-F247EE4A37F8}"/>
    <hyperlink ref="E12" r:id="rId55" tooltip="Georgia State Senate elections, 2018" display="https://ballotpedia.org/Georgia_State_Senate_elections,_2018" xr:uid="{ED22E7A0-EEB4-42B8-8A49-C49ABCBDAC63}"/>
    <hyperlink ref="E13" r:id="rId56" tooltip="Hawaii State Senate elections, 2018" display="https://ballotpedia.org/Hawaii_State_Senate_elections,_2018" xr:uid="{762E097A-C90E-41B9-88D4-77F4CB1C04CE}"/>
    <hyperlink ref="E14" r:id="rId57" tooltip="Idaho State Senate elections, 2018" display="https://ballotpedia.org/Idaho_State_Senate_elections,_2018" xr:uid="{60EB84E9-D4AC-4085-B0BA-D4B9CA1E0CEF}"/>
    <hyperlink ref="E15" r:id="rId58" tooltip="Illinois State Senate elections, 2018" display="https://ballotpedia.org/Illinois_State_Senate_elections,_2018" xr:uid="{B6915C2A-BE89-4CDA-8C02-B4C1990912AB}"/>
    <hyperlink ref="E16" r:id="rId59" tooltip="Indiana State Senate elections, 2018" display="https://ballotpedia.org/Indiana_State_Senate_elections,_2018" xr:uid="{B0773972-A296-4F6A-AAA2-0658621CB7A8}"/>
    <hyperlink ref="E17" r:id="rId60" tooltip="Iowa State Senate elections, 2018" display="https://ballotpedia.org/Iowa_State_Senate_elections,_2018" xr:uid="{F1634409-306A-4570-B675-E3FEDA65810D}"/>
    <hyperlink ref="E19" r:id="rId61" tooltip="Kentucky State Senate elections, 2018" display="https://ballotpedia.org/Kentucky_State_Senate_elections,_2018" xr:uid="{F5EFB844-98A8-49DE-8463-E7EF386F39E1}"/>
    <hyperlink ref="E21" r:id="rId62" tooltip="Maine State Senate elections, 2018" display="https://ballotpedia.org/Maine_State_Senate_elections,_2018" xr:uid="{CED24440-A878-4341-AFAD-1A9A00FCEB6D}"/>
    <hyperlink ref="E22" r:id="rId63" tooltip="Maryland State Senate elections, 2018" display="https://ballotpedia.org/Maryland_State_Senate_elections,_2018" xr:uid="{1C9EF7C2-C6DF-4D87-95CF-AA31536F5641}"/>
    <hyperlink ref="E23" r:id="rId64" tooltip="Massachusetts State Senate elections, 2018" display="https://ballotpedia.org/Massachusetts_State_Senate_elections,_2018" xr:uid="{3F6413D1-D22E-425D-8D30-778D16CA626C}"/>
    <hyperlink ref="E24" r:id="rId65" tooltip="Michigan State Senate elections, 2018" display="https://ballotpedia.org/Michigan_State_Senate_elections,_2018" xr:uid="{F8768351-E0E5-440D-A27D-7860CD9D5D78}"/>
    <hyperlink ref="E27" r:id="rId66" tooltip="Missouri State Senate elections, 2018" display="https://ballotpedia.org/Missouri_State_Senate_elections,_2018" xr:uid="{F9E510FB-8DEB-40B6-A4B5-A87AF9E27859}"/>
    <hyperlink ref="E28" r:id="rId67" tooltip="Montana State Senate elections, 2018" display="https://ballotpedia.org/Montana_State_Senate_elections,_2018" xr:uid="{E7F2944D-B923-424F-850F-5D479F7BBA81}"/>
    <hyperlink ref="E29" r:id="rId68" tooltip="Nebraska State Senate elections, 2018" display="https://ballotpedia.org/Nebraska_State_Senate_elections,_2018" xr:uid="{01CA0EE0-CA07-456E-AAD1-0AA2EE07DAD7}"/>
    <hyperlink ref="E30" r:id="rId69" tooltip="Nevada State Senate elections, 2018" display="https://ballotpedia.org/Nevada_State_Senate_elections,_2018" xr:uid="{CDAB6D3D-C9DC-4C1D-BCD0-A5809E1082FB}"/>
    <hyperlink ref="E31" r:id="rId70" tooltip="New Hampshire State Senate elections, 2018" display="https://ballotpedia.org/New_Hampshire_State_Senate_elections,_2018" xr:uid="{D41F87B2-A9C7-4243-8845-5F38DFA4AC12}"/>
    <hyperlink ref="E34" r:id="rId71" tooltip="New York State Senate elections, 2018" display="https://ballotpedia.org/New_York_State_Senate_elections,_2018" xr:uid="{ED3A3C83-77FA-485B-A1BC-F17F02C38E61}"/>
    <hyperlink ref="E35" r:id="rId72" tooltip="North Carolina State Senate elections, 2018" display="https://ballotpedia.org/North_Carolina_State_Senate_elections,_2018" xr:uid="{BFE811BE-7E79-431D-9569-A76691530041}"/>
    <hyperlink ref="E36" r:id="rId73" tooltip="North Dakota State Senate elections, 2018" display="https://ballotpedia.org/North_Dakota_State_Senate_elections,_2018" xr:uid="{02838460-4A94-4576-806F-AAD34C447982}"/>
    <hyperlink ref="E37" r:id="rId74" tooltip="Ohio State Senate elections, 2018" display="https://ballotpedia.org/Ohio_State_Senate_elections,_2018" xr:uid="{0CB13958-3E81-4F41-A6F8-404ABEFC4444}"/>
    <hyperlink ref="E38" r:id="rId75" tooltip="Oklahoma State Senate elections, 2018" display="https://ballotpedia.org/Oklahoma_State_Senate_elections,_2018" xr:uid="{681083C7-0DDF-4B9C-A79D-4981E1051CC2}"/>
    <hyperlink ref="E39" r:id="rId76" tooltip="Oregon State Senate elections, 2018" display="https://ballotpedia.org/Oregon_State_Senate_elections,_2018" xr:uid="{63345391-A2F0-4032-A871-D097E7C12795}"/>
    <hyperlink ref="E40" r:id="rId77" tooltip="Pennsylvania State Senate elections, 2018" display="https://ballotpedia.org/Pennsylvania_State_Senate_elections,_2018" xr:uid="{B6C178E6-AF62-4DD0-8CB4-4A58F488DA7C}"/>
    <hyperlink ref="E41" r:id="rId78" tooltip="Rhode Island State Senate elections, 2018" display="https://ballotpedia.org/Rhode_Island_State_Senate_elections,_2018" xr:uid="{73885982-EA89-44FD-AEC7-C7F645752E55}"/>
    <hyperlink ref="E43" r:id="rId79" tooltip="South Dakota State Senate elections, 2018" display="https://ballotpedia.org/South_Dakota_State_Senate_elections,_2018" xr:uid="{F12329CB-344E-4063-8CB6-C8185FB1A59D}"/>
    <hyperlink ref="E44" r:id="rId80" tooltip="Tennessee State Senate elections, 2018" display="https://ballotpedia.org/Tennessee_State_Senate_elections,_2018" xr:uid="{D53E261F-7D70-4DAA-A546-44D6AB564E02}"/>
    <hyperlink ref="E45" r:id="rId81" tooltip="Texas State Senate elections, 2018" display="https://ballotpedia.org/Texas_State_Senate_elections,_2018" xr:uid="{C62FE28A-1918-4175-8505-631775959E6C}"/>
    <hyperlink ref="E46" r:id="rId82" tooltip="Utah State Senate elections, 2018" display="https://ballotpedia.org/Utah_State_Senate_elections,_2018" xr:uid="{0F28C137-5231-44E0-99F1-CF8B3FDAC5D1}"/>
    <hyperlink ref="E47" r:id="rId83" tooltip="Vermont State Senate elections, 2018" display="https://ballotpedia.org/Vermont_State_Senate_elections,_2018" xr:uid="{7438ABAF-AC40-4C75-B274-1A88F073E7E0}"/>
    <hyperlink ref="E49" r:id="rId84" tooltip="Washington State Senate elections, 2018" display="https://ballotpedia.org/Washington_State_Senate_elections,_2018" xr:uid="{FD03B7B8-CBBD-4305-AA28-78148DF5FD95}"/>
    <hyperlink ref="E50" r:id="rId85" tooltip="West Virginia State Senate elections, 2018" display="https://ballotpedia.org/West_Virginia_State_Senate_elections,_2018" xr:uid="{3B79C26B-0B46-447F-AAD7-5DD6698B2DEA}"/>
    <hyperlink ref="E51" r:id="rId86" tooltip="Wisconsin State Senate elections, 2018" display="https://ballotpedia.org/Wisconsin_State_Senate_elections,_2018" xr:uid="{B0AC5553-81C4-4164-8092-D7A351C398DB}"/>
    <hyperlink ref="E52" r:id="rId87" tooltip="Wyoming State Senate elections, 2018" display="https://ballotpedia.org/Wyoming_State_Senate_elections,_2018" xr:uid="{25B20DD0-331A-464E-998E-B2B81EBE07C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76B3-5873-4B6A-BBF0-9175E7CA1148}">
  <sheetPr>
    <tabColor rgb="FF00B0F0"/>
  </sheetPr>
  <dimension ref="A1:I655"/>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3.8" x14ac:dyDescent="0.3"/>
  <cols>
    <col min="1" max="1" width="14.625" style="269" customWidth="1"/>
    <col min="2" max="16384" width="9" style="269"/>
  </cols>
  <sheetData>
    <row r="1" spans="1:9" s="305" customFormat="1" ht="62.4" x14ac:dyDescent="0.3">
      <c r="A1" s="299" t="s">
        <v>1528</v>
      </c>
      <c r="E1" s="305">
        <v>1</v>
      </c>
      <c r="F1" s="305">
        <v>2</v>
      </c>
      <c r="G1" s="305">
        <v>3</v>
      </c>
      <c r="H1" s="305">
        <v>4</v>
      </c>
      <c r="I1" s="305" t="s">
        <v>1700</v>
      </c>
    </row>
    <row r="2" spans="1:9" x14ac:dyDescent="0.3">
      <c r="A2" s="269" t="s">
        <v>1456</v>
      </c>
      <c r="E2" s="290">
        <f>IF(LEFT($A2,7)="State A",LARGE($D5:$D11,E$1),"")</f>
        <v>0.27160000000000001</v>
      </c>
      <c r="F2" s="290">
        <f t="shared" ref="F2:H2" si="0">IF(LEFT($A2,7)="State A",LARGE($D5:$D11,F$1),"")</f>
        <v>0.26119999999999999</v>
      </c>
      <c r="G2" s="290">
        <f t="shared" si="0"/>
        <v>0.2364</v>
      </c>
      <c r="H2" s="290">
        <f t="shared" si="0"/>
        <v>0.23080000000000001</v>
      </c>
      <c r="I2" s="290">
        <f>IF(LEFT($A2,7)="State A",AVERAGE(E2-G2, F2-H2),"")</f>
        <v>3.2799999999999996E-2</v>
      </c>
    </row>
    <row r="3" spans="1:9" x14ac:dyDescent="0.3">
      <c r="A3" s="269" t="s">
        <v>1457</v>
      </c>
      <c r="E3" s="290" t="str">
        <f t="shared" ref="E3:H3" si="1">IF(LEFT($A3,7)="State A",LARGE($D6:$D12,E$1),"")</f>
        <v/>
      </c>
      <c r="F3" s="290" t="str">
        <f t="shared" si="1"/>
        <v/>
      </c>
      <c r="G3" s="290" t="str">
        <f t="shared" si="1"/>
        <v/>
      </c>
      <c r="H3" s="290" t="str">
        <f t="shared" si="1"/>
        <v/>
      </c>
      <c r="I3" s="290" t="str">
        <f t="shared" ref="I3:I66" si="2">IF(LEFT($A3,7)="State A",AVERAGE(E3-G3, F3-H3),"")</f>
        <v/>
      </c>
    </row>
    <row r="4" spans="1:9" x14ac:dyDescent="0.3">
      <c r="A4" s="288" t="s">
        <v>1458</v>
      </c>
      <c r="B4" s="288" t="s">
        <v>1459</v>
      </c>
      <c r="C4" s="288" t="s">
        <v>1460</v>
      </c>
      <c r="D4" s="288" t="s">
        <v>1461</v>
      </c>
      <c r="E4" s="290" t="str">
        <f t="shared" ref="E4:H4" si="3">IF(LEFT($A4,7)="State A",LARGE($D7:$D13,E$1),"")</f>
        <v/>
      </c>
      <c r="F4" s="290" t="str">
        <f t="shared" si="3"/>
        <v/>
      </c>
      <c r="G4" s="290" t="str">
        <f t="shared" si="3"/>
        <v/>
      </c>
      <c r="H4" s="290" t="str">
        <f t="shared" si="3"/>
        <v/>
      </c>
      <c r="I4" s="290" t="str">
        <f t="shared" si="2"/>
        <v/>
      </c>
    </row>
    <row r="5" spans="1:9" x14ac:dyDescent="0.3">
      <c r="A5" s="288" t="s">
        <v>1462</v>
      </c>
      <c r="B5" s="288" t="s">
        <v>1463</v>
      </c>
      <c r="C5" s="291">
        <v>26544</v>
      </c>
      <c r="D5" s="292">
        <v>0.27160000000000001</v>
      </c>
      <c r="E5" s="290" t="str">
        <f t="shared" ref="E5:H5" si="4">IF(LEFT($A5,7)="State A",LARGE($D8:$D14,E$1),"")</f>
        <v/>
      </c>
      <c r="F5" s="290" t="str">
        <f t="shared" si="4"/>
        <v/>
      </c>
      <c r="G5" s="290" t="str">
        <f t="shared" si="4"/>
        <v/>
      </c>
      <c r="H5" s="290" t="str">
        <f t="shared" si="4"/>
        <v/>
      </c>
      <c r="I5" s="290" t="str">
        <f t="shared" si="2"/>
        <v/>
      </c>
    </row>
    <row r="6" spans="1:9" x14ac:dyDescent="0.3">
      <c r="A6" s="288" t="s">
        <v>1462</v>
      </c>
      <c r="B6" s="288" t="s">
        <v>1464</v>
      </c>
      <c r="C6" s="291">
        <v>25521</v>
      </c>
      <c r="D6" s="292">
        <v>0.26119999999999999</v>
      </c>
      <c r="E6" s="290" t="str">
        <f t="shared" ref="E6:H6" si="5">IF(LEFT($A6,7)="State A",LARGE($D9:$D15,E$1),"")</f>
        <v/>
      </c>
      <c r="F6" s="290" t="str">
        <f t="shared" si="5"/>
        <v/>
      </c>
      <c r="G6" s="290" t="str">
        <f t="shared" si="5"/>
        <v/>
      </c>
      <c r="H6" s="290" t="str">
        <f t="shared" si="5"/>
        <v/>
      </c>
      <c r="I6" s="290" t="str">
        <f t="shared" si="2"/>
        <v/>
      </c>
    </row>
    <row r="7" spans="1:9" x14ac:dyDescent="0.3">
      <c r="A7" s="288" t="s">
        <v>1465</v>
      </c>
      <c r="B7" s="288" t="s">
        <v>1466</v>
      </c>
      <c r="C7" s="291">
        <v>23098</v>
      </c>
      <c r="D7" s="292">
        <v>0.2364</v>
      </c>
      <c r="E7" s="290" t="str">
        <f t="shared" ref="E7:H7" si="6">IF(LEFT($A7,7)="State A",LARGE($D10:$D16,E$1),"")</f>
        <v/>
      </c>
      <c r="F7" s="290" t="str">
        <f t="shared" si="6"/>
        <v/>
      </c>
      <c r="G7" s="290" t="str">
        <f t="shared" si="6"/>
        <v/>
      </c>
      <c r="H7" s="290" t="str">
        <f t="shared" si="6"/>
        <v/>
      </c>
      <c r="I7" s="290" t="str">
        <f t="shared" si="2"/>
        <v/>
      </c>
    </row>
    <row r="8" spans="1:9" x14ac:dyDescent="0.3">
      <c r="A8" s="288" t="s">
        <v>1465</v>
      </c>
      <c r="B8" s="288" t="s">
        <v>1467</v>
      </c>
      <c r="C8" s="291">
        <v>22555</v>
      </c>
      <c r="D8" s="292">
        <v>0.23080000000000001</v>
      </c>
      <c r="E8" s="290" t="str">
        <f t="shared" ref="E8:H8" si="7">IF(LEFT($A8,7)="State A",LARGE($D11:$D17,E$1),"")</f>
        <v/>
      </c>
      <c r="F8" s="290" t="str">
        <f t="shared" si="7"/>
        <v/>
      </c>
      <c r="G8" s="290" t="str">
        <f t="shared" si="7"/>
        <v/>
      </c>
      <c r="H8" s="290" t="str">
        <f t="shared" si="7"/>
        <v/>
      </c>
      <c r="I8" s="290" t="str">
        <f t="shared" si="2"/>
        <v/>
      </c>
    </row>
    <row r="9" spans="1:9" x14ac:dyDescent="0.3">
      <c r="A9" s="269" t="s">
        <v>1468</v>
      </c>
      <c r="E9" s="290" t="str">
        <f t="shared" ref="E9:H9" si="8">IF(LEFT($A9,7)="State A",LARGE($D12:$D18,E$1),"")</f>
        <v/>
      </c>
      <c r="F9" s="290" t="str">
        <f t="shared" si="8"/>
        <v/>
      </c>
      <c r="G9" s="290" t="str">
        <f t="shared" si="8"/>
        <v/>
      </c>
      <c r="H9" s="290" t="str">
        <f t="shared" si="8"/>
        <v/>
      </c>
      <c r="I9" s="290" t="str">
        <f t="shared" si="2"/>
        <v/>
      </c>
    </row>
    <row r="10" spans="1:9" x14ac:dyDescent="0.3">
      <c r="A10" s="288"/>
      <c r="E10" s="290" t="str">
        <f t="shared" ref="E10:H10" si="9">IF(LEFT($A10,7)="State A",LARGE($D13:$D19,E$1),"")</f>
        <v/>
      </c>
      <c r="F10" s="290" t="str">
        <f t="shared" si="9"/>
        <v/>
      </c>
      <c r="G10" s="290" t="str">
        <f t="shared" si="9"/>
        <v/>
      </c>
      <c r="H10" s="290" t="str">
        <f t="shared" si="9"/>
        <v/>
      </c>
      <c r="I10" s="290" t="str">
        <f t="shared" si="2"/>
        <v/>
      </c>
    </row>
    <row r="11" spans="1:9" x14ac:dyDescent="0.3">
      <c r="A11" s="288" t="s">
        <v>1469</v>
      </c>
      <c r="E11" s="290" t="str">
        <f t="shared" ref="E11:H11" si="10">IF(LEFT($A11,7)="State A",LARGE($D14:$D20,E$1),"")</f>
        <v/>
      </c>
      <c r="F11" s="290" t="str">
        <f t="shared" si="10"/>
        <v/>
      </c>
      <c r="G11" s="290" t="str">
        <f t="shared" si="10"/>
        <v/>
      </c>
      <c r="H11" s="290" t="str">
        <f t="shared" si="10"/>
        <v/>
      </c>
      <c r="I11" s="290" t="str">
        <f t="shared" si="2"/>
        <v/>
      </c>
    </row>
    <row r="12" spans="1:9" x14ac:dyDescent="0.3">
      <c r="A12" s="288" t="s">
        <v>1470</v>
      </c>
      <c r="E12" s="290" t="str">
        <f t="shared" ref="E12:H12" si="11">IF(LEFT($A12,7)="State A",LARGE($D15:$D21,E$1),"")</f>
        <v/>
      </c>
      <c r="F12" s="290" t="str">
        <f t="shared" si="11"/>
        <v/>
      </c>
      <c r="G12" s="290" t="str">
        <f t="shared" si="11"/>
        <v/>
      </c>
      <c r="H12" s="290" t="str">
        <f t="shared" si="11"/>
        <v/>
      </c>
      <c r="I12" s="290" t="str">
        <f t="shared" si="2"/>
        <v/>
      </c>
    </row>
    <row r="13" spans="1:9" x14ac:dyDescent="0.3">
      <c r="A13" s="288" t="s">
        <v>1471</v>
      </c>
      <c r="E13" s="290" t="str">
        <f t="shared" ref="E13:H13" si="12">IF(LEFT($A13,7)="State A",LARGE($D16:$D22,E$1),"")</f>
        <v/>
      </c>
      <c r="F13" s="290" t="str">
        <f t="shared" si="12"/>
        <v/>
      </c>
      <c r="G13" s="290" t="str">
        <f t="shared" si="12"/>
        <v/>
      </c>
      <c r="H13" s="290" t="str">
        <f t="shared" si="12"/>
        <v/>
      </c>
      <c r="I13" s="290" t="str">
        <f t="shared" si="2"/>
        <v/>
      </c>
    </row>
    <row r="14" spans="1:9" x14ac:dyDescent="0.3">
      <c r="E14" s="290" t="str">
        <f t="shared" ref="E14:H14" si="13">IF(LEFT($A14,7)="State A",LARGE($D17:$D23,E$1),"")</f>
        <v/>
      </c>
      <c r="F14" s="290" t="str">
        <f t="shared" si="13"/>
        <v/>
      </c>
      <c r="G14" s="290" t="str">
        <f t="shared" si="13"/>
        <v/>
      </c>
      <c r="H14" s="290" t="str">
        <f t="shared" si="13"/>
        <v/>
      </c>
      <c r="I14" s="290" t="str">
        <f t="shared" si="2"/>
        <v/>
      </c>
    </row>
    <row r="15" spans="1:9" x14ac:dyDescent="0.3">
      <c r="A15" s="293" t="s">
        <v>1472</v>
      </c>
      <c r="E15" s="290" t="str">
        <f t="shared" ref="E15:H15" si="14">IF(LEFT($A15,7)="State A",LARGE($D18:$D24,E$1),"")</f>
        <v/>
      </c>
      <c r="F15" s="290" t="str">
        <f t="shared" si="14"/>
        <v/>
      </c>
      <c r="G15" s="290" t="str">
        <f t="shared" si="14"/>
        <v/>
      </c>
      <c r="H15" s="290" t="str">
        <f t="shared" si="14"/>
        <v/>
      </c>
      <c r="I15" s="290" t="str">
        <f t="shared" si="2"/>
        <v/>
      </c>
    </row>
    <row r="16" spans="1:9" x14ac:dyDescent="0.3">
      <c r="A16" s="269" t="s">
        <v>423</v>
      </c>
      <c r="E16" s="290" t="str">
        <f t="shared" ref="E16:H16" si="15">IF(LEFT($A16,7)="State A",LARGE($D19:$D25,E$1),"")</f>
        <v/>
      </c>
      <c r="F16" s="290" t="str">
        <f t="shared" si="15"/>
        <v/>
      </c>
      <c r="G16" s="290" t="str">
        <f t="shared" si="15"/>
        <v/>
      </c>
      <c r="H16" s="290" t="str">
        <f t="shared" si="15"/>
        <v/>
      </c>
      <c r="I16" s="290" t="str">
        <f t="shared" si="2"/>
        <v/>
      </c>
    </row>
    <row r="17" spans="1:9" x14ac:dyDescent="0.3">
      <c r="A17" s="269" t="s">
        <v>1473</v>
      </c>
      <c r="E17" s="290" t="str">
        <f t="shared" ref="E17:H17" si="16">IF(LEFT($A17,7)="State A",LARGE($D20:$D26,E$1),"")</f>
        <v/>
      </c>
      <c r="F17" s="290" t="str">
        <f t="shared" si="16"/>
        <v/>
      </c>
      <c r="G17" s="290" t="str">
        <f t="shared" si="16"/>
        <v/>
      </c>
      <c r="H17" s="290" t="str">
        <f t="shared" si="16"/>
        <v/>
      </c>
      <c r="I17" s="290" t="str">
        <f t="shared" si="2"/>
        <v/>
      </c>
    </row>
    <row r="18" spans="1:9" x14ac:dyDescent="0.3">
      <c r="A18" s="269" t="s">
        <v>1457</v>
      </c>
      <c r="E18" s="290" t="str">
        <f t="shared" ref="E18:H18" si="17">IF(LEFT($A18,7)="State A",LARGE($D21:$D27,E$1),"")</f>
        <v/>
      </c>
      <c r="F18" s="290" t="str">
        <f t="shared" si="17"/>
        <v/>
      </c>
      <c r="G18" s="290" t="str">
        <f t="shared" si="17"/>
        <v/>
      </c>
      <c r="H18" s="290" t="str">
        <f t="shared" si="17"/>
        <v/>
      </c>
      <c r="I18" s="290" t="str">
        <f t="shared" si="2"/>
        <v/>
      </c>
    </row>
    <row r="19" spans="1:9" x14ac:dyDescent="0.3">
      <c r="A19" s="288" t="s">
        <v>1458</v>
      </c>
      <c r="B19" s="288" t="s">
        <v>1459</v>
      </c>
      <c r="C19" s="288" t="s">
        <v>1460</v>
      </c>
      <c r="D19" s="288" t="s">
        <v>1461</v>
      </c>
      <c r="E19" s="290" t="str">
        <f t="shared" ref="E19:H19" si="18">IF(LEFT($A19,7)="State A",LARGE($D22:$D28,E$1),"")</f>
        <v/>
      </c>
      <c r="F19" s="290" t="str">
        <f t="shared" si="18"/>
        <v/>
      </c>
      <c r="G19" s="290" t="str">
        <f t="shared" si="18"/>
        <v/>
      </c>
      <c r="H19" s="290" t="str">
        <f t="shared" si="18"/>
        <v/>
      </c>
      <c r="I19" s="290" t="str">
        <f t="shared" si="2"/>
        <v/>
      </c>
    </row>
    <row r="20" spans="1:9" x14ac:dyDescent="0.3">
      <c r="A20" s="288" t="s">
        <v>1462</v>
      </c>
      <c r="B20" s="288" t="s">
        <v>1474</v>
      </c>
      <c r="C20" s="291">
        <v>27163</v>
      </c>
      <c r="D20" s="292">
        <v>0.53469999999999995</v>
      </c>
      <c r="E20" s="290" t="str">
        <f t="shared" ref="E20:H20" si="19">IF(LEFT($A20,7)="State A",LARGE($D23:$D29,E$1),"")</f>
        <v/>
      </c>
      <c r="F20" s="290" t="str">
        <f t="shared" si="19"/>
        <v/>
      </c>
      <c r="G20" s="290" t="str">
        <f t="shared" si="19"/>
        <v/>
      </c>
      <c r="H20" s="290" t="str">
        <f t="shared" si="19"/>
        <v/>
      </c>
      <c r="I20" s="290" t="str">
        <f t="shared" si="2"/>
        <v/>
      </c>
    </row>
    <row r="21" spans="1:9" x14ac:dyDescent="0.3">
      <c r="A21" s="288" t="s">
        <v>1465</v>
      </c>
      <c r="B21" s="288" t="s">
        <v>1475</v>
      </c>
      <c r="C21" s="291">
        <v>23636</v>
      </c>
      <c r="D21" s="292">
        <v>0.46529999999999999</v>
      </c>
      <c r="E21" s="290" t="str">
        <f t="shared" ref="E21:H21" si="20">IF(LEFT($A21,7)="State A",LARGE($D24:$D30,E$1),"")</f>
        <v/>
      </c>
      <c r="F21" s="290" t="str">
        <f t="shared" si="20"/>
        <v/>
      </c>
      <c r="G21" s="290" t="str">
        <f t="shared" si="20"/>
        <v/>
      </c>
      <c r="H21" s="290" t="str">
        <f t="shared" si="20"/>
        <v/>
      </c>
      <c r="I21" s="290" t="str">
        <f t="shared" si="2"/>
        <v/>
      </c>
    </row>
    <row r="22" spans="1:9" x14ac:dyDescent="0.3">
      <c r="A22" s="288"/>
      <c r="E22" s="290" t="str">
        <f t="shared" ref="E22:H22" si="21">IF(LEFT($A22,7)="State A",LARGE($D25:$D31,E$1),"")</f>
        <v/>
      </c>
      <c r="F22" s="290" t="str">
        <f t="shared" si="21"/>
        <v/>
      </c>
      <c r="G22" s="290" t="str">
        <f t="shared" si="21"/>
        <v/>
      </c>
      <c r="H22" s="290" t="str">
        <f t="shared" si="21"/>
        <v/>
      </c>
      <c r="I22" s="290" t="str">
        <f t="shared" si="2"/>
        <v/>
      </c>
    </row>
    <row r="23" spans="1:9" x14ac:dyDescent="0.3">
      <c r="A23" s="288" t="s">
        <v>1469</v>
      </c>
      <c r="E23" s="290" t="str">
        <f t="shared" ref="E23:H23" si="22">IF(LEFT($A23,7)="State A",LARGE($D26:$D32,E$1),"")</f>
        <v/>
      </c>
      <c r="F23" s="290" t="str">
        <f t="shared" si="22"/>
        <v/>
      </c>
      <c r="G23" s="290" t="str">
        <f t="shared" si="22"/>
        <v/>
      </c>
      <c r="H23" s="290" t="str">
        <f t="shared" si="22"/>
        <v/>
      </c>
      <c r="I23" s="290" t="str">
        <f t="shared" si="2"/>
        <v/>
      </c>
    </row>
    <row r="24" spans="1:9" x14ac:dyDescent="0.3">
      <c r="A24" s="288" t="s">
        <v>1470</v>
      </c>
      <c r="E24" s="290" t="str">
        <f t="shared" ref="E24:H24" si="23">IF(LEFT($A24,7)="State A",LARGE($D27:$D33,E$1),"")</f>
        <v/>
      </c>
      <c r="F24" s="290" t="str">
        <f t="shared" si="23"/>
        <v/>
      </c>
      <c r="G24" s="290" t="str">
        <f t="shared" si="23"/>
        <v/>
      </c>
      <c r="H24" s="290" t="str">
        <f t="shared" si="23"/>
        <v/>
      </c>
      <c r="I24" s="290" t="str">
        <f t="shared" si="2"/>
        <v/>
      </c>
    </row>
    <row r="25" spans="1:9" x14ac:dyDescent="0.3">
      <c r="A25" s="288" t="s">
        <v>1471</v>
      </c>
      <c r="E25" s="290" t="str">
        <f t="shared" ref="E25:H25" si="24">IF(LEFT($A25,7)="State A",LARGE($D28:$D34,E$1),"")</f>
        <v/>
      </c>
      <c r="F25" s="290" t="str">
        <f t="shared" si="24"/>
        <v/>
      </c>
      <c r="G25" s="290" t="str">
        <f t="shared" si="24"/>
        <v/>
      </c>
      <c r="H25" s="290" t="str">
        <f t="shared" si="24"/>
        <v/>
      </c>
      <c r="I25" s="290" t="str">
        <f t="shared" si="2"/>
        <v/>
      </c>
    </row>
    <row r="26" spans="1:9" x14ac:dyDescent="0.3">
      <c r="E26" s="290" t="str">
        <f t="shared" ref="E26:H26" si="25">IF(LEFT($A26,7)="State A",LARGE($D29:$D35,E$1),"")</f>
        <v/>
      </c>
      <c r="F26" s="290" t="str">
        <f t="shared" si="25"/>
        <v/>
      </c>
      <c r="G26" s="290" t="str">
        <f t="shared" si="25"/>
        <v/>
      </c>
      <c r="H26" s="290" t="str">
        <f t="shared" si="25"/>
        <v/>
      </c>
      <c r="I26" s="290" t="str">
        <f t="shared" si="2"/>
        <v/>
      </c>
    </row>
    <row r="27" spans="1:9" x14ac:dyDescent="0.3">
      <c r="A27" s="293" t="s">
        <v>1472</v>
      </c>
      <c r="E27" s="290" t="str">
        <f t="shared" ref="E27:H27" si="26">IF(LEFT($A27,7)="State A",LARGE($D30:$D36,E$1),"")</f>
        <v/>
      </c>
      <c r="F27" s="290" t="str">
        <f t="shared" si="26"/>
        <v/>
      </c>
      <c r="G27" s="290" t="str">
        <f t="shared" si="26"/>
        <v/>
      </c>
      <c r="H27" s="290" t="str">
        <f t="shared" si="26"/>
        <v/>
      </c>
      <c r="I27" s="290" t="str">
        <f t="shared" si="2"/>
        <v/>
      </c>
    </row>
    <row r="28" spans="1:9" x14ac:dyDescent="0.3">
      <c r="A28" s="269" t="s">
        <v>423</v>
      </c>
      <c r="E28" s="290" t="str">
        <f t="shared" ref="E28:H28" si="27">IF(LEFT($A28,7)="State A",LARGE($D31:$D37,E$1),"")</f>
        <v/>
      </c>
      <c r="F28" s="290" t="str">
        <f t="shared" si="27"/>
        <v/>
      </c>
      <c r="G28" s="290" t="str">
        <f t="shared" si="27"/>
        <v/>
      </c>
      <c r="H28" s="290" t="str">
        <f t="shared" si="27"/>
        <v/>
      </c>
      <c r="I28" s="290" t="str">
        <f t="shared" si="2"/>
        <v/>
      </c>
    </row>
    <row r="29" spans="1:9" x14ac:dyDescent="0.3">
      <c r="A29" s="269" t="s">
        <v>1476</v>
      </c>
      <c r="E29" s="290">
        <f t="shared" ref="E29:H29" si="28">IF(LEFT($A29,7)="State A",LARGE($D32:$D38,E$1),"")</f>
        <v>0.25979999999999998</v>
      </c>
      <c r="F29" s="290">
        <f t="shared" si="28"/>
        <v>0.2591</v>
      </c>
      <c r="G29" s="290">
        <f t="shared" si="28"/>
        <v>0.248</v>
      </c>
      <c r="H29" s="290">
        <f t="shared" si="28"/>
        <v>0.23300000000000001</v>
      </c>
      <c r="I29" s="290">
        <f t="shared" si="2"/>
        <v>1.8949999999999981E-2</v>
      </c>
    </row>
    <row r="30" spans="1:9" x14ac:dyDescent="0.3">
      <c r="A30" s="269" t="s">
        <v>1457</v>
      </c>
      <c r="E30" s="290" t="str">
        <f t="shared" ref="E30:H30" si="29">IF(LEFT($A30,7)="State A",LARGE($D33:$D39,E$1),"")</f>
        <v/>
      </c>
      <c r="F30" s="290" t="str">
        <f t="shared" si="29"/>
        <v/>
      </c>
      <c r="G30" s="290" t="str">
        <f t="shared" si="29"/>
        <v/>
      </c>
      <c r="H30" s="290" t="str">
        <f t="shared" si="29"/>
        <v/>
      </c>
      <c r="I30" s="290" t="str">
        <f t="shared" si="2"/>
        <v/>
      </c>
    </row>
    <row r="31" spans="1:9" x14ac:dyDescent="0.3">
      <c r="A31" s="288" t="s">
        <v>1458</v>
      </c>
      <c r="B31" s="288" t="s">
        <v>1459</v>
      </c>
      <c r="C31" s="288" t="s">
        <v>1460</v>
      </c>
      <c r="D31" s="288" t="s">
        <v>1461</v>
      </c>
      <c r="E31" s="290" t="str">
        <f t="shared" ref="E31:H31" si="30">IF(LEFT($A31,7)="State A",LARGE($D34:$D40,E$1),"")</f>
        <v/>
      </c>
      <c r="F31" s="290" t="str">
        <f t="shared" si="30"/>
        <v/>
      </c>
      <c r="G31" s="290" t="str">
        <f t="shared" si="30"/>
        <v/>
      </c>
      <c r="H31" s="290" t="str">
        <f t="shared" si="30"/>
        <v/>
      </c>
      <c r="I31" s="290" t="str">
        <f t="shared" si="2"/>
        <v/>
      </c>
    </row>
    <row r="32" spans="1:9" x14ac:dyDescent="0.3">
      <c r="A32" s="288" t="s">
        <v>1462</v>
      </c>
      <c r="B32" s="288" t="s">
        <v>1477</v>
      </c>
      <c r="C32" s="291">
        <v>17952</v>
      </c>
      <c r="D32" s="292">
        <v>0.25979999999999998</v>
      </c>
      <c r="E32" s="290" t="str">
        <f t="shared" ref="E32:H32" si="31">IF(LEFT($A32,7)="State A",LARGE($D35:$D41,E$1),"")</f>
        <v/>
      </c>
      <c r="F32" s="290" t="str">
        <f t="shared" si="31"/>
        <v/>
      </c>
      <c r="G32" s="290" t="str">
        <f t="shared" si="31"/>
        <v/>
      </c>
      <c r="H32" s="290" t="str">
        <f t="shared" si="31"/>
        <v/>
      </c>
      <c r="I32" s="290" t="str">
        <f t="shared" si="2"/>
        <v/>
      </c>
    </row>
    <row r="33" spans="1:9" x14ac:dyDescent="0.3">
      <c r="A33" s="288" t="s">
        <v>1462</v>
      </c>
      <c r="B33" s="288" t="s">
        <v>1478</v>
      </c>
      <c r="C33" s="291">
        <v>17906</v>
      </c>
      <c r="D33" s="292">
        <v>0.2591</v>
      </c>
      <c r="E33" s="290" t="str">
        <f t="shared" ref="E33:H33" si="32">IF(LEFT($A33,7)="State A",LARGE($D36:$D42,E$1),"")</f>
        <v/>
      </c>
      <c r="F33" s="290" t="str">
        <f t="shared" si="32"/>
        <v/>
      </c>
      <c r="G33" s="290" t="str">
        <f t="shared" si="32"/>
        <v/>
      </c>
      <c r="H33" s="290" t="str">
        <f t="shared" si="32"/>
        <v/>
      </c>
      <c r="I33" s="290" t="str">
        <f t="shared" si="2"/>
        <v/>
      </c>
    </row>
    <row r="34" spans="1:9" x14ac:dyDescent="0.3">
      <c r="A34" s="288" t="s">
        <v>1465</v>
      </c>
      <c r="B34" s="288" t="s">
        <v>1479</v>
      </c>
      <c r="C34" s="291">
        <v>17137</v>
      </c>
      <c r="D34" s="292">
        <v>0.248</v>
      </c>
      <c r="E34" s="290" t="str">
        <f t="shared" ref="E34:H34" si="33">IF(LEFT($A34,7)="State A",LARGE($D37:$D43,E$1),"")</f>
        <v/>
      </c>
      <c r="F34" s="290" t="str">
        <f t="shared" si="33"/>
        <v/>
      </c>
      <c r="G34" s="290" t="str">
        <f t="shared" si="33"/>
        <v/>
      </c>
      <c r="H34" s="290" t="str">
        <f t="shared" si="33"/>
        <v/>
      </c>
      <c r="I34" s="290" t="str">
        <f t="shared" si="2"/>
        <v/>
      </c>
    </row>
    <row r="35" spans="1:9" x14ac:dyDescent="0.3">
      <c r="A35" s="288" t="s">
        <v>1465</v>
      </c>
      <c r="B35" s="288" t="s">
        <v>1480</v>
      </c>
      <c r="C35" s="291">
        <v>16101</v>
      </c>
      <c r="D35" s="292">
        <v>0.23300000000000001</v>
      </c>
      <c r="E35" s="290" t="str">
        <f t="shared" ref="E35:H35" si="34">IF(LEFT($A35,7)="State A",LARGE($D38:$D44,E$1),"")</f>
        <v/>
      </c>
      <c r="F35" s="290" t="str">
        <f t="shared" si="34"/>
        <v/>
      </c>
      <c r="G35" s="290" t="str">
        <f t="shared" si="34"/>
        <v/>
      </c>
      <c r="H35" s="290" t="str">
        <f t="shared" si="34"/>
        <v/>
      </c>
      <c r="I35" s="290" t="str">
        <f t="shared" si="2"/>
        <v/>
      </c>
    </row>
    <row r="36" spans="1:9" x14ac:dyDescent="0.3">
      <c r="A36" s="269" t="s">
        <v>1468</v>
      </c>
      <c r="E36" s="290" t="str">
        <f t="shared" ref="E36:H36" si="35">IF(LEFT($A36,7)="State A",LARGE($D39:$D45,E$1),"")</f>
        <v/>
      </c>
      <c r="F36" s="290" t="str">
        <f t="shared" si="35"/>
        <v/>
      </c>
      <c r="G36" s="290" t="str">
        <f t="shared" si="35"/>
        <v/>
      </c>
      <c r="H36" s="290" t="str">
        <f t="shared" si="35"/>
        <v/>
      </c>
      <c r="I36" s="290" t="str">
        <f t="shared" si="2"/>
        <v/>
      </c>
    </row>
    <row r="37" spans="1:9" x14ac:dyDescent="0.3">
      <c r="A37" s="288"/>
      <c r="E37" s="290" t="str">
        <f t="shared" ref="E37:H37" si="36">IF(LEFT($A37,7)="State A",LARGE($D40:$D46,E$1),"")</f>
        <v/>
      </c>
      <c r="F37" s="290" t="str">
        <f t="shared" si="36"/>
        <v/>
      </c>
      <c r="G37" s="290" t="str">
        <f t="shared" si="36"/>
        <v/>
      </c>
      <c r="H37" s="290" t="str">
        <f t="shared" si="36"/>
        <v/>
      </c>
      <c r="I37" s="290" t="str">
        <f t="shared" si="2"/>
        <v/>
      </c>
    </row>
    <row r="38" spans="1:9" x14ac:dyDescent="0.3">
      <c r="A38" s="288" t="s">
        <v>1469</v>
      </c>
      <c r="E38" s="290" t="str">
        <f t="shared" ref="E38:H38" si="37">IF(LEFT($A38,7)="State A",LARGE($D41:$D47,E$1),"")</f>
        <v/>
      </c>
      <c r="F38" s="290" t="str">
        <f t="shared" si="37"/>
        <v/>
      </c>
      <c r="G38" s="290" t="str">
        <f t="shared" si="37"/>
        <v/>
      </c>
      <c r="H38" s="290" t="str">
        <f t="shared" si="37"/>
        <v/>
      </c>
      <c r="I38" s="290" t="str">
        <f t="shared" si="2"/>
        <v/>
      </c>
    </row>
    <row r="39" spans="1:9" x14ac:dyDescent="0.3">
      <c r="A39" s="288" t="s">
        <v>1470</v>
      </c>
      <c r="E39" s="290" t="str">
        <f t="shared" ref="E39:H39" si="38">IF(LEFT($A39,7)="State A",LARGE($D42:$D48,E$1),"")</f>
        <v/>
      </c>
      <c r="F39" s="290" t="str">
        <f t="shared" si="38"/>
        <v/>
      </c>
      <c r="G39" s="290" t="str">
        <f t="shared" si="38"/>
        <v/>
      </c>
      <c r="H39" s="290" t="str">
        <f t="shared" si="38"/>
        <v/>
      </c>
      <c r="I39" s="290" t="str">
        <f t="shared" si="2"/>
        <v/>
      </c>
    </row>
    <row r="40" spans="1:9" x14ac:dyDescent="0.3">
      <c r="A40" s="288" t="s">
        <v>1471</v>
      </c>
      <c r="E40" s="290" t="str">
        <f t="shared" ref="E40:H40" si="39">IF(LEFT($A40,7)="State A",LARGE($D43:$D49,E$1),"")</f>
        <v/>
      </c>
      <c r="F40" s="290" t="str">
        <f t="shared" si="39"/>
        <v/>
      </c>
      <c r="G40" s="290" t="str">
        <f t="shared" si="39"/>
        <v/>
      </c>
      <c r="H40" s="290" t="str">
        <f t="shared" si="39"/>
        <v/>
      </c>
      <c r="I40" s="290" t="str">
        <f t="shared" si="2"/>
        <v/>
      </c>
    </row>
    <row r="41" spans="1:9" x14ac:dyDescent="0.3">
      <c r="E41" s="290" t="str">
        <f t="shared" ref="E41:H41" si="40">IF(LEFT($A41,7)="State A",LARGE($D44:$D50,E$1),"")</f>
        <v/>
      </c>
      <c r="F41" s="290" t="str">
        <f t="shared" si="40"/>
        <v/>
      </c>
      <c r="G41" s="290" t="str">
        <f t="shared" si="40"/>
        <v/>
      </c>
      <c r="H41" s="290" t="str">
        <f t="shared" si="40"/>
        <v/>
      </c>
      <c r="I41" s="290" t="str">
        <f t="shared" si="2"/>
        <v/>
      </c>
    </row>
    <row r="42" spans="1:9" x14ac:dyDescent="0.3">
      <c r="A42" s="293" t="s">
        <v>1472</v>
      </c>
      <c r="E42" s="290" t="str">
        <f t="shared" ref="E42:H42" si="41">IF(LEFT($A42,7)="State A",LARGE($D45:$D51,E$1),"")</f>
        <v/>
      </c>
      <c r="F42" s="290" t="str">
        <f t="shared" si="41"/>
        <v/>
      </c>
      <c r="G42" s="290" t="str">
        <f t="shared" si="41"/>
        <v/>
      </c>
      <c r="H42" s="290" t="str">
        <f t="shared" si="41"/>
        <v/>
      </c>
      <c r="I42" s="290" t="str">
        <f t="shared" si="2"/>
        <v/>
      </c>
    </row>
    <row r="43" spans="1:9" x14ac:dyDescent="0.3">
      <c r="A43" s="269" t="s">
        <v>423</v>
      </c>
      <c r="E43" s="290" t="str">
        <f t="shared" ref="E43:H43" si="42">IF(LEFT($A43,7)="State A",LARGE($D46:$D52,E$1),"")</f>
        <v/>
      </c>
      <c r="F43" s="290" t="str">
        <f t="shared" si="42"/>
        <v/>
      </c>
      <c r="G43" s="290" t="str">
        <f t="shared" si="42"/>
        <v/>
      </c>
      <c r="H43" s="290" t="str">
        <f t="shared" si="42"/>
        <v/>
      </c>
      <c r="I43" s="290" t="str">
        <f t="shared" si="2"/>
        <v/>
      </c>
    </row>
    <row r="44" spans="1:9" x14ac:dyDescent="0.3">
      <c r="A44" s="269" t="s">
        <v>1481</v>
      </c>
      <c r="E44" s="290">
        <f t="shared" ref="E44:H44" si="43">IF(LEFT($A44,7)="State A",LARGE($D47:$D53,E$1),"")</f>
        <v>0.27850000000000003</v>
      </c>
      <c r="F44" s="290">
        <f t="shared" si="43"/>
        <v>0.27100000000000002</v>
      </c>
      <c r="G44" s="290">
        <f t="shared" si="43"/>
        <v>0.23100000000000001</v>
      </c>
      <c r="H44" s="290">
        <f t="shared" si="43"/>
        <v>0.2195</v>
      </c>
      <c r="I44" s="290">
        <f t="shared" si="2"/>
        <v>4.9500000000000016E-2</v>
      </c>
    </row>
    <row r="45" spans="1:9" x14ac:dyDescent="0.3">
      <c r="A45" s="269" t="s">
        <v>1457</v>
      </c>
      <c r="E45" s="290" t="str">
        <f t="shared" ref="E45:H45" si="44">IF(LEFT($A45,7)="State A",LARGE($D48:$D54,E$1),"")</f>
        <v/>
      </c>
      <c r="F45" s="290" t="str">
        <f t="shared" si="44"/>
        <v/>
      </c>
      <c r="G45" s="290" t="str">
        <f t="shared" si="44"/>
        <v/>
      </c>
      <c r="H45" s="290" t="str">
        <f t="shared" si="44"/>
        <v/>
      </c>
      <c r="I45" s="290" t="str">
        <f t="shared" si="2"/>
        <v/>
      </c>
    </row>
    <row r="46" spans="1:9" x14ac:dyDescent="0.3">
      <c r="A46" s="288" t="s">
        <v>1458</v>
      </c>
      <c r="B46" s="288" t="s">
        <v>1459</v>
      </c>
      <c r="C46" s="288" t="s">
        <v>1460</v>
      </c>
      <c r="D46" s="288" t="s">
        <v>1461</v>
      </c>
      <c r="E46" s="290" t="str">
        <f t="shared" ref="E46:H46" si="45">IF(LEFT($A46,7)="State A",LARGE($D49:$D55,E$1),"")</f>
        <v/>
      </c>
      <c r="F46" s="290" t="str">
        <f t="shared" si="45"/>
        <v/>
      </c>
      <c r="G46" s="290" t="str">
        <f t="shared" si="45"/>
        <v/>
      </c>
      <c r="H46" s="290" t="str">
        <f t="shared" si="45"/>
        <v/>
      </c>
      <c r="I46" s="290" t="str">
        <f t="shared" si="2"/>
        <v/>
      </c>
    </row>
    <row r="47" spans="1:9" x14ac:dyDescent="0.3">
      <c r="A47" s="288" t="s">
        <v>1465</v>
      </c>
      <c r="B47" s="288" t="s">
        <v>1482</v>
      </c>
      <c r="C47" s="291">
        <v>23327</v>
      </c>
      <c r="D47" s="292">
        <v>0.27850000000000003</v>
      </c>
      <c r="E47" s="290" t="str">
        <f t="shared" ref="E47:H47" si="46">IF(LEFT($A47,7)="State A",LARGE($D50:$D56,E$1),"")</f>
        <v/>
      </c>
      <c r="F47" s="290" t="str">
        <f t="shared" si="46"/>
        <v/>
      </c>
      <c r="G47" s="290" t="str">
        <f t="shared" si="46"/>
        <v/>
      </c>
      <c r="H47" s="290" t="str">
        <f t="shared" si="46"/>
        <v/>
      </c>
      <c r="I47" s="290" t="str">
        <f t="shared" si="2"/>
        <v/>
      </c>
    </row>
    <row r="48" spans="1:9" x14ac:dyDescent="0.3">
      <c r="A48" s="288" t="s">
        <v>1465</v>
      </c>
      <c r="B48" s="288" t="s">
        <v>1483</v>
      </c>
      <c r="C48" s="291">
        <v>22693</v>
      </c>
      <c r="D48" s="292">
        <v>0.27100000000000002</v>
      </c>
      <c r="E48" s="290" t="str">
        <f t="shared" ref="E48:H48" si="47">IF(LEFT($A48,7)="State A",LARGE($D51:$D57,E$1),"")</f>
        <v/>
      </c>
      <c r="F48" s="290" t="str">
        <f t="shared" si="47"/>
        <v/>
      </c>
      <c r="G48" s="290" t="str">
        <f t="shared" si="47"/>
        <v/>
      </c>
      <c r="H48" s="290" t="str">
        <f t="shared" si="47"/>
        <v/>
      </c>
      <c r="I48" s="290" t="str">
        <f t="shared" si="2"/>
        <v/>
      </c>
    </row>
    <row r="49" spans="1:9" x14ac:dyDescent="0.3">
      <c r="A49" s="288" t="s">
        <v>1462</v>
      </c>
      <c r="B49" s="288" t="s">
        <v>1484</v>
      </c>
      <c r="C49" s="291">
        <v>19346</v>
      </c>
      <c r="D49" s="292">
        <v>0.23100000000000001</v>
      </c>
      <c r="E49" s="290" t="str">
        <f t="shared" ref="E49:H49" si="48">IF(LEFT($A49,7)="State A",LARGE($D52:$D58,E$1),"")</f>
        <v/>
      </c>
      <c r="F49" s="290" t="str">
        <f t="shared" si="48"/>
        <v/>
      </c>
      <c r="G49" s="290" t="str">
        <f t="shared" si="48"/>
        <v/>
      </c>
      <c r="H49" s="290" t="str">
        <f t="shared" si="48"/>
        <v/>
      </c>
      <c r="I49" s="290" t="str">
        <f t="shared" si="2"/>
        <v/>
      </c>
    </row>
    <row r="50" spans="1:9" x14ac:dyDescent="0.3">
      <c r="A50" s="288" t="s">
        <v>1462</v>
      </c>
      <c r="B50" s="288" t="s">
        <v>1485</v>
      </c>
      <c r="C50" s="291">
        <v>18386</v>
      </c>
      <c r="D50" s="292">
        <v>0.2195</v>
      </c>
      <c r="E50" s="290" t="str">
        <f t="shared" ref="E50:H50" si="49">IF(LEFT($A50,7)="State A",LARGE($D53:$D59,E$1),"")</f>
        <v/>
      </c>
      <c r="F50" s="290" t="str">
        <f t="shared" si="49"/>
        <v/>
      </c>
      <c r="G50" s="290" t="str">
        <f t="shared" si="49"/>
        <v/>
      </c>
      <c r="H50" s="290" t="str">
        <f t="shared" si="49"/>
        <v/>
      </c>
      <c r="I50" s="290" t="str">
        <f t="shared" si="2"/>
        <v/>
      </c>
    </row>
    <row r="51" spans="1:9" x14ac:dyDescent="0.3">
      <c r="A51" s="269" t="s">
        <v>1468</v>
      </c>
      <c r="E51" s="290" t="str">
        <f t="shared" ref="E51:H51" si="50">IF(LEFT($A51,7)="State A",LARGE($D54:$D60,E$1),"")</f>
        <v/>
      </c>
      <c r="F51" s="290" t="str">
        <f t="shared" si="50"/>
        <v/>
      </c>
      <c r="G51" s="290" t="str">
        <f t="shared" si="50"/>
        <v/>
      </c>
      <c r="H51" s="290" t="str">
        <f t="shared" si="50"/>
        <v/>
      </c>
      <c r="I51" s="290" t="str">
        <f t="shared" si="2"/>
        <v/>
      </c>
    </row>
    <row r="52" spans="1:9" x14ac:dyDescent="0.3">
      <c r="A52" s="288"/>
      <c r="E52" s="290" t="str">
        <f t="shared" ref="E52:H52" si="51">IF(LEFT($A52,7)="State A",LARGE($D55:$D61,E$1),"")</f>
        <v/>
      </c>
      <c r="F52" s="290" t="str">
        <f t="shared" si="51"/>
        <v/>
      </c>
      <c r="G52" s="290" t="str">
        <f t="shared" si="51"/>
        <v/>
      </c>
      <c r="H52" s="290" t="str">
        <f t="shared" si="51"/>
        <v/>
      </c>
      <c r="I52" s="290" t="str">
        <f t="shared" si="2"/>
        <v/>
      </c>
    </row>
    <row r="53" spans="1:9" x14ac:dyDescent="0.3">
      <c r="A53" s="288" t="s">
        <v>1469</v>
      </c>
      <c r="E53" s="290" t="str">
        <f t="shared" ref="E53:H53" si="52">IF(LEFT($A53,7)="State A",LARGE($D56:$D62,E$1),"")</f>
        <v/>
      </c>
      <c r="F53" s="290" t="str">
        <f t="shared" si="52"/>
        <v/>
      </c>
      <c r="G53" s="290" t="str">
        <f t="shared" si="52"/>
        <v/>
      </c>
      <c r="H53" s="290" t="str">
        <f t="shared" si="52"/>
        <v/>
      </c>
      <c r="I53" s="290" t="str">
        <f t="shared" si="2"/>
        <v/>
      </c>
    </row>
    <row r="54" spans="1:9" x14ac:dyDescent="0.3">
      <c r="A54" s="288" t="s">
        <v>1470</v>
      </c>
      <c r="E54" s="290" t="str">
        <f t="shared" ref="E54:H54" si="53">IF(LEFT($A54,7)="State A",LARGE($D57:$D63,E$1),"")</f>
        <v/>
      </c>
      <c r="F54" s="290" t="str">
        <f t="shared" si="53"/>
        <v/>
      </c>
      <c r="G54" s="290" t="str">
        <f t="shared" si="53"/>
        <v/>
      </c>
      <c r="H54" s="290" t="str">
        <f t="shared" si="53"/>
        <v/>
      </c>
      <c r="I54" s="290" t="str">
        <f t="shared" si="2"/>
        <v/>
      </c>
    </row>
    <row r="55" spans="1:9" x14ac:dyDescent="0.3">
      <c r="A55" s="288" t="s">
        <v>1471</v>
      </c>
      <c r="E55" s="290" t="str">
        <f t="shared" ref="E55:H55" si="54">IF(LEFT($A55,7)="State A",LARGE($D58:$D64,E$1),"")</f>
        <v/>
      </c>
      <c r="F55" s="290" t="str">
        <f t="shared" si="54"/>
        <v/>
      </c>
      <c r="G55" s="290" t="str">
        <f t="shared" si="54"/>
        <v/>
      </c>
      <c r="H55" s="290" t="str">
        <f t="shared" si="54"/>
        <v/>
      </c>
      <c r="I55" s="290" t="str">
        <f t="shared" si="2"/>
        <v/>
      </c>
    </row>
    <row r="56" spans="1:9" x14ac:dyDescent="0.3">
      <c r="E56" s="290" t="str">
        <f t="shared" ref="E56:H56" si="55">IF(LEFT($A56,7)="State A",LARGE($D59:$D65,E$1),"")</f>
        <v/>
      </c>
      <c r="F56" s="290" t="str">
        <f t="shared" si="55"/>
        <v/>
      </c>
      <c r="G56" s="290" t="str">
        <f t="shared" si="55"/>
        <v/>
      </c>
      <c r="H56" s="290" t="str">
        <f t="shared" si="55"/>
        <v/>
      </c>
      <c r="I56" s="290" t="str">
        <f t="shared" si="2"/>
        <v/>
      </c>
    </row>
    <row r="57" spans="1:9" x14ac:dyDescent="0.3">
      <c r="A57" s="293" t="s">
        <v>1472</v>
      </c>
      <c r="E57" s="290" t="str">
        <f t="shared" ref="E57:H57" si="56">IF(LEFT($A57,7)="State A",LARGE($D60:$D66,E$1),"")</f>
        <v/>
      </c>
      <c r="F57" s="290" t="str">
        <f t="shared" si="56"/>
        <v/>
      </c>
      <c r="G57" s="290" t="str">
        <f t="shared" si="56"/>
        <v/>
      </c>
      <c r="H57" s="290" t="str">
        <f t="shared" si="56"/>
        <v/>
      </c>
      <c r="I57" s="290" t="str">
        <f t="shared" si="2"/>
        <v/>
      </c>
    </row>
    <row r="58" spans="1:9" x14ac:dyDescent="0.3">
      <c r="A58" s="269" t="s">
        <v>423</v>
      </c>
      <c r="E58" s="290" t="str">
        <f t="shared" ref="E58:H58" si="57">IF(LEFT($A58,7)="State A",LARGE($D61:$D67,E$1),"")</f>
        <v/>
      </c>
      <c r="F58" s="290" t="str">
        <f t="shared" si="57"/>
        <v/>
      </c>
      <c r="G58" s="290" t="str">
        <f t="shared" si="57"/>
        <v/>
      </c>
      <c r="H58" s="290" t="str">
        <f t="shared" si="57"/>
        <v/>
      </c>
      <c r="I58" s="290" t="str">
        <f t="shared" si="2"/>
        <v/>
      </c>
    </row>
    <row r="59" spans="1:9" x14ac:dyDescent="0.3">
      <c r="A59" s="269" t="s">
        <v>1486</v>
      </c>
      <c r="E59" s="290">
        <f t="shared" ref="E59:H59" si="58">IF(LEFT($A59,7)="State A",LARGE($D62:$D68,E$1),"")</f>
        <v>0.29870000000000002</v>
      </c>
      <c r="F59" s="290">
        <f t="shared" si="58"/>
        <v>0.29299999999999998</v>
      </c>
      <c r="G59" s="290">
        <f t="shared" si="58"/>
        <v>0.21049999999999999</v>
      </c>
      <c r="H59" s="290">
        <f t="shared" si="58"/>
        <v>0.19789999999999999</v>
      </c>
      <c r="I59" s="290">
        <f t="shared" si="2"/>
        <v>9.1650000000000009E-2</v>
      </c>
    </row>
    <row r="60" spans="1:9" x14ac:dyDescent="0.3">
      <c r="A60" s="269" t="s">
        <v>1487</v>
      </c>
      <c r="E60" s="290" t="str">
        <f t="shared" ref="E60:H60" si="59">IF(LEFT($A60,7)="State A",LARGE($D63:$D69,E$1),"")</f>
        <v/>
      </c>
      <c r="F60" s="290" t="str">
        <f t="shared" si="59"/>
        <v/>
      </c>
      <c r="G60" s="290" t="str">
        <f t="shared" si="59"/>
        <v/>
      </c>
      <c r="H60" s="290" t="str">
        <f t="shared" si="59"/>
        <v/>
      </c>
      <c r="I60" s="290" t="str">
        <f t="shared" si="2"/>
        <v/>
      </c>
    </row>
    <row r="61" spans="1:9" x14ac:dyDescent="0.3">
      <c r="A61" s="288" t="s">
        <v>1458</v>
      </c>
      <c r="B61" s="288" t="s">
        <v>1459</v>
      </c>
      <c r="C61" s="288" t="s">
        <v>1460</v>
      </c>
      <c r="D61" s="288" t="s">
        <v>1461</v>
      </c>
      <c r="E61" s="290" t="str">
        <f t="shared" ref="E61:H61" si="60">IF(LEFT($A61,7)="State A",LARGE($D64:$D70,E$1),"")</f>
        <v/>
      </c>
      <c r="F61" s="290" t="str">
        <f t="shared" si="60"/>
        <v/>
      </c>
      <c r="G61" s="290" t="str">
        <f t="shared" si="60"/>
        <v/>
      </c>
      <c r="H61" s="290" t="str">
        <f t="shared" si="60"/>
        <v/>
      </c>
      <c r="I61" s="290" t="str">
        <f t="shared" si="2"/>
        <v/>
      </c>
    </row>
    <row r="62" spans="1:9" ht="13.8" customHeight="1" x14ac:dyDescent="0.3">
      <c r="A62" s="288" t="s">
        <v>1465</v>
      </c>
      <c r="B62" s="288" t="s">
        <v>1488</v>
      </c>
      <c r="C62" s="291">
        <v>22347</v>
      </c>
      <c r="D62" s="292">
        <v>0.29870000000000002</v>
      </c>
      <c r="E62" s="290" t="str">
        <f t="shared" ref="E62:H62" si="61">IF(LEFT($A62,7)="State A",LARGE($D65:$D71,E$1),"")</f>
        <v/>
      </c>
      <c r="F62" s="290" t="str">
        <f t="shared" si="61"/>
        <v/>
      </c>
      <c r="G62" s="290" t="str">
        <f t="shared" si="61"/>
        <v/>
      </c>
      <c r="H62" s="290" t="str">
        <f t="shared" si="61"/>
        <v/>
      </c>
      <c r="I62" s="290" t="str">
        <f t="shared" si="2"/>
        <v/>
      </c>
    </row>
    <row r="63" spans="1:9" x14ac:dyDescent="0.3">
      <c r="A63" s="288"/>
      <c r="B63" s="288"/>
      <c r="C63" s="291"/>
      <c r="D63" s="292"/>
      <c r="E63" s="290" t="str">
        <f t="shared" ref="E63:H63" si="62">IF(LEFT($A63,7)="State A",LARGE($D66:$D72,E$1),"")</f>
        <v/>
      </c>
      <c r="F63" s="290" t="str">
        <f t="shared" si="62"/>
        <v/>
      </c>
      <c r="G63" s="290" t="str">
        <f t="shared" si="62"/>
        <v/>
      </c>
      <c r="H63" s="290" t="str">
        <f t="shared" si="62"/>
        <v/>
      </c>
      <c r="I63" s="290" t="str">
        <f t="shared" si="2"/>
        <v/>
      </c>
    </row>
    <row r="64" spans="1:9" ht="27.6" customHeight="1" x14ac:dyDescent="0.3">
      <c r="A64" s="288" t="s">
        <v>1465</v>
      </c>
      <c r="B64" s="288" t="s">
        <v>1489</v>
      </c>
      <c r="C64" s="291">
        <v>21920</v>
      </c>
      <c r="D64" s="292">
        <v>0.29299999999999998</v>
      </c>
      <c r="E64" s="290" t="str">
        <f t="shared" ref="E64:H64" si="63">IF(LEFT($A64,7)="State A",LARGE($D67:$D73,E$1),"")</f>
        <v/>
      </c>
      <c r="F64" s="290" t="str">
        <f t="shared" si="63"/>
        <v/>
      </c>
      <c r="G64" s="290" t="str">
        <f t="shared" si="63"/>
        <v/>
      </c>
      <c r="H64" s="290" t="str">
        <f t="shared" si="63"/>
        <v/>
      </c>
      <c r="I64" s="290" t="str">
        <f t="shared" si="2"/>
        <v/>
      </c>
    </row>
    <row r="65" spans="1:9" x14ac:dyDescent="0.3">
      <c r="A65" s="288"/>
      <c r="B65" s="288"/>
      <c r="C65" s="291"/>
      <c r="D65" s="292"/>
      <c r="E65" s="290" t="str">
        <f t="shared" ref="E65:H65" si="64">IF(LEFT($A65,7)="State A",LARGE($D68:$D74,E$1),"")</f>
        <v/>
      </c>
      <c r="F65" s="290" t="str">
        <f t="shared" si="64"/>
        <v/>
      </c>
      <c r="G65" s="290" t="str">
        <f t="shared" si="64"/>
        <v/>
      </c>
      <c r="H65" s="290" t="str">
        <f t="shared" si="64"/>
        <v/>
      </c>
      <c r="I65" s="290" t="str">
        <f t="shared" si="2"/>
        <v/>
      </c>
    </row>
    <row r="66" spans="1:9" x14ac:dyDescent="0.3">
      <c r="A66" s="288" t="s">
        <v>1462</v>
      </c>
      <c r="B66" s="288" t="s">
        <v>1490</v>
      </c>
      <c r="C66" s="291">
        <v>15748</v>
      </c>
      <c r="D66" s="292">
        <v>0.21049999999999999</v>
      </c>
      <c r="E66" s="290" t="str">
        <f t="shared" ref="E66:H66" si="65">IF(LEFT($A66,7)="State A",LARGE($D69:$D75,E$1),"")</f>
        <v/>
      </c>
      <c r="F66" s="290" t="str">
        <f t="shared" si="65"/>
        <v/>
      </c>
      <c r="G66" s="290" t="str">
        <f t="shared" si="65"/>
        <v/>
      </c>
      <c r="H66" s="290" t="str">
        <f t="shared" si="65"/>
        <v/>
      </c>
      <c r="I66" s="290" t="str">
        <f t="shared" si="2"/>
        <v/>
      </c>
    </row>
    <row r="67" spans="1:9" x14ac:dyDescent="0.3">
      <c r="A67" s="288" t="s">
        <v>1462</v>
      </c>
      <c r="B67" s="288" t="s">
        <v>1491</v>
      </c>
      <c r="C67" s="291">
        <v>14806</v>
      </c>
      <c r="D67" s="292">
        <v>0.19789999999999999</v>
      </c>
      <c r="E67" s="290" t="str">
        <f t="shared" ref="E67:H67" si="66">IF(LEFT($A67,7)="State A",LARGE($D70:$D76,E$1),"")</f>
        <v/>
      </c>
      <c r="F67" s="290" t="str">
        <f t="shared" si="66"/>
        <v/>
      </c>
      <c r="G67" s="290" t="str">
        <f t="shared" si="66"/>
        <v/>
      </c>
      <c r="H67" s="290" t="str">
        <f t="shared" si="66"/>
        <v/>
      </c>
      <c r="I67" s="290" t="str">
        <f t="shared" ref="I67:I130" si="67">IF(LEFT($A67,7)="State A",AVERAGE(E67-G67, F67-H67),"")</f>
        <v/>
      </c>
    </row>
    <row r="68" spans="1:9" x14ac:dyDescent="0.3">
      <c r="A68" s="269" t="s">
        <v>1468</v>
      </c>
      <c r="E68" s="290" t="str">
        <f t="shared" ref="E68:H68" si="68">IF(LEFT($A68,7)="State A",LARGE($D71:$D77,E$1),"")</f>
        <v/>
      </c>
      <c r="F68" s="290" t="str">
        <f t="shared" si="68"/>
        <v/>
      </c>
      <c r="G68" s="290" t="str">
        <f t="shared" si="68"/>
        <v/>
      </c>
      <c r="H68" s="290" t="str">
        <f t="shared" si="68"/>
        <v/>
      </c>
      <c r="I68" s="290" t="str">
        <f t="shared" si="67"/>
        <v/>
      </c>
    </row>
    <row r="69" spans="1:9" x14ac:dyDescent="0.3">
      <c r="A69" s="288"/>
      <c r="E69" s="290" t="str">
        <f t="shared" ref="E69:H69" si="69">IF(LEFT($A69,7)="State A",LARGE($D72:$D78,E$1),"")</f>
        <v/>
      </c>
      <c r="F69" s="290" t="str">
        <f t="shared" si="69"/>
        <v/>
      </c>
      <c r="G69" s="290" t="str">
        <f t="shared" si="69"/>
        <v/>
      </c>
      <c r="H69" s="290" t="str">
        <f t="shared" si="69"/>
        <v/>
      </c>
      <c r="I69" s="290" t="str">
        <f t="shared" si="67"/>
        <v/>
      </c>
    </row>
    <row r="70" spans="1:9" x14ac:dyDescent="0.3">
      <c r="A70" s="288" t="s">
        <v>1469</v>
      </c>
      <c r="E70" s="290" t="str">
        <f t="shared" ref="E70:H70" si="70">IF(LEFT($A70,7)="State A",LARGE($D73:$D79,E$1),"")</f>
        <v/>
      </c>
      <c r="F70" s="290" t="str">
        <f t="shared" si="70"/>
        <v/>
      </c>
      <c r="G70" s="290" t="str">
        <f t="shared" si="70"/>
        <v/>
      </c>
      <c r="H70" s="290" t="str">
        <f t="shared" si="70"/>
        <v/>
      </c>
      <c r="I70" s="290" t="str">
        <f t="shared" si="67"/>
        <v/>
      </c>
    </row>
    <row r="71" spans="1:9" x14ac:dyDescent="0.3">
      <c r="A71" s="288" t="s">
        <v>1470</v>
      </c>
      <c r="E71" s="290" t="str">
        <f t="shared" ref="E71:H71" si="71">IF(LEFT($A71,7)="State A",LARGE($D74:$D80,E$1),"")</f>
        <v/>
      </c>
      <c r="F71" s="290" t="str">
        <f t="shared" si="71"/>
        <v/>
      </c>
      <c r="G71" s="290" t="str">
        <f t="shared" si="71"/>
        <v/>
      </c>
      <c r="H71" s="290" t="str">
        <f t="shared" si="71"/>
        <v/>
      </c>
      <c r="I71" s="290" t="str">
        <f t="shared" si="67"/>
        <v/>
      </c>
    </row>
    <row r="72" spans="1:9" x14ac:dyDescent="0.3">
      <c r="A72" s="288" t="s">
        <v>1471</v>
      </c>
      <c r="E72" s="290" t="str">
        <f t="shared" ref="E72:H72" si="72">IF(LEFT($A72,7)="State A",LARGE($D75:$D81,E$1),"")</f>
        <v/>
      </c>
      <c r="F72" s="290" t="str">
        <f t="shared" si="72"/>
        <v/>
      </c>
      <c r="G72" s="290" t="str">
        <f t="shared" si="72"/>
        <v/>
      </c>
      <c r="H72" s="290" t="str">
        <f t="shared" si="72"/>
        <v/>
      </c>
      <c r="I72" s="290" t="str">
        <f t="shared" si="67"/>
        <v/>
      </c>
    </row>
    <row r="73" spans="1:9" x14ac:dyDescent="0.3">
      <c r="E73" s="290" t="str">
        <f t="shared" ref="E73:H73" si="73">IF(LEFT($A73,7)="State A",LARGE($D76:$D82,E$1),"")</f>
        <v/>
      </c>
      <c r="F73" s="290" t="str">
        <f t="shared" si="73"/>
        <v/>
      </c>
      <c r="G73" s="290" t="str">
        <f t="shared" si="73"/>
        <v/>
      </c>
      <c r="H73" s="290" t="str">
        <f t="shared" si="73"/>
        <v/>
      </c>
      <c r="I73" s="290" t="str">
        <f t="shared" si="67"/>
        <v/>
      </c>
    </row>
    <row r="74" spans="1:9" x14ac:dyDescent="0.3">
      <c r="A74" s="293" t="s">
        <v>1472</v>
      </c>
      <c r="E74" s="290" t="str">
        <f t="shared" ref="E74:H74" si="74">IF(LEFT($A74,7)="State A",LARGE($D77:$D83,E$1),"")</f>
        <v/>
      </c>
      <c r="F74" s="290" t="str">
        <f t="shared" si="74"/>
        <v/>
      </c>
      <c r="G74" s="290" t="str">
        <f t="shared" si="74"/>
        <v/>
      </c>
      <c r="H74" s="290" t="str">
        <f t="shared" si="74"/>
        <v/>
      </c>
      <c r="I74" s="290" t="str">
        <f t="shared" si="67"/>
        <v/>
      </c>
    </row>
    <row r="75" spans="1:9" x14ac:dyDescent="0.3">
      <c r="A75" s="269" t="s">
        <v>423</v>
      </c>
      <c r="E75" s="290" t="str">
        <f t="shared" ref="E75:H75" si="75">IF(LEFT($A75,7)="State A",LARGE($D78:$D84,E$1),"")</f>
        <v/>
      </c>
      <c r="F75" s="290" t="str">
        <f t="shared" si="75"/>
        <v/>
      </c>
      <c r="G75" s="290" t="str">
        <f t="shared" si="75"/>
        <v/>
      </c>
      <c r="H75" s="290" t="str">
        <f t="shared" si="75"/>
        <v/>
      </c>
      <c r="I75" s="290" t="str">
        <f t="shared" si="67"/>
        <v/>
      </c>
    </row>
    <row r="76" spans="1:9" x14ac:dyDescent="0.3">
      <c r="A76" s="269" t="s">
        <v>1492</v>
      </c>
      <c r="E76" s="290">
        <f t="shared" ref="E76:H76" si="76">IF(LEFT($A76,7)="State A",LARGE($D79:$D85,E$1),"")</f>
        <v>0.33950000000000002</v>
      </c>
      <c r="F76" s="290">
        <f t="shared" si="76"/>
        <v>0.32700000000000001</v>
      </c>
      <c r="G76" s="290">
        <f t="shared" si="76"/>
        <v>0.16889999999999999</v>
      </c>
      <c r="H76" s="290">
        <f t="shared" si="76"/>
        <v>0.1646</v>
      </c>
      <c r="I76" s="290">
        <f t="shared" si="67"/>
        <v>0.16650000000000004</v>
      </c>
    </row>
    <row r="77" spans="1:9" x14ac:dyDescent="0.3">
      <c r="A77" s="269" t="s">
        <v>1457</v>
      </c>
      <c r="E77" s="290" t="str">
        <f t="shared" ref="E77:H77" si="77">IF(LEFT($A77,7)="State A",LARGE($D80:$D86,E$1),"")</f>
        <v/>
      </c>
      <c r="F77" s="290" t="str">
        <f t="shared" si="77"/>
        <v/>
      </c>
      <c r="G77" s="290" t="str">
        <f t="shared" si="77"/>
        <v/>
      </c>
      <c r="H77" s="290" t="str">
        <f t="shared" si="77"/>
        <v/>
      </c>
      <c r="I77" s="290" t="str">
        <f t="shared" si="67"/>
        <v/>
      </c>
    </row>
    <row r="78" spans="1:9" x14ac:dyDescent="0.3">
      <c r="A78" s="288" t="s">
        <v>1458</v>
      </c>
      <c r="B78" s="288" t="s">
        <v>1459</v>
      </c>
      <c r="C78" s="288" t="s">
        <v>1460</v>
      </c>
      <c r="D78" s="288" t="s">
        <v>1461</v>
      </c>
      <c r="E78" s="290" t="str">
        <f t="shared" ref="E78:H78" si="78">IF(LEFT($A78,7)="State A",LARGE($D81:$D87,E$1),"")</f>
        <v/>
      </c>
      <c r="F78" s="290" t="str">
        <f t="shared" si="78"/>
        <v/>
      </c>
      <c r="G78" s="290" t="str">
        <f t="shared" si="78"/>
        <v/>
      </c>
      <c r="H78" s="290" t="str">
        <f t="shared" si="78"/>
        <v/>
      </c>
      <c r="I78" s="290" t="str">
        <f t="shared" si="67"/>
        <v/>
      </c>
    </row>
    <row r="79" spans="1:9" ht="13.8" customHeight="1" x14ac:dyDescent="0.3">
      <c r="A79" s="288" t="s">
        <v>1465</v>
      </c>
      <c r="B79" s="288" t="s">
        <v>1493</v>
      </c>
      <c r="C79" s="291">
        <v>21533</v>
      </c>
      <c r="D79" s="292">
        <v>0.33950000000000002</v>
      </c>
      <c r="E79" s="290" t="str">
        <f t="shared" ref="E79:H79" si="79">IF(LEFT($A79,7)="State A",LARGE($D82:$D88,E$1),"")</f>
        <v/>
      </c>
      <c r="F79" s="290" t="str">
        <f t="shared" si="79"/>
        <v/>
      </c>
      <c r="G79" s="290" t="str">
        <f t="shared" si="79"/>
        <v/>
      </c>
      <c r="H79" s="290" t="str">
        <f t="shared" si="79"/>
        <v/>
      </c>
      <c r="I79" s="290" t="str">
        <f t="shared" si="67"/>
        <v/>
      </c>
    </row>
    <row r="80" spans="1:9" x14ac:dyDescent="0.3">
      <c r="A80" s="288"/>
      <c r="B80" s="288"/>
      <c r="C80" s="291"/>
      <c r="D80" s="292"/>
      <c r="E80" s="290" t="str">
        <f t="shared" ref="E80:H80" si="80">IF(LEFT($A80,7)="State A",LARGE($D83:$D89,E$1),"")</f>
        <v/>
      </c>
      <c r="F80" s="290" t="str">
        <f t="shared" si="80"/>
        <v/>
      </c>
      <c r="G80" s="290" t="str">
        <f t="shared" si="80"/>
        <v/>
      </c>
      <c r="H80" s="290" t="str">
        <f t="shared" si="80"/>
        <v/>
      </c>
      <c r="I80" s="290" t="str">
        <f t="shared" si="67"/>
        <v/>
      </c>
    </row>
    <row r="81" spans="1:9" ht="13.8" customHeight="1" x14ac:dyDescent="0.3">
      <c r="A81" s="288" t="s">
        <v>1465</v>
      </c>
      <c r="B81" s="288" t="s">
        <v>1494</v>
      </c>
      <c r="C81" s="291">
        <v>20743</v>
      </c>
      <c r="D81" s="292">
        <v>0.32700000000000001</v>
      </c>
      <c r="E81" s="290" t="str">
        <f t="shared" ref="E81:H81" si="81">IF(LEFT($A81,7)="State A",LARGE($D84:$D90,E$1),"")</f>
        <v/>
      </c>
      <c r="F81" s="290" t="str">
        <f t="shared" si="81"/>
        <v/>
      </c>
      <c r="G81" s="290" t="str">
        <f t="shared" si="81"/>
        <v/>
      </c>
      <c r="H81" s="290" t="str">
        <f t="shared" si="81"/>
        <v/>
      </c>
      <c r="I81" s="290" t="str">
        <f t="shared" si="67"/>
        <v/>
      </c>
    </row>
    <row r="82" spans="1:9" x14ac:dyDescent="0.3">
      <c r="A82" s="288"/>
      <c r="B82" s="288"/>
      <c r="C82" s="291"/>
      <c r="D82" s="292"/>
      <c r="E82" s="290" t="str">
        <f t="shared" ref="E82:H82" si="82">IF(LEFT($A82,7)="State A",LARGE($D85:$D91,E$1),"")</f>
        <v/>
      </c>
      <c r="F82" s="290" t="str">
        <f t="shared" si="82"/>
        <v/>
      </c>
      <c r="G82" s="290" t="str">
        <f t="shared" si="82"/>
        <v/>
      </c>
      <c r="H82" s="290" t="str">
        <f t="shared" si="82"/>
        <v/>
      </c>
      <c r="I82" s="290" t="str">
        <f t="shared" si="67"/>
        <v/>
      </c>
    </row>
    <row r="83" spans="1:9" x14ac:dyDescent="0.3">
      <c r="A83" s="288" t="s">
        <v>1462</v>
      </c>
      <c r="B83" s="288" t="s">
        <v>1495</v>
      </c>
      <c r="C83" s="291">
        <v>10711</v>
      </c>
      <c r="D83" s="292">
        <v>0.16889999999999999</v>
      </c>
      <c r="E83" s="290" t="str">
        <f t="shared" ref="E83:H83" si="83">IF(LEFT($A83,7)="State A",LARGE($D86:$D92,E$1),"")</f>
        <v/>
      </c>
      <c r="F83" s="290" t="str">
        <f t="shared" si="83"/>
        <v/>
      </c>
      <c r="G83" s="290" t="str">
        <f t="shared" si="83"/>
        <v/>
      </c>
      <c r="H83" s="290" t="str">
        <f t="shared" si="83"/>
        <v/>
      </c>
      <c r="I83" s="290" t="str">
        <f t="shared" si="67"/>
        <v/>
      </c>
    </row>
    <row r="84" spans="1:9" x14ac:dyDescent="0.3">
      <c r="A84" s="288" t="s">
        <v>1462</v>
      </c>
      <c r="B84" s="288" t="s">
        <v>1496</v>
      </c>
      <c r="C84" s="291">
        <v>10442</v>
      </c>
      <c r="D84" s="292">
        <v>0.1646</v>
      </c>
      <c r="E84" s="290" t="str">
        <f t="shared" ref="E84:H84" si="84">IF(LEFT($A84,7)="State A",LARGE($D87:$D93,E$1),"")</f>
        <v/>
      </c>
      <c r="F84" s="290" t="str">
        <f t="shared" si="84"/>
        <v/>
      </c>
      <c r="G84" s="290" t="str">
        <f t="shared" si="84"/>
        <v/>
      </c>
      <c r="H84" s="290" t="str">
        <f t="shared" si="84"/>
        <v/>
      </c>
      <c r="I84" s="290" t="str">
        <f t="shared" si="67"/>
        <v/>
      </c>
    </row>
    <row r="85" spans="1:9" x14ac:dyDescent="0.3">
      <c r="A85" s="269" t="s">
        <v>1468</v>
      </c>
      <c r="E85" s="290" t="str">
        <f t="shared" ref="E85:H85" si="85">IF(LEFT($A85,7)="State A",LARGE($D88:$D94,E$1),"")</f>
        <v/>
      </c>
      <c r="F85" s="290" t="str">
        <f t="shared" si="85"/>
        <v/>
      </c>
      <c r="G85" s="290" t="str">
        <f t="shared" si="85"/>
        <v/>
      </c>
      <c r="H85" s="290" t="str">
        <f t="shared" si="85"/>
        <v/>
      </c>
      <c r="I85" s="290" t="str">
        <f t="shared" si="67"/>
        <v/>
      </c>
    </row>
    <row r="86" spans="1:9" x14ac:dyDescent="0.3">
      <c r="A86" s="288"/>
      <c r="E86" s="290" t="str">
        <f t="shared" ref="E86:H86" si="86">IF(LEFT($A86,7)="State A",LARGE($D89:$D95,E$1),"")</f>
        <v/>
      </c>
      <c r="F86" s="290" t="str">
        <f t="shared" si="86"/>
        <v/>
      </c>
      <c r="G86" s="290" t="str">
        <f t="shared" si="86"/>
        <v/>
      </c>
      <c r="H86" s="290" t="str">
        <f t="shared" si="86"/>
        <v/>
      </c>
      <c r="I86" s="290" t="str">
        <f t="shared" si="67"/>
        <v/>
      </c>
    </row>
    <row r="87" spans="1:9" x14ac:dyDescent="0.3">
      <c r="A87" s="288" t="s">
        <v>1469</v>
      </c>
      <c r="E87" s="290" t="str">
        <f t="shared" ref="E87:H87" si="87">IF(LEFT($A87,7)="State A",LARGE($D90:$D96,E$1),"")</f>
        <v/>
      </c>
      <c r="F87" s="290" t="str">
        <f t="shared" si="87"/>
        <v/>
      </c>
      <c r="G87" s="290" t="str">
        <f t="shared" si="87"/>
        <v/>
      </c>
      <c r="H87" s="290" t="str">
        <f t="shared" si="87"/>
        <v/>
      </c>
      <c r="I87" s="290" t="str">
        <f t="shared" si="67"/>
        <v/>
      </c>
    </row>
    <row r="88" spans="1:9" x14ac:dyDescent="0.3">
      <c r="A88" s="288" t="s">
        <v>1470</v>
      </c>
      <c r="E88" s="290" t="str">
        <f t="shared" ref="E88:H88" si="88">IF(LEFT($A88,7)="State A",LARGE($D91:$D97,E$1),"")</f>
        <v/>
      </c>
      <c r="F88" s="290" t="str">
        <f t="shared" si="88"/>
        <v/>
      </c>
      <c r="G88" s="290" t="str">
        <f t="shared" si="88"/>
        <v/>
      </c>
      <c r="H88" s="290" t="str">
        <f t="shared" si="88"/>
        <v/>
      </c>
      <c r="I88" s="290" t="str">
        <f t="shared" si="67"/>
        <v/>
      </c>
    </row>
    <row r="89" spans="1:9" x14ac:dyDescent="0.3">
      <c r="A89" s="288" t="s">
        <v>1471</v>
      </c>
      <c r="E89" s="290" t="str">
        <f t="shared" ref="E89:H89" si="89">IF(LEFT($A89,7)="State A",LARGE($D92:$D98,E$1),"")</f>
        <v/>
      </c>
      <c r="F89" s="290" t="str">
        <f t="shared" si="89"/>
        <v/>
      </c>
      <c r="G89" s="290" t="str">
        <f t="shared" si="89"/>
        <v/>
      </c>
      <c r="H89" s="290" t="str">
        <f t="shared" si="89"/>
        <v/>
      </c>
      <c r="I89" s="290" t="str">
        <f t="shared" si="67"/>
        <v/>
      </c>
    </row>
    <row r="90" spans="1:9" x14ac:dyDescent="0.3">
      <c r="E90" s="290" t="str">
        <f t="shared" ref="E90:H90" si="90">IF(LEFT($A90,7)="State A",LARGE($D93:$D99,E$1),"")</f>
        <v/>
      </c>
      <c r="F90" s="290" t="str">
        <f t="shared" si="90"/>
        <v/>
      </c>
      <c r="G90" s="290" t="str">
        <f t="shared" si="90"/>
        <v/>
      </c>
      <c r="H90" s="290" t="str">
        <f t="shared" si="90"/>
        <v/>
      </c>
      <c r="I90" s="290" t="str">
        <f t="shared" si="67"/>
        <v/>
      </c>
    </row>
    <row r="91" spans="1:9" x14ac:dyDescent="0.3">
      <c r="A91" s="293" t="s">
        <v>1472</v>
      </c>
      <c r="E91" s="290" t="str">
        <f t="shared" ref="E91:H91" si="91">IF(LEFT($A91,7)="State A",LARGE($D94:$D100,E$1),"")</f>
        <v/>
      </c>
      <c r="F91" s="290" t="str">
        <f t="shared" si="91"/>
        <v/>
      </c>
      <c r="G91" s="290" t="str">
        <f t="shared" si="91"/>
        <v/>
      </c>
      <c r="H91" s="290" t="str">
        <f t="shared" si="91"/>
        <v/>
      </c>
      <c r="I91" s="290" t="str">
        <f t="shared" si="67"/>
        <v/>
      </c>
    </row>
    <row r="92" spans="1:9" x14ac:dyDescent="0.3">
      <c r="A92" s="269" t="s">
        <v>423</v>
      </c>
      <c r="E92" s="290" t="str">
        <f t="shared" ref="E92:H92" si="92">IF(LEFT($A92,7)="State A",LARGE($D95:$D101,E$1),"")</f>
        <v/>
      </c>
      <c r="F92" s="290" t="str">
        <f t="shared" si="92"/>
        <v/>
      </c>
      <c r="G92" s="290" t="str">
        <f t="shared" si="92"/>
        <v/>
      </c>
      <c r="H92" s="290" t="str">
        <f t="shared" si="92"/>
        <v/>
      </c>
      <c r="I92" s="290" t="str">
        <f t="shared" si="67"/>
        <v/>
      </c>
    </row>
    <row r="93" spans="1:9" x14ac:dyDescent="0.3">
      <c r="A93" s="269" t="s">
        <v>1497</v>
      </c>
      <c r="E93" s="290">
        <f t="shared" ref="E93:H93" si="93">IF(LEFT($A93,7)="State A",LARGE($D96:$D102,E$1),"")</f>
        <v>0.34699999999999998</v>
      </c>
      <c r="F93" s="290">
        <f t="shared" si="93"/>
        <v>0.3377</v>
      </c>
      <c r="G93" s="290">
        <f t="shared" si="93"/>
        <v>0.1588</v>
      </c>
      <c r="H93" s="290">
        <f t="shared" si="93"/>
        <v>0.15659999999999999</v>
      </c>
      <c r="I93" s="290">
        <f t="shared" si="67"/>
        <v>0.18464999999999998</v>
      </c>
    </row>
    <row r="94" spans="1:9" x14ac:dyDescent="0.3">
      <c r="A94" s="269" t="s">
        <v>1457</v>
      </c>
      <c r="E94" s="290" t="str">
        <f t="shared" ref="E94:H94" si="94">IF(LEFT($A94,7)="State A",LARGE($D97:$D103,E$1),"")</f>
        <v/>
      </c>
      <c r="F94" s="290" t="str">
        <f t="shared" si="94"/>
        <v/>
      </c>
      <c r="G94" s="290" t="str">
        <f t="shared" si="94"/>
        <v/>
      </c>
      <c r="H94" s="290" t="str">
        <f t="shared" si="94"/>
        <v/>
      </c>
      <c r="I94" s="290" t="str">
        <f t="shared" si="67"/>
        <v/>
      </c>
    </row>
    <row r="95" spans="1:9" x14ac:dyDescent="0.3">
      <c r="A95" s="288" t="s">
        <v>1458</v>
      </c>
      <c r="B95" s="288" t="s">
        <v>1459</v>
      </c>
      <c r="C95" s="288" t="s">
        <v>1460</v>
      </c>
      <c r="D95" s="288" t="s">
        <v>1461</v>
      </c>
      <c r="E95" s="290" t="str">
        <f t="shared" ref="E95:H95" si="95">IF(LEFT($A95,7)="State A",LARGE($D98:$D104,E$1),"")</f>
        <v/>
      </c>
      <c r="F95" s="290" t="str">
        <f t="shared" si="95"/>
        <v/>
      </c>
      <c r="G95" s="290" t="str">
        <f t="shared" si="95"/>
        <v/>
      </c>
      <c r="H95" s="290" t="str">
        <f t="shared" si="95"/>
        <v/>
      </c>
      <c r="I95" s="290" t="str">
        <f t="shared" si="67"/>
        <v/>
      </c>
    </row>
    <row r="96" spans="1:9" ht="13.8" customHeight="1" x14ac:dyDescent="0.3">
      <c r="A96" s="288" t="s">
        <v>1465</v>
      </c>
      <c r="B96" s="288" t="s">
        <v>1498</v>
      </c>
      <c r="C96" s="291">
        <v>30166</v>
      </c>
      <c r="D96" s="292">
        <v>0.34699999999999998</v>
      </c>
      <c r="E96" s="290" t="str">
        <f t="shared" ref="E96:H96" si="96">IF(LEFT($A96,7)="State A",LARGE($D99:$D105,E$1),"")</f>
        <v/>
      </c>
      <c r="F96" s="290" t="str">
        <f t="shared" si="96"/>
        <v/>
      </c>
      <c r="G96" s="290" t="str">
        <f t="shared" si="96"/>
        <v/>
      </c>
      <c r="H96" s="290" t="str">
        <f t="shared" si="96"/>
        <v/>
      </c>
      <c r="I96" s="290" t="str">
        <f t="shared" si="67"/>
        <v/>
      </c>
    </row>
    <row r="97" spans="1:9" x14ac:dyDescent="0.3">
      <c r="A97" s="288"/>
      <c r="B97" s="288"/>
      <c r="C97" s="291"/>
      <c r="D97" s="292"/>
      <c r="E97" s="290" t="str">
        <f t="shared" ref="E97:H97" si="97">IF(LEFT($A97,7)="State A",LARGE($D100:$D106,E$1),"")</f>
        <v/>
      </c>
      <c r="F97" s="290" t="str">
        <f t="shared" si="97"/>
        <v/>
      </c>
      <c r="G97" s="290" t="str">
        <f t="shared" si="97"/>
        <v/>
      </c>
      <c r="H97" s="290" t="str">
        <f t="shared" si="97"/>
        <v/>
      </c>
      <c r="I97" s="290" t="str">
        <f t="shared" si="67"/>
        <v/>
      </c>
    </row>
    <row r="98" spans="1:9" ht="13.8" customHeight="1" x14ac:dyDescent="0.3">
      <c r="A98" s="288" t="s">
        <v>1465</v>
      </c>
      <c r="B98" s="288" t="s">
        <v>1499</v>
      </c>
      <c r="C98" s="291">
        <v>29354</v>
      </c>
      <c r="D98" s="292">
        <v>0.3377</v>
      </c>
      <c r="E98" s="290" t="str">
        <f t="shared" ref="E98:H98" si="98">IF(LEFT($A98,7)="State A",LARGE($D101:$D107,E$1),"")</f>
        <v/>
      </c>
      <c r="F98" s="290" t="str">
        <f t="shared" si="98"/>
        <v/>
      </c>
      <c r="G98" s="290" t="str">
        <f t="shared" si="98"/>
        <v/>
      </c>
      <c r="H98" s="290" t="str">
        <f t="shared" si="98"/>
        <v/>
      </c>
      <c r="I98" s="290" t="str">
        <f t="shared" si="67"/>
        <v/>
      </c>
    </row>
    <row r="99" spans="1:9" x14ac:dyDescent="0.3">
      <c r="A99" s="288"/>
      <c r="B99" s="288"/>
      <c r="C99" s="291"/>
      <c r="D99" s="292"/>
      <c r="E99" s="290" t="str">
        <f t="shared" ref="E99:H99" si="99">IF(LEFT($A99,7)="State A",LARGE($D102:$D108,E$1),"")</f>
        <v/>
      </c>
      <c r="F99" s="290" t="str">
        <f t="shared" si="99"/>
        <v/>
      </c>
      <c r="G99" s="290" t="str">
        <f t="shared" si="99"/>
        <v/>
      </c>
      <c r="H99" s="290" t="str">
        <f t="shared" si="99"/>
        <v/>
      </c>
      <c r="I99" s="290" t="str">
        <f t="shared" si="67"/>
        <v/>
      </c>
    </row>
    <row r="100" spans="1:9" x14ac:dyDescent="0.3">
      <c r="A100" s="288" t="s">
        <v>1462</v>
      </c>
      <c r="B100" s="288" t="s">
        <v>1500</v>
      </c>
      <c r="C100" s="291">
        <v>13801</v>
      </c>
      <c r="D100" s="292">
        <v>0.1588</v>
      </c>
      <c r="E100" s="290" t="str">
        <f t="shared" ref="E100:H100" si="100">IF(LEFT($A100,7)="State A",LARGE($D103:$D109,E$1),"")</f>
        <v/>
      </c>
      <c r="F100" s="290" t="str">
        <f t="shared" si="100"/>
        <v/>
      </c>
      <c r="G100" s="290" t="str">
        <f t="shared" si="100"/>
        <v/>
      </c>
      <c r="H100" s="290" t="str">
        <f t="shared" si="100"/>
        <v/>
      </c>
      <c r="I100" s="290" t="str">
        <f t="shared" si="67"/>
        <v/>
      </c>
    </row>
    <row r="101" spans="1:9" x14ac:dyDescent="0.3">
      <c r="A101" s="288" t="s">
        <v>1462</v>
      </c>
      <c r="B101" s="288" t="s">
        <v>1501</v>
      </c>
      <c r="C101" s="291">
        <v>13612</v>
      </c>
      <c r="D101" s="292">
        <v>0.15659999999999999</v>
      </c>
      <c r="E101" s="290" t="str">
        <f t="shared" ref="E101:H101" si="101">IF(LEFT($A101,7)="State A",LARGE($D104:$D110,E$1),"")</f>
        <v/>
      </c>
      <c r="F101" s="290" t="str">
        <f t="shared" si="101"/>
        <v/>
      </c>
      <c r="G101" s="290" t="str">
        <f t="shared" si="101"/>
        <v/>
      </c>
      <c r="H101" s="290" t="str">
        <f t="shared" si="101"/>
        <v/>
      </c>
      <c r="I101" s="290" t="str">
        <f t="shared" si="67"/>
        <v/>
      </c>
    </row>
    <row r="102" spans="1:9" x14ac:dyDescent="0.3">
      <c r="A102" s="269" t="s">
        <v>1468</v>
      </c>
      <c r="E102" s="290" t="str">
        <f t="shared" ref="E102:H102" si="102">IF(LEFT($A102,7)="State A",LARGE($D105:$D111,E$1),"")</f>
        <v/>
      </c>
      <c r="F102" s="290" t="str">
        <f t="shared" si="102"/>
        <v/>
      </c>
      <c r="G102" s="290" t="str">
        <f t="shared" si="102"/>
        <v/>
      </c>
      <c r="H102" s="290" t="str">
        <f t="shared" si="102"/>
        <v/>
      </c>
      <c r="I102" s="290" t="str">
        <f t="shared" si="67"/>
        <v/>
      </c>
    </row>
    <row r="103" spans="1:9" x14ac:dyDescent="0.3">
      <c r="A103" s="288"/>
      <c r="E103" s="290" t="str">
        <f t="shared" ref="E103:H103" si="103">IF(LEFT($A103,7)="State A",LARGE($D106:$D112,E$1),"")</f>
        <v/>
      </c>
      <c r="F103" s="290" t="str">
        <f t="shared" si="103"/>
        <v/>
      </c>
      <c r="G103" s="290" t="str">
        <f t="shared" si="103"/>
        <v/>
      </c>
      <c r="H103" s="290" t="str">
        <f t="shared" si="103"/>
        <v/>
      </c>
      <c r="I103" s="290" t="str">
        <f t="shared" si="67"/>
        <v/>
      </c>
    </row>
    <row r="104" spans="1:9" x14ac:dyDescent="0.3">
      <c r="A104" s="288" t="s">
        <v>1469</v>
      </c>
      <c r="E104" s="290" t="str">
        <f t="shared" ref="E104:H104" si="104">IF(LEFT($A104,7)="State A",LARGE($D107:$D113,E$1),"")</f>
        <v/>
      </c>
      <c r="F104" s="290" t="str">
        <f t="shared" si="104"/>
        <v/>
      </c>
      <c r="G104" s="290" t="str">
        <f t="shared" si="104"/>
        <v/>
      </c>
      <c r="H104" s="290" t="str">
        <f t="shared" si="104"/>
        <v/>
      </c>
      <c r="I104" s="290" t="str">
        <f t="shared" si="67"/>
        <v/>
      </c>
    </row>
    <row r="105" spans="1:9" x14ac:dyDescent="0.3">
      <c r="A105" s="288" t="s">
        <v>1470</v>
      </c>
      <c r="E105" s="290" t="str">
        <f t="shared" ref="E105:H105" si="105">IF(LEFT($A105,7)="State A",LARGE($D108:$D114,E$1),"")</f>
        <v/>
      </c>
      <c r="F105" s="290" t="str">
        <f t="shared" si="105"/>
        <v/>
      </c>
      <c r="G105" s="290" t="str">
        <f t="shared" si="105"/>
        <v/>
      </c>
      <c r="H105" s="290" t="str">
        <f t="shared" si="105"/>
        <v/>
      </c>
      <c r="I105" s="290" t="str">
        <f t="shared" si="67"/>
        <v/>
      </c>
    </row>
    <row r="106" spans="1:9" x14ac:dyDescent="0.3">
      <c r="A106" s="288" t="s">
        <v>1471</v>
      </c>
      <c r="E106" s="290" t="str">
        <f t="shared" ref="E106:H106" si="106">IF(LEFT($A106,7)="State A",LARGE($D109:$D115,E$1),"")</f>
        <v/>
      </c>
      <c r="F106" s="290" t="str">
        <f t="shared" si="106"/>
        <v/>
      </c>
      <c r="G106" s="290" t="str">
        <f t="shared" si="106"/>
        <v/>
      </c>
      <c r="H106" s="290" t="str">
        <f t="shared" si="106"/>
        <v/>
      </c>
      <c r="I106" s="290" t="str">
        <f t="shared" si="67"/>
        <v/>
      </c>
    </row>
    <row r="107" spans="1:9" x14ac:dyDescent="0.3">
      <c r="E107" s="290" t="str">
        <f t="shared" ref="E107:H107" si="107">IF(LEFT($A107,7)="State A",LARGE($D110:$D116,E$1),"")</f>
        <v/>
      </c>
      <c r="F107" s="290" t="str">
        <f t="shared" si="107"/>
        <v/>
      </c>
      <c r="G107" s="290" t="str">
        <f t="shared" si="107"/>
        <v/>
      </c>
      <c r="H107" s="290" t="str">
        <f t="shared" si="107"/>
        <v/>
      </c>
      <c r="I107" s="290" t="str">
        <f t="shared" si="67"/>
        <v/>
      </c>
    </row>
    <row r="108" spans="1:9" x14ac:dyDescent="0.3">
      <c r="A108" s="293" t="s">
        <v>1472</v>
      </c>
      <c r="E108" s="290" t="str">
        <f t="shared" ref="E108:H108" si="108">IF(LEFT($A108,7)="State A",LARGE($D111:$D117,E$1),"")</f>
        <v/>
      </c>
      <c r="F108" s="290" t="str">
        <f t="shared" si="108"/>
        <v/>
      </c>
      <c r="G108" s="290" t="str">
        <f t="shared" si="108"/>
        <v/>
      </c>
      <c r="H108" s="290" t="str">
        <f t="shared" si="108"/>
        <v/>
      </c>
      <c r="I108" s="290" t="str">
        <f t="shared" si="67"/>
        <v/>
      </c>
    </row>
    <row r="109" spans="1:9" x14ac:dyDescent="0.3">
      <c r="A109" s="269" t="s">
        <v>423</v>
      </c>
      <c r="E109" s="290" t="str">
        <f t="shared" ref="E109:H109" si="109">IF(LEFT($A109,7)="State A",LARGE($D112:$D118,E$1),"")</f>
        <v/>
      </c>
      <c r="F109" s="290" t="str">
        <f t="shared" si="109"/>
        <v/>
      </c>
      <c r="G109" s="290" t="str">
        <f t="shared" si="109"/>
        <v/>
      </c>
      <c r="H109" s="290" t="str">
        <f t="shared" si="109"/>
        <v/>
      </c>
      <c r="I109" s="290" t="str">
        <f t="shared" si="67"/>
        <v/>
      </c>
    </row>
    <row r="110" spans="1:9" x14ac:dyDescent="0.3">
      <c r="A110" s="269" t="s">
        <v>1502</v>
      </c>
      <c r="E110" s="290">
        <f t="shared" ref="E110:H110" si="110">IF(LEFT($A110,7)="State A",LARGE($D113:$D119,E$1),"")</f>
        <v>0.37640000000000001</v>
      </c>
      <c r="F110" s="290">
        <f t="shared" si="110"/>
        <v>0.37459999999999999</v>
      </c>
      <c r="G110" s="290">
        <f t="shared" si="110"/>
        <v>0.2273</v>
      </c>
      <c r="H110" s="290">
        <f t="shared" si="110"/>
        <v>2.1700000000000001E-2</v>
      </c>
      <c r="I110" s="290">
        <f t="shared" si="67"/>
        <v>0.251</v>
      </c>
    </row>
    <row r="111" spans="1:9" x14ac:dyDescent="0.3">
      <c r="A111" s="269" t="s">
        <v>1503</v>
      </c>
      <c r="E111" s="290" t="str">
        <f t="shared" ref="E111:H111" si="111">IF(LEFT($A111,7)="State A",LARGE($D114:$D120,E$1),"")</f>
        <v/>
      </c>
      <c r="F111" s="290" t="str">
        <f t="shared" si="111"/>
        <v/>
      </c>
      <c r="G111" s="290" t="str">
        <f t="shared" si="111"/>
        <v/>
      </c>
      <c r="H111" s="290" t="str">
        <f t="shared" si="111"/>
        <v/>
      </c>
      <c r="I111" s="290" t="str">
        <f t="shared" si="67"/>
        <v/>
      </c>
    </row>
    <row r="112" spans="1:9" x14ac:dyDescent="0.3">
      <c r="A112" s="288" t="s">
        <v>1458</v>
      </c>
      <c r="B112" s="288" t="s">
        <v>1459</v>
      </c>
      <c r="C112" s="288" t="s">
        <v>1460</v>
      </c>
      <c r="D112" s="288" t="s">
        <v>1461</v>
      </c>
      <c r="E112" s="290" t="str">
        <f t="shared" ref="E112:H112" si="112">IF(LEFT($A112,7)="State A",LARGE($D115:$D121,E$1),"")</f>
        <v/>
      </c>
      <c r="F112" s="290" t="str">
        <f t="shared" si="112"/>
        <v/>
      </c>
      <c r="G112" s="290" t="str">
        <f t="shared" si="112"/>
        <v/>
      </c>
      <c r="H112" s="290" t="str">
        <f t="shared" si="112"/>
        <v/>
      </c>
      <c r="I112" s="290" t="str">
        <f t="shared" si="67"/>
        <v/>
      </c>
    </row>
    <row r="113" spans="1:9" ht="13.8" customHeight="1" x14ac:dyDescent="0.3">
      <c r="A113" s="288" t="s">
        <v>1465</v>
      </c>
      <c r="B113" s="288" t="s">
        <v>1504</v>
      </c>
      <c r="C113" s="291">
        <v>28735</v>
      </c>
      <c r="D113" s="292">
        <v>0.37640000000000001</v>
      </c>
      <c r="E113" s="290" t="str">
        <f t="shared" ref="E113:H113" si="113">IF(LEFT($A113,7)="State A",LARGE($D116:$D122,E$1),"")</f>
        <v/>
      </c>
      <c r="F113" s="290" t="str">
        <f t="shared" si="113"/>
        <v/>
      </c>
      <c r="G113" s="290" t="str">
        <f t="shared" si="113"/>
        <v/>
      </c>
      <c r="H113" s="290" t="str">
        <f t="shared" si="113"/>
        <v/>
      </c>
      <c r="I113" s="290" t="str">
        <f t="shared" si="67"/>
        <v/>
      </c>
    </row>
    <row r="114" spans="1:9" x14ac:dyDescent="0.3">
      <c r="A114" s="288"/>
      <c r="B114" s="288"/>
      <c r="C114" s="291"/>
      <c r="D114" s="292"/>
      <c r="E114" s="290" t="str">
        <f t="shared" ref="E114:H114" si="114">IF(LEFT($A114,7)="State A",LARGE($D117:$D123,E$1),"")</f>
        <v/>
      </c>
      <c r="F114" s="290" t="str">
        <f t="shared" si="114"/>
        <v/>
      </c>
      <c r="G114" s="290" t="str">
        <f t="shared" si="114"/>
        <v/>
      </c>
      <c r="H114" s="290" t="str">
        <f t="shared" si="114"/>
        <v/>
      </c>
      <c r="I114" s="290" t="str">
        <f t="shared" si="67"/>
        <v/>
      </c>
    </row>
    <row r="115" spans="1:9" ht="13.8" customHeight="1" x14ac:dyDescent="0.3">
      <c r="A115" s="288" t="s">
        <v>1465</v>
      </c>
      <c r="B115" s="288" t="s">
        <v>1505</v>
      </c>
      <c r="C115" s="291">
        <v>28594</v>
      </c>
      <c r="D115" s="292">
        <v>0.37459999999999999</v>
      </c>
      <c r="E115" s="290" t="str">
        <f t="shared" ref="E115:H115" si="115">IF(LEFT($A115,7)="State A",LARGE($D118:$D124,E$1),"")</f>
        <v/>
      </c>
      <c r="F115" s="290" t="str">
        <f t="shared" si="115"/>
        <v/>
      </c>
      <c r="G115" s="290" t="str">
        <f t="shared" si="115"/>
        <v/>
      </c>
      <c r="H115" s="290" t="str">
        <f t="shared" si="115"/>
        <v/>
      </c>
      <c r="I115" s="290" t="str">
        <f t="shared" si="67"/>
        <v/>
      </c>
    </row>
    <row r="116" spans="1:9" x14ac:dyDescent="0.3">
      <c r="A116" s="288"/>
      <c r="B116" s="288"/>
      <c r="C116" s="291"/>
      <c r="D116" s="292"/>
      <c r="E116" s="290" t="str">
        <f t="shared" ref="E116:H116" si="116">IF(LEFT($A116,7)="State A",LARGE($D119:$D125,E$1),"")</f>
        <v/>
      </c>
      <c r="F116" s="290" t="str">
        <f t="shared" si="116"/>
        <v/>
      </c>
      <c r="G116" s="290" t="str">
        <f t="shared" si="116"/>
        <v/>
      </c>
      <c r="H116" s="290" t="str">
        <f t="shared" si="116"/>
        <v/>
      </c>
      <c r="I116" s="290" t="str">
        <f t="shared" si="67"/>
        <v/>
      </c>
    </row>
    <row r="117" spans="1:9" x14ac:dyDescent="0.3">
      <c r="A117" s="288" t="s">
        <v>1462</v>
      </c>
      <c r="B117" s="288" t="s">
        <v>1506</v>
      </c>
      <c r="C117" s="291">
        <v>17348</v>
      </c>
      <c r="D117" s="292">
        <v>0.2273</v>
      </c>
      <c r="E117" s="290" t="str">
        <f t="shared" ref="E117:H117" si="117">IF(LEFT($A117,7)="State A",LARGE($D120:$D126,E$1),"")</f>
        <v/>
      </c>
      <c r="F117" s="290" t="str">
        <f t="shared" si="117"/>
        <v/>
      </c>
      <c r="G117" s="290" t="str">
        <f t="shared" si="117"/>
        <v/>
      </c>
      <c r="H117" s="290" t="str">
        <f t="shared" si="117"/>
        <v/>
      </c>
      <c r="I117" s="290" t="str">
        <f t="shared" si="67"/>
        <v/>
      </c>
    </row>
    <row r="118" spans="1:9" x14ac:dyDescent="0.3">
      <c r="A118" s="288" t="s">
        <v>1507</v>
      </c>
      <c r="B118" s="288" t="s">
        <v>1508</v>
      </c>
      <c r="C118" s="291">
        <v>1656</v>
      </c>
      <c r="D118" s="292">
        <v>2.1700000000000001E-2</v>
      </c>
      <c r="E118" s="290" t="str">
        <f t="shared" ref="E118:H118" si="118">IF(LEFT($A118,7)="State A",LARGE($D121:$D127,E$1),"")</f>
        <v/>
      </c>
      <c r="F118" s="290" t="str">
        <f t="shared" si="118"/>
        <v/>
      </c>
      <c r="G118" s="290" t="str">
        <f t="shared" si="118"/>
        <v/>
      </c>
      <c r="H118" s="290" t="str">
        <f t="shared" si="118"/>
        <v/>
      </c>
      <c r="I118" s="290" t="str">
        <f t="shared" si="67"/>
        <v/>
      </c>
    </row>
    <row r="119" spans="1:9" x14ac:dyDescent="0.3">
      <c r="A119" s="269" t="s">
        <v>1468</v>
      </c>
      <c r="E119" s="290" t="str">
        <f t="shared" ref="E119:H119" si="119">IF(LEFT($A119,7)="State A",LARGE($D122:$D128,E$1),"")</f>
        <v/>
      </c>
      <c r="F119" s="290" t="str">
        <f t="shared" si="119"/>
        <v/>
      </c>
      <c r="G119" s="290" t="str">
        <f t="shared" si="119"/>
        <v/>
      </c>
      <c r="H119" s="290" t="str">
        <f t="shared" si="119"/>
        <v/>
      </c>
      <c r="I119" s="290" t="str">
        <f t="shared" si="67"/>
        <v/>
      </c>
    </row>
    <row r="120" spans="1:9" x14ac:dyDescent="0.3">
      <c r="A120" s="288"/>
      <c r="E120" s="290" t="str">
        <f t="shared" ref="E120:H120" si="120">IF(LEFT($A120,7)="State A",LARGE($D123:$D129,E$1),"")</f>
        <v/>
      </c>
      <c r="F120" s="290" t="str">
        <f t="shared" si="120"/>
        <v/>
      </c>
      <c r="G120" s="290" t="str">
        <f t="shared" si="120"/>
        <v/>
      </c>
      <c r="H120" s="290" t="str">
        <f t="shared" si="120"/>
        <v/>
      </c>
      <c r="I120" s="290" t="str">
        <f t="shared" si="67"/>
        <v/>
      </c>
    </row>
    <row r="121" spans="1:9" x14ac:dyDescent="0.3">
      <c r="A121" s="288" t="s">
        <v>1469</v>
      </c>
      <c r="E121" s="290" t="str">
        <f t="shared" ref="E121:H121" si="121">IF(LEFT($A121,7)="State A",LARGE($D124:$D130,E$1),"")</f>
        <v/>
      </c>
      <c r="F121" s="290" t="str">
        <f t="shared" si="121"/>
        <v/>
      </c>
      <c r="G121" s="290" t="str">
        <f t="shared" si="121"/>
        <v/>
      </c>
      <c r="H121" s="290" t="str">
        <f t="shared" si="121"/>
        <v/>
      </c>
      <c r="I121" s="290" t="str">
        <f t="shared" si="67"/>
        <v/>
      </c>
    </row>
    <row r="122" spans="1:9" x14ac:dyDescent="0.3">
      <c r="A122" s="288" t="s">
        <v>1470</v>
      </c>
      <c r="E122" s="290" t="str">
        <f t="shared" ref="E122:H122" si="122">IF(LEFT($A122,7)="State A",LARGE($D125:$D131,E$1),"")</f>
        <v/>
      </c>
      <c r="F122" s="290" t="str">
        <f t="shared" si="122"/>
        <v/>
      </c>
      <c r="G122" s="290" t="str">
        <f t="shared" si="122"/>
        <v/>
      </c>
      <c r="H122" s="290" t="str">
        <f t="shared" si="122"/>
        <v/>
      </c>
      <c r="I122" s="290" t="str">
        <f t="shared" si="67"/>
        <v/>
      </c>
    </row>
    <row r="123" spans="1:9" x14ac:dyDescent="0.3">
      <c r="A123" s="288" t="s">
        <v>1471</v>
      </c>
      <c r="E123" s="290" t="str">
        <f t="shared" ref="E123:H123" si="123">IF(LEFT($A123,7)="State A",LARGE($D126:$D132,E$1),"")</f>
        <v/>
      </c>
      <c r="F123" s="290" t="str">
        <f t="shared" si="123"/>
        <v/>
      </c>
      <c r="G123" s="290" t="str">
        <f t="shared" si="123"/>
        <v/>
      </c>
      <c r="H123" s="290" t="str">
        <f t="shared" si="123"/>
        <v/>
      </c>
      <c r="I123" s="290" t="str">
        <f t="shared" si="67"/>
        <v/>
      </c>
    </row>
    <row r="124" spans="1:9" x14ac:dyDescent="0.3">
      <c r="E124" s="290" t="str">
        <f t="shared" ref="E124:H124" si="124">IF(LEFT($A124,7)="State A",LARGE($D127:$D133,E$1),"")</f>
        <v/>
      </c>
      <c r="F124" s="290" t="str">
        <f t="shared" si="124"/>
        <v/>
      </c>
      <c r="G124" s="290" t="str">
        <f t="shared" si="124"/>
        <v/>
      </c>
      <c r="H124" s="290" t="str">
        <f t="shared" si="124"/>
        <v/>
      </c>
      <c r="I124" s="290" t="str">
        <f t="shared" si="67"/>
        <v/>
      </c>
    </row>
    <row r="125" spans="1:9" x14ac:dyDescent="0.3">
      <c r="A125" s="293" t="s">
        <v>1472</v>
      </c>
      <c r="E125" s="290" t="str">
        <f t="shared" ref="E125:H125" si="125">IF(LEFT($A125,7)="State A",LARGE($D128:$D134,E$1),"")</f>
        <v/>
      </c>
      <c r="F125" s="290" t="str">
        <f t="shared" si="125"/>
        <v/>
      </c>
      <c r="G125" s="290" t="str">
        <f t="shared" si="125"/>
        <v/>
      </c>
      <c r="H125" s="290" t="str">
        <f t="shared" si="125"/>
        <v/>
      </c>
      <c r="I125" s="290" t="str">
        <f t="shared" si="67"/>
        <v/>
      </c>
    </row>
    <row r="126" spans="1:9" x14ac:dyDescent="0.3">
      <c r="A126" s="269" t="s">
        <v>423</v>
      </c>
      <c r="E126" s="290" t="str">
        <f t="shared" ref="E126:H126" si="126">IF(LEFT($A126,7)="State A",LARGE($D129:$D135,E$1),"")</f>
        <v/>
      </c>
      <c r="F126" s="290" t="str">
        <f t="shared" si="126"/>
        <v/>
      </c>
      <c r="G126" s="290" t="str">
        <f t="shared" si="126"/>
        <v/>
      </c>
      <c r="H126" s="290" t="str">
        <f t="shared" si="126"/>
        <v/>
      </c>
      <c r="I126" s="290" t="str">
        <f t="shared" si="67"/>
        <v/>
      </c>
    </row>
    <row r="127" spans="1:9" x14ac:dyDescent="0.3">
      <c r="A127" s="269" t="s">
        <v>1509</v>
      </c>
      <c r="E127" s="290">
        <f t="shared" ref="E127:H127" si="127">IF(LEFT($A127,7)="State A",LARGE($D130:$D136,E$1),"")</f>
        <v>0.25409999999999999</v>
      </c>
      <c r="F127" s="290">
        <f t="shared" si="127"/>
        <v>0.25259999999999999</v>
      </c>
      <c r="G127" s="290">
        <f t="shared" si="127"/>
        <v>0.2419</v>
      </c>
      <c r="H127" s="290">
        <f t="shared" si="127"/>
        <v>0.23369999999999999</v>
      </c>
      <c r="I127" s="290">
        <f t="shared" si="67"/>
        <v>1.5549999999999994E-2</v>
      </c>
    </row>
    <row r="128" spans="1:9" x14ac:dyDescent="0.3">
      <c r="A128" s="269" t="s">
        <v>1510</v>
      </c>
      <c r="E128" s="290" t="str">
        <f t="shared" ref="E128:H128" si="128">IF(LEFT($A128,7)="State A",LARGE($D131:$D137,E$1),"")</f>
        <v/>
      </c>
      <c r="F128" s="290" t="str">
        <f t="shared" si="128"/>
        <v/>
      </c>
      <c r="G128" s="290" t="str">
        <f t="shared" si="128"/>
        <v/>
      </c>
      <c r="H128" s="290" t="str">
        <f t="shared" si="128"/>
        <v/>
      </c>
      <c r="I128" s="290" t="str">
        <f t="shared" si="67"/>
        <v/>
      </c>
    </row>
    <row r="129" spans="1:9" x14ac:dyDescent="0.3">
      <c r="A129" s="288" t="s">
        <v>1458</v>
      </c>
      <c r="B129" s="288" t="s">
        <v>1459</v>
      </c>
      <c r="C129" s="288" t="s">
        <v>1460</v>
      </c>
      <c r="D129" s="288" t="s">
        <v>1461</v>
      </c>
      <c r="E129" s="290" t="str">
        <f t="shared" ref="E129:H129" si="129">IF(LEFT($A129,7)="State A",LARGE($D132:$D138,E$1),"")</f>
        <v/>
      </c>
      <c r="F129" s="290" t="str">
        <f t="shared" si="129"/>
        <v/>
      </c>
      <c r="G129" s="290" t="str">
        <f t="shared" si="129"/>
        <v/>
      </c>
      <c r="H129" s="290" t="str">
        <f t="shared" si="129"/>
        <v/>
      </c>
      <c r="I129" s="290" t="str">
        <f t="shared" si="67"/>
        <v/>
      </c>
    </row>
    <row r="130" spans="1:9" x14ac:dyDescent="0.3">
      <c r="A130" s="288" t="s">
        <v>1462</v>
      </c>
      <c r="B130" s="288" t="s">
        <v>1511</v>
      </c>
      <c r="C130" s="291">
        <v>24310</v>
      </c>
      <c r="D130" s="292">
        <v>0.25409999999999999</v>
      </c>
      <c r="E130" s="290" t="str">
        <f t="shared" ref="E130:H130" si="130">IF(LEFT($A130,7)="State A",LARGE($D133:$D139,E$1),"")</f>
        <v/>
      </c>
      <c r="F130" s="290" t="str">
        <f t="shared" si="130"/>
        <v/>
      </c>
      <c r="G130" s="290" t="str">
        <f t="shared" si="130"/>
        <v/>
      </c>
      <c r="H130" s="290" t="str">
        <f t="shared" si="130"/>
        <v/>
      </c>
      <c r="I130" s="290" t="str">
        <f t="shared" si="67"/>
        <v/>
      </c>
    </row>
    <row r="131" spans="1:9" x14ac:dyDescent="0.3">
      <c r="A131" s="288" t="s">
        <v>1462</v>
      </c>
      <c r="B131" s="288" t="s">
        <v>1512</v>
      </c>
      <c r="C131" s="291">
        <v>24168</v>
      </c>
      <c r="D131" s="292">
        <v>0.25259999999999999</v>
      </c>
      <c r="E131" s="290" t="str">
        <f t="shared" ref="E131:H131" si="131">IF(LEFT($A131,7)="State A",LARGE($D134:$D140,E$1),"")</f>
        <v/>
      </c>
      <c r="F131" s="290" t="str">
        <f t="shared" si="131"/>
        <v/>
      </c>
      <c r="G131" s="290" t="str">
        <f t="shared" si="131"/>
        <v/>
      </c>
      <c r="H131" s="290" t="str">
        <f t="shared" si="131"/>
        <v/>
      </c>
      <c r="I131" s="290" t="str">
        <f t="shared" ref="I131:I194" si="132">IF(LEFT($A131,7)="State A",AVERAGE(E131-G131, F131-H131),"")</f>
        <v/>
      </c>
    </row>
    <row r="132" spans="1:9" x14ac:dyDescent="0.3">
      <c r="A132" s="288" t="s">
        <v>1465</v>
      </c>
      <c r="B132" s="288" t="s">
        <v>1513</v>
      </c>
      <c r="C132" s="291">
        <v>23141</v>
      </c>
      <c r="D132" s="292">
        <v>0.2419</v>
      </c>
      <c r="E132" s="290" t="str">
        <f t="shared" ref="E132:H132" si="133">IF(LEFT($A132,7)="State A",LARGE($D135:$D141,E$1),"")</f>
        <v/>
      </c>
      <c r="F132" s="290" t="str">
        <f t="shared" si="133"/>
        <v/>
      </c>
      <c r="G132" s="290" t="str">
        <f t="shared" si="133"/>
        <v/>
      </c>
      <c r="H132" s="290" t="str">
        <f t="shared" si="133"/>
        <v/>
      </c>
      <c r="I132" s="290" t="str">
        <f t="shared" si="132"/>
        <v/>
      </c>
    </row>
    <row r="133" spans="1:9" x14ac:dyDescent="0.3">
      <c r="A133" s="288" t="s">
        <v>1465</v>
      </c>
      <c r="B133" s="288" t="s">
        <v>1514</v>
      </c>
      <c r="C133" s="291">
        <v>22364</v>
      </c>
      <c r="D133" s="292">
        <v>0.23369999999999999</v>
      </c>
      <c r="E133" s="290" t="str">
        <f t="shared" ref="E133:H133" si="134">IF(LEFT($A133,7)="State A",LARGE($D136:$D142,E$1),"")</f>
        <v/>
      </c>
      <c r="F133" s="290" t="str">
        <f t="shared" si="134"/>
        <v/>
      </c>
      <c r="G133" s="290" t="str">
        <f t="shared" si="134"/>
        <v/>
      </c>
      <c r="H133" s="290" t="str">
        <f t="shared" si="134"/>
        <v/>
      </c>
      <c r="I133" s="290" t="str">
        <f t="shared" si="132"/>
        <v/>
      </c>
    </row>
    <row r="134" spans="1:9" x14ac:dyDescent="0.3">
      <c r="A134" s="288" t="s">
        <v>1507</v>
      </c>
      <c r="B134" s="288" t="s">
        <v>1515</v>
      </c>
      <c r="C134" s="291">
        <v>1696</v>
      </c>
      <c r="D134" s="292">
        <v>1.77E-2</v>
      </c>
      <c r="E134" s="290" t="str">
        <f t="shared" ref="E134:H134" si="135">IF(LEFT($A134,7)="State A",LARGE($D137:$D143,E$1),"")</f>
        <v/>
      </c>
      <c r="F134" s="290" t="str">
        <f t="shared" si="135"/>
        <v/>
      </c>
      <c r="G134" s="290" t="str">
        <f t="shared" si="135"/>
        <v/>
      </c>
      <c r="H134" s="290" t="str">
        <f t="shared" si="135"/>
        <v/>
      </c>
      <c r="I134" s="290" t="str">
        <f t="shared" si="132"/>
        <v/>
      </c>
    </row>
    <row r="135" spans="1:9" x14ac:dyDescent="0.3">
      <c r="A135" s="269" t="s">
        <v>1468</v>
      </c>
      <c r="E135" s="290" t="str">
        <f t="shared" ref="E135:H135" si="136">IF(LEFT($A135,7)="State A",LARGE($D138:$D144,E$1),"")</f>
        <v/>
      </c>
      <c r="F135" s="290" t="str">
        <f t="shared" si="136"/>
        <v/>
      </c>
      <c r="G135" s="290" t="str">
        <f t="shared" si="136"/>
        <v/>
      </c>
      <c r="H135" s="290" t="str">
        <f t="shared" si="136"/>
        <v/>
      </c>
      <c r="I135" s="290" t="str">
        <f t="shared" si="132"/>
        <v/>
      </c>
    </row>
    <row r="136" spans="1:9" x14ac:dyDescent="0.3">
      <c r="A136" s="288"/>
      <c r="E136" s="290" t="str">
        <f t="shared" ref="E136:H136" si="137">IF(LEFT($A136,7)="State A",LARGE($D139:$D145,E$1),"")</f>
        <v/>
      </c>
      <c r="F136" s="290" t="str">
        <f t="shared" si="137"/>
        <v/>
      </c>
      <c r="G136" s="290" t="str">
        <f t="shared" si="137"/>
        <v/>
      </c>
      <c r="H136" s="290" t="str">
        <f t="shared" si="137"/>
        <v/>
      </c>
      <c r="I136" s="290" t="str">
        <f t="shared" si="132"/>
        <v/>
      </c>
    </row>
    <row r="137" spans="1:9" x14ac:dyDescent="0.3">
      <c r="A137" s="288" t="s">
        <v>1469</v>
      </c>
      <c r="E137" s="290" t="str">
        <f t="shared" ref="E137:H137" si="138">IF(LEFT($A137,7)="State A",LARGE($D140:$D146,E$1),"")</f>
        <v/>
      </c>
      <c r="F137" s="290" t="str">
        <f t="shared" si="138"/>
        <v/>
      </c>
      <c r="G137" s="290" t="str">
        <f t="shared" si="138"/>
        <v/>
      </c>
      <c r="H137" s="290" t="str">
        <f t="shared" si="138"/>
        <v/>
      </c>
      <c r="I137" s="290" t="str">
        <f t="shared" si="132"/>
        <v/>
      </c>
    </row>
    <row r="138" spans="1:9" x14ac:dyDescent="0.3">
      <c r="A138" s="288" t="s">
        <v>1470</v>
      </c>
      <c r="E138" s="290" t="str">
        <f t="shared" ref="E138:H138" si="139">IF(LEFT($A138,7)="State A",LARGE($D141:$D147,E$1),"")</f>
        <v/>
      </c>
      <c r="F138" s="290" t="str">
        <f t="shared" si="139"/>
        <v/>
      </c>
      <c r="G138" s="290" t="str">
        <f t="shared" si="139"/>
        <v/>
      </c>
      <c r="H138" s="290" t="str">
        <f t="shared" si="139"/>
        <v/>
      </c>
      <c r="I138" s="290" t="str">
        <f t="shared" si="132"/>
        <v/>
      </c>
    </row>
    <row r="139" spans="1:9" x14ac:dyDescent="0.3">
      <c r="A139" s="288" t="s">
        <v>1471</v>
      </c>
      <c r="E139" s="290" t="str">
        <f t="shared" ref="E139:H139" si="140">IF(LEFT($A139,7)="State A",LARGE($D142:$D148,E$1),"")</f>
        <v/>
      </c>
      <c r="F139" s="290" t="str">
        <f t="shared" si="140"/>
        <v/>
      </c>
      <c r="G139" s="290" t="str">
        <f t="shared" si="140"/>
        <v/>
      </c>
      <c r="H139" s="290" t="str">
        <f t="shared" si="140"/>
        <v/>
      </c>
      <c r="I139" s="290" t="str">
        <f t="shared" si="132"/>
        <v/>
      </c>
    </row>
    <row r="140" spans="1:9" x14ac:dyDescent="0.3">
      <c r="E140" s="290" t="str">
        <f t="shared" ref="E140:H140" si="141">IF(LEFT($A140,7)="State A",LARGE($D143:$D149,E$1),"")</f>
        <v/>
      </c>
      <c r="F140" s="290" t="str">
        <f t="shared" si="141"/>
        <v/>
      </c>
      <c r="G140" s="290" t="str">
        <f t="shared" si="141"/>
        <v/>
      </c>
      <c r="H140" s="290" t="str">
        <f t="shared" si="141"/>
        <v/>
      </c>
      <c r="I140" s="290" t="str">
        <f t="shared" si="132"/>
        <v/>
      </c>
    </row>
    <row r="141" spans="1:9" x14ac:dyDescent="0.3">
      <c r="A141" s="293" t="s">
        <v>1472</v>
      </c>
      <c r="E141" s="290" t="str">
        <f t="shared" ref="E141:H141" si="142">IF(LEFT($A141,7)="State A",LARGE($D144:$D150,E$1),"")</f>
        <v/>
      </c>
      <c r="F141" s="290" t="str">
        <f t="shared" si="142"/>
        <v/>
      </c>
      <c r="G141" s="290" t="str">
        <f t="shared" si="142"/>
        <v/>
      </c>
      <c r="H141" s="290" t="str">
        <f t="shared" si="142"/>
        <v/>
      </c>
      <c r="I141" s="290" t="str">
        <f t="shared" si="132"/>
        <v/>
      </c>
    </row>
    <row r="142" spans="1:9" x14ac:dyDescent="0.3">
      <c r="A142" s="269" t="s">
        <v>423</v>
      </c>
      <c r="E142" s="290" t="str">
        <f t="shared" ref="E142:H142" si="143">IF(LEFT($A142,7)="State A",LARGE($D145:$D151,E$1),"")</f>
        <v/>
      </c>
      <c r="F142" s="290" t="str">
        <f t="shared" si="143"/>
        <v/>
      </c>
      <c r="G142" s="290" t="str">
        <f t="shared" si="143"/>
        <v/>
      </c>
      <c r="H142" s="290" t="str">
        <f t="shared" si="143"/>
        <v/>
      </c>
      <c r="I142" s="290" t="str">
        <f t="shared" si="132"/>
        <v/>
      </c>
    </row>
    <row r="143" spans="1:9" x14ac:dyDescent="0.3">
      <c r="A143" s="269" t="s">
        <v>1516</v>
      </c>
      <c r="E143" s="290">
        <f t="shared" ref="E143:H143" si="144">IF(LEFT($A143,7)="State A",LARGE($D146:$D152,E$1),"")</f>
        <v>0.34799999999999998</v>
      </c>
      <c r="F143" s="290">
        <f t="shared" si="144"/>
        <v>0.34079999999999999</v>
      </c>
      <c r="G143" s="290">
        <f t="shared" si="144"/>
        <v>0.16070000000000001</v>
      </c>
      <c r="H143" s="290">
        <f t="shared" si="144"/>
        <v>0.15040000000000001</v>
      </c>
      <c r="I143" s="290">
        <f t="shared" si="132"/>
        <v>0.18884999999999996</v>
      </c>
    </row>
    <row r="144" spans="1:9" x14ac:dyDescent="0.3">
      <c r="A144" s="269" t="s">
        <v>1457</v>
      </c>
      <c r="E144" s="290" t="str">
        <f t="shared" ref="E144:H144" si="145">IF(LEFT($A144,7)="State A",LARGE($D147:$D153,E$1),"")</f>
        <v/>
      </c>
      <c r="F144" s="290" t="str">
        <f t="shared" si="145"/>
        <v/>
      </c>
      <c r="G144" s="290" t="str">
        <f t="shared" si="145"/>
        <v/>
      </c>
      <c r="H144" s="290" t="str">
        <f t="shared" si="145"/>
        <v/>
      </c>
      <c r="I144" s="290" t="str">
        <f t="shared" si="132"/>
        <v/>
      </c>
    </row>
    <row r="145" spans="1:9" x14ac:dyDescent="0.3">
      <c r="A145" s="288" t="s">
        <v>1458</v>
      </c>
      <c r="B145" s="288" t="s">
        <v>1459</v>
      </c>
      <c r="C145" s="288" t="s">
        <v>1460</v>
      </c>
      <c r="D145" s="288" t="s">
        <v>1461</v>
      </c>
      <c r="E145" s="290" t="str">
        <f t="shared" ref="E145:H145" si="146">IF(LEFT($A145,7)="State A",LARGE($D148:$D154,E$1),"")</f>
        <v/>
      </c>
      <c r="F145" s="290" t="str">
        <f t="shared" si="146"/>
        <v/>
      </c>
      <c r="G145" s="290" t="str">
        <f t="shared" si="146"/>
        <v/>
      </c>
      <c r="H145" s="290" t="str">
        <f t="shared" si="146"/>
        <v/>
      </c>
      <c r="I145" s="290" t="str">
        <f t="shared" si="132"/>
        <v/>
      </c>
    </row>
    <row r="146" spans="1:9" ht="13.8" customHeight="1" x14ac:dyDescent="0.3">
      <c r="A146" s="288" t="s">
        <v>1462</v>
      </c>
      <c r="B146" s="288" t="s">
        <v>1517</v>
      </c>
      <c r="C146" s="291">
        <v>35190</v>
      </c>
      <c r="D146" s="292">
        <v>0.34799999999999998</v>
      </c>
      <c r="E146" s="290" t="str">
        <f t="shared" ref="E146:H146" si="147">IF(LEFT($A146,7)="State A",LARGE($D149:$D155,E$1),"")</f>
        <v/>
      </c>
      <c r="F146" s="290" t="str">
        <f t="shared" si="147"/>
        <v/>
      </c>
      <c r="G146" s="290" t="str">
        <f t="shared" si="147"/>
        <v/>
      </c>
      <c r="H146" s="290" t="str">
        <f t="shared" si="147"/>
        <v/>
      </c>
      <c r="I146" s="290" t="str">
        <f t="shared" si="132"/>
        <v/>
      </c>
    </row>
    <row r="147" spans="1:9" x14ac:dyDescent="0.3">
      <c r="A147" s="288"/>
      <c r="B147" s="288"/>
      <c r="C147" s="291"/>
      <c r="D147" s="292"/>
      <c r="E147" s="290" t="str">
        <f t="shared" ref="E147:H147" si="148">IF(LEFT($A147,7)="State A",LARGE($D150:$D156,E$1),"")</f>
        <v/>
      </c>
      <c r="F147" s="290" t="str">
        <f t="shared" si="148"/>
        <v/>
      </c>
      <c r="G147" s="290" t="str">
        <f t="shared" si="148"/>
        <v/>
      </c>
      <c r="H147" s="290" t="str">
        <f t="shared" si="148"/>
        <v/>
      </c>
      <c r="I147" s="290" t="str">
        <f t="shared" si="132"/>
        <v/>
      </c>
    </row>
    <row r="148" spans="1:9" ht="13.8" customHeight="1" x14ac:dyDescent="0.3">
      <c r="A148" s="288" t="s">
        <v>1462</v>
      </c>
      <c r="B148" s="288" t="s">
        <v>1518</v>
      </c>
      <c r="C148" s="291">
        <v>34462</v>
      </c>
      <c r="D148" s="292">
        <v>0.34079999999999999</v>
      </c>
      <c r="E148" s="290" t="str">
        <f t="shared" ref="E148:H148" si="149">IF(LEFT($A148,7)="State A",LARGE($D151:$D157,E$1),"")</f>
        <v/>
      </c>
      <c r="F148" s="290" t="str">
        <f t="shared" si="149"/>
        <v/>
      </c>
      <c r="G148" s="290" t="str">
        <f t="shared" si="149"/>
        <v/>
      </c>
      <c r="H148" s="290" t="str">
        <f t="shared" si="149"/>
        <v/>
      </c>
      <c r="I148" s="290" t="str">
        <f t="shared" si="132"/>
        <v/>
      </c>
    </row>
    <row r="149" spans="1:9" x14ac:dyDescent="0.3">
      <c r="A149" s="288"/>
      <c r="B149" s="288"/>
      <c r="C149" s="291"/>
      <c r="D149" s="292"/>
      <c r="E149" s="290" t="str">
        <f t="shared" ref="E149:H149" si="150">IF(LEFT($A149,7)="State A",LARGE($D152:$D158,E$1),"")</f>
        <v/>
      </c>
      <c r="F149" s="290" t="str">
        <f t="shared" si="150"/>
        <v/>
      </c>
      <c r="G149" s="290" t="str">
        <f t="shared" si="150"/>
        <v/>
      </c>
      <c r="H149" s="290" t="str">
        <f t="shared" si="150"/>
        <v/>
      </c>
      <c r="I149" s="290" t="str">
        <f t="shared" si="132"/>
        <v/>
      </c>
    </row>
    <row r="150" spans="1:9" x14ac:dyDescent="0.3">
      <c r="A150" s="288" t="s">
        <v>1465</v>
      </c>
      <c r="B150" s="288" t="s">
        <v>1519</v>
      </c>
      <c r="C150" s="291">
        <v>16246</v>
      </c>
      <c r="D150" s="292">
        <v>0.16070000000000001</v>
      </c>
      <c r="E150" s="290" t="str">
        <f t="shared" ref="E150:H150" si="151">IF(LEFT($A150,7)="State A",LARGE($D153:$D159,E$1),"")</f>
        <v/>
      </c>
      <c r="F150" s="290" t="str">
        <f t="shared" si="151"/>
        <v/>
      </c>
      <c r="G150" s="290" t="str">
        <f t="shared" si="151"/>
        <v/>
      </c>
      <c r="H150" s="290" t="str">
        <f t="shared" si="151"/>
        <v/>
      </c>
      <c r="I150" s="290" t="str">
        <f t="shared" si="132"/>
        <v/>
      </c>
    </row>
    <row r="151" spans="1:9" x14ac:dyDescent="0.3">
      <c r="A151" s="288" t="s">
        <v>1465</v>
      </c>
      <c r="B151" s="288" t="s">
        <v>1520</v>
      </c>
      <c r="C151" s="291">
        <v>15211</v>
      </c>
      <c r="D151" s="292">
        <v>0.15040000000000001</v>
      </c>
      <c r="E151" s="290" t="str">
        <f t="shared" ref="E151:H151" si="152">IF(LEFT($A151,7)="State A",LARGE($D154:$D160,E$1),"")</f>
        <v/>
      </c>
      <c r="F151" s="290" t="str">
        <f t="shared" si="152"/>
        <v/>
      </c>
      <c r="G151" s="290" t="str">
        <f t="shared" si="152"/>
        <v/>
      </c>
      <c r="H151" s="290" t="str">
        <f t="shared" si="152"/>
        <v/>
      </c>
      <c r="I151" s="290" t="str">
        <f t="shared" si="132"/>
        <v/>
      </c>
    </row>
    <row r="152" spans="1:9" x14ac:dyDescent="0.3">
      <c r="A152" s="269" t="s">
        <v>1468</v>
      </c>
      <c r="E152" s="290" t="str">
        <f t="shared" ref="E152:H152" si="153">IF(LEFT($A152,7)="State A",LARGE($D155:$D161,E$1),"")</f>
        <v/>
      </c>
      <c r="F152" s="290" t="str">
        <f t="shared" si="153"/>
        <v/>
      </c>
      <c r="G152" s="290" t="str">
        <f t="shared" si="153"/>
        <v/>
      </c>
      <c r="H152" s="290" t="str">
        <f t="shared" si="153"/>
        <v/>
      </c>
      <c r="I152" s="290" t="str">
        <f t="shared" si="132"/>
        <v/>
      </c>
    </row>
    <row r="153" spans="1:9" x14ac:dyDescent="0.3">
      <c r="A153" s="288"/>
      <c r="E153" s="290" t="str">
        <f t="shared" ref="E153:H153" si="154">IF(LEFT($A153,7)="State A",LARGE($D156:$D162,E$1),"")</f>
        <v/>
      </c>
      <c r="F153" s="290" t="str">
        <f t="shared" si="154"/>
        <v/>
      </c>
      <c r="G153" s="290" t="str">
        <f t="shared" si="154"/>
        <v/>
      </c>
      <c r="H153" s="290" t="str">
        <f t="shared" si="154"/>
        <v/>
      </c>
      <c r="I153" s="290" t="str">
        <f t="shared" si="132"/>
        <v/>
      </c>
    </row>
    <row r="154" spans="1:9" x14ac:dyDescent="0.3">
      <c r="A154" s="288" t="s">
        <v>1469</v>
      </c>
      <c r="E154" s="290" t="str">
        <f t="shared" ref="E154:H154" si="155">IF(LEFT($A154,7)="State A",LARGE($D157:$D163,E$1),"")</f>
        <v/>
      </c>
      <c r="F154" s="290" t="str">
        <f t="shared" si="155"/>
        <v/>
      </c>
      <c r="G154" s="290" t="str">
        <f t="shared" si="155"/>
        <v/>
      </c>
      <c r="H154" s="290" t="str">
        <f t="shared" si="155"/>
        <v/>
      </c>
      <c r="I154" s="290" t="str">
        <f t="shared" si="132"/>
        <v/>
      </c>
    </row>
    <row r="155" spans="1:9" x14ac:dyDescent="0.3">
      <c r="A155" s="288" t="s">
        <v>1470</v>
      </c>
      <c r="E155" s="290" t="str">
        <f t="shared" ref="E155:H155" si="156">IF(LEFT($A155,7)="State A",LARGE($D158:$D164,E$1),"")</f>
        <v/>
      </c>
      <c r="F155" s="290" t="str">
        <f t="shared" si="156"/>
        <v/>
      </c>
      <c r="G155" s="290" t="str">
        <f t="shared" si="156"/>
        <v/>
      </c>
      <c r="H155" s="290" t="str">
        <f t="shared" si="156"/>
        <v/>
      </c>
      <c r="I155" s="290" t="str">
        <f t="shared" si="132"/>
        <v/>
      </c>
    </row>
    <row r="156" spans="1:9" x14ac:dyDescent="0.3">
      <c r="A156" s="288" t="s">
        <v>1471</v>
      </c>
      <c r="E156" s="290" t="str">
        <f t="shared" ref="E156:H156" si="157">IF(LEFT($A156,7)="State A",LARGE($D159:$D165,E$1),"")</f>
        <v/>
      </c>
      <c r="F156" s="290" t="str">
        <f t="shared" si="157"/>
        <v/>
      </c>
      <c r="G156" s="290" t="str">
        <f t="shared" si="157"/>
        <v/>
      </c>
      <c r="H156" s="290" t="str">
        <f t="shared" si="157"/>
        <v/>
      </c>
      <c r="I156" s="290" t="str">
        <f t="shared" si="132"/>
        <v/>
      </c>
    </row>
    <row r="157" spans="1:9" x14ac:dyDescent="0.3">
      <c r="E157" s="290" t="str">
        <f t="shared" ref="E157:H157" si="158">IF(LEFT($A157,7)="State A",LARGE($D160:$D166,E$1),"")</f>
        <v/>
      </c>
      <c r="F157" s="290" t="str">
        <f t="shared" si="158"/>
        <v/>
      </c>
      <c r="G157" s="290" t="str">
        <f t="shared" si="158"/>
        <v/>
      </c>
      <c r="H157" s="290" t="str">
        <f t="shared" si="158"/>
        <v/>
      </c>
      <c r="I157" s="290" t="str">
        <f t="shared" si="132"/>
        <v/>
      </c>
    </row>
    <row r="158" spans="1:9" x14ac:dyDescent="0.3">
      <c r="A158" s="293" t="s">
        <v>1472</v>
      </c>
      <c r="E158" s="290" t="str">
        <f t="shared" ref="E158:H158" si="159">IF(LEFT($A158,7)="State A",LARGE($D161:$D167,E$1),"")</f>
        <v/>
      </c>
      <c r="F158" s="290" t="str">
        <f t="shared" si="159"/>
        <v/>
      </c>
      <c r="G158" s="290" t="str">
        <f t="shared" si="159"/>
        <v/>
      </c>
      <c r="H158" s="290" t="str">
        <f t="shared" si="159"/>
        <v/>
      </c>
      <c r="I158" s="290" t="str">
        <f t="shared" si="132"/>
        <v/>
      </c>
    </row>
    <row r="159" spans="1:9" x14ac:dyDescent="0.3">
      <c r="A159" s="269" t="s">
        <v>423</v>
      </c>
      <c r="E159" s="290" t="str">
        <f t="shared" ref="E159:H159" si="160">IF(LEFT($A159,7)="State A",LARGE($D162:$D168,E$1),"")</f>
        <v/>
      </c>
      <c r="F159" s="290" t="str">
        <f t="shared" si="160"/>
        <v/>
      </c>
      <c r="G159" s="290" t="str">
        <f t="shared" si="160"/>
        <v/>
      </c>
      <c r="H159" s="290" t="str">
        <f t="shared" si="160"/>
        <v/>
      </c>
      <c r="I159" s="290" t="str">
        <f t="shared" si="132"/>
        <v/>
      </c>
    </row>
    <row r="160" spans="1:9" x14ac:dyDescent="0.3">
      <c r="A160" s="269" t="s">
        <v>1521</v>
      </c>
      <c r="E160" s="290">
        <f t="shared" ref="E160:H160" si="161">IF(LEFT($A160,7)="State A",LARGE($D163:$D169,E$1),"")</f>
        <v>0.31480000000000002</v>
      </c>
      <c r="F160" s="290">
        <f t="shared" si="161"/>
        <v>0.30599999999999999</v>
      </c>
      <c r="G160" s="290">
        <f t="shared" si="161"/>
        <v>0.18379999999999999</v>
      </c>
      <c r="H160" s="290">
        <f t="shared" si="161"/>
        <v>0.18049999999999999</v>
      </c>
      <c r="I160" s="290">
        <f t="shared" si="132"/>
        <v>0.12825000000000003</v>
      </c>
    </row>
    <row r="161" spans="1:9" x14ac:dyDescent="0.3">
      <c r="A161" s="269" t="s">
        <v>1457</v>
      </c>
      <c r="E161" s="290" t="str">
        <f t="shared" ref="E161:H161" si="162">IF(LEFT($A161,7)="State A",LARGE($D164:$D170,E$1),"")</f>
        <v/>
      </c>
      <c r="F161" s="290" t="str">
        <f t="shared" si="162"/>
        <v/>
      </c>
      <c r="G161" s="290" t="str">
        <f t="shared" si="162"/>
        <v/>
      </c>
      <c r="H161" s="290" t="str">
        <f t="shared" si="162"/>
        <v/>
      </c>
      <c r="I161" s="290" t="str">
        <f t="shared" si="132"/>
        <v/>
      </c>
    </row>
    <row r="162" spans="1:9" x14ac:dyDescent="0.3">
      <c r="A162" s="288" t="s">
        <v>1458</v>
      </c>
      <c r="B162" s="288" t="s">
        <v>1459</v>
      </c>
      <c r="C162" s="288" t="s">
        <v>1460</v>
      </c>
      <c r="D162" s="288" t="s">
        <v>1461</v>
      </c>
      <c r="E162" s="290" t="str">
        <f t="shared" ref="E162:H162" si="163">IF(LEFT($A162,7)="State A",LARGE($D165:$D171,E$1),"")</f>
        <v/>
      </c>
      <c r="F162" s="290" t="str">
        <f t="shared" si="163"/>
        <v/>
      </c>
      <c r="G162" s="290" t="str">
        <f t="shared" si="163"/>
        <v/>
      </c>
      <c r="H162" s="290" t="str">
        <f t="shared" si="163"/>
        <v/>
      </c>
      <c r="I162" s="290" t="str">
        <f t="shared" si="132"/>
        <v/>
      </c>
    </row>
    <row r="163" spans="1:9" ht="13.8" customHeight="1" x14ac:dyDescent="0.3">
      <c r="A163" s="288" t="s">
        <v>1462</v>
      </c>
      <c r="B163" s="288" t="s">
        <v>1522</v>
      </c>
      <c r="C163" s="291">
        <v>31212</v>
      </c>
      <c r="D163" s="292">
        <v>0.31480000000000002</v>
      </c>
      <c r="E163" s="290" t="str">
        <f t="shared" ref="E163:H163" si="164">IF(LEFT($A163,7)="State A",LARGE($D166:$D172,E$1),"")</f>
        <v/>
      </c>
      <c r="F163" s="290" t="str">
        <f t="shared" si="164"/>
        <v/>
      </c>
      <c r="G163" s="290" t="str">
        <f t="shared" si="164"/>
        <v/>
      </c>
      <c r="H163" s="290" t="str">
        <f t="shared" si="164"/>
        <v/>
      </c>
      <c r="I163" s="290" t="str">
        <f t="shared" si="132"/>
        <v/>
      </c>
    </row>
    <row r="164" spans="1:9" x14ac:dyDescent="0.3">
      <c r="A164" s="288"/>
      <c r="B164" s="288"/>
      <c r="C164" s="291"/>
      <c r="D164" s="292"/>
      <c r="E164" s="290" t="str">
        <f t="shared" ref="E164:H164" si="165">IF(LEFT($A164,7)="State A",LARGE($D167:$D173,E$1),"")</f>
        <v/>
      </c>
      <c r="F164" s="290" t="str">
        <f t="shared" si="165"/>
        <v/>
      </c>
      <c r="G164" s="290" t="str">
        <f t="shared" si="165"/>
        <v/>
      </c>
      <c r="H164" s="290" t="str">
        <f t="shared" si="165"/>
        <v/>
      </c>
      <c r="I164" s="290" t="str">
        <f t="shared" si="132"/>
        <v/>
      </c>
    </row>
    <row r="165" spans="1:9" ht="13.8" customHeight="1" x14ac:dyDescent="0.3">
      <c r="A165" s="288" t="s">
        <v>1462</v>
      </c>
      <c r="B165" s="288" t="s">
        <v>1523</v>
      </c>
      <c r="C165" s="291">
        <v>30345</v>
      </c>
      <c r="D165" s="292">
        <v>0.30599999999999999</v>
      </c>
      <c r="E165" s="290" t="str">
        <f t="shared" ref="E165:H165" si="166">IF(LEFT($A165,7)="State A",LARGE($D168:$D174,E$1),"")</f>
        <v/>
      </c>
      <c r="F165" s="290" t="str">
        <f t="shared" si="166"/>
        <v/>
      </c>
      <c r="G165" s="290" t="str">
        <f t="shared" si="166"/>
        <v/>
      </c>
      <c r="H165" s="290" t="str">
        <f t="shared" si="166"/>
        <v/>
      </c>
      <c r="I165" s="290" t="str">
        <f t="shared" si="132"/>
        <v/>
      </c>
    </row>
    <row r="166" spans="1:9" x14ac:dyDescent="0.3">
      <c r="A166" s="288"/>
      <c r="B166" s="288"/>
      <c r="C166" s="291"/>
      <c r="D166" s="292"/>
      <c r="E166" s="290" t="str">
        <f t="shared" ref="E166:H166" si="167">IF(LEFT($A166,7)="State A",LARGE($D169:$D175,E$1),"")</f>
        <v/>
      </c>
      <c r="F166" s="290" t="str">
        <f t="shared" si="167"/>
        <v/>
      </c>
      <c r="G166" s="290" t="str">
        <f t="shared" si="167"/>
        <v/>
      </c>
      <c r="H166" s="290" t="str">
        <f t="shared" si="167"/>
        <v/>
      </c>
      <c r="I166" s="290" t="str">
        <f t="shared" si="132"/>
        <v/>
      </c>
    </row>
    <row r="167" spans="1:9" x14ac:dyDescent="0.3">
      <c r="A167" s="288" t="s">
        <v>1465</v>
      </c>
      <c r="B167" s="288" t="s">
        <v>1524</v>
      </c>
      <c r="C167" s="291">
        <v>18224</v>
      </c>
      <c r="D167" s="292">
        <v>0.18379999999999999</v>
      </c>
      <c r="E167" s="290" t="str">
        <f t="shared" ref="E167:H167" si="168">IF(LEFT($A167,7)="State A",LARGE($D170:$D176,E$1),"")</f>
        <v/>
      </c>
      <c r="F167" s="290" t="str">
        <f t="shared" si="168"/>
        <v/>
      </c>
      <c r="G167" s="290" t="str">
        <f t="shared" si="168"/>
        <v/>
      </c>
      <c r="H167" s="290" t="str">
        <f t="shared" si="168"/>
        <v/>
      </c>
      <c r="I167" s="290" t="str">
        <f t="shared" si="132"/>
        <v/>
      </c>
    </row>
    <row r="168" spans="1:9" x14ac:dyDescent="0.3">
      <c r="A168" s="288" t="s">
        <v>1465</v>
      </c>
      <c r="B168" s="288" t="s">
        <v>1525</v>
      </c>
      <c r="C168" s="291">
        <v>17899</v>
      </c>
      <c r="D168" s="292">
        <v>0.18049999999999999</v>
      </c>
      <c r="E168" s="290" t="str">
        <f t="shared" ref="E168:H168" si="169">IF(LEFT($A168,7)="State A",LARGE($D171:$D177,E$1),"")</f>
        <v/>
      </c>
      <c r="F168" s="290" t="str">
        <f t="shared" si="169"/>
        <v/>
      </c>
      <c r="G168" s="290" t="str">
        <f t="shared" si="169"/>
        <v/>
      </c>
      <c r="H168" s="290" t="str">
        <f t="shared" si="169"/>
        <v/>
      </c>
      <c r="I168" s="290" t="str">
        <f t="shared" si="132"/>
        <v/>
      </c>
    </row>
    <row r="169" spans="1:9" x14ac:dyDescent="0.3">
      <c r="A169" s="288" t="s">
        <v>1507</v>
      </c>
      <c r="B169" s="288" t="s">
        <v>1526</v>
      </c>
      <c r="C169" s="288">
        <v>818</v>
      </c>
      <c r="D169" s="292">
        <v>8.3000000000000001E-3</v>
      </c>
      <c r="E169" s="290" t="str">
        <f t="shared" ref="E169:H169" si="170">IF(LEFT($A169,7)="State A",LARGE($D172:$D178,E$1),"")</f>
        <v/>
      </c>
      <c r="F169" s="290" t="str">
        <f t="shared" si="170"/>
        <v/>
      </c>
      <c r="G169" s="290" t="str">
        <f t="shared" si="170"/>
        <v/>
      </c>
      <c r="H169" s="290" t="str">
        <f t="shared" si="170"/>
        <v/>
      </c>
      <c r="I169" s="290" t="str">
        <f t="shared" si="132"/>
        <v/>
      </c>
    </row>
    <row r="170" spans="1:9" x14ac:dyDescent="0.3">
      <c r="A170" s="288" t="s">
        <v>1507</v>
      </c>
      <c r="B170" s="288" t="s">
        <v>1527</v>
      </c>
      <c r="C170" s="288">
        <v>653</v>
      </c>
      <c r="D170" s="292">
        <v>6.6E-3</v>
      </c>
      <c r="E170" s="290" t="str">
        <f t="shared" ref="E170:H170" si="171">IF(LEFT($A170,7)="State A",LARGE($D173:$D179,E$1),"")</f>
        <v/>
      </c>
      <c r="F170" s="290" t="str">
        <f t="shared" si="171"/>
        <v/>
      </c>
      <c r="G170" s="290" t="str">
        <f t="shared" si="171"/>
        <v/>
      </c>
      <c r="H170" s="290" t="str">
        <f t="shared" si="171"/>
        <v/>
      </c>
      <c r="I170" s="290" t="str">
        <f t="shared" si="132"/>
        <v/>
      </c>
    </row>
    <row r="171" spans="1:9" x14ac:dyDescent="0.3">
      <c r="E171" s="290" t="str">
        <f t="shared" ref="E171:H171" si="172">IF(LEFT($A171,7)="State A",LARGE($D174:$D180,E$1),"")</f>
        <v/>
      </c>
      <c r="F171" s="290" t="str">
        <f t="shared" si="172"/>
        <v/>
      </c>
      <c r="G171" s="290" t="str">
        <f t="shared" si="172"/>
        <v/>
      </c>
      <c r="H171" s="290" t="str">
        <f t="shared" si="172"/>
        <v/>
      </c>
      <c r="I171" s="290" t="str">
        <f t="shared" si="132"/>
        <v/>
      </c>
    </row>
    <row r="172" spans="1:9" x14ac:dyDescent="0.3">
      <c r="A172" s="260" t="s">
        <v>1529</v>
      </c>
      <c r="B172" s="260"/>
      <c r="C172" s="260"/>
      <c r="D172" s="260"/>
      <c r="E172" s="290">
        <f t="shared" ref="E172:H172" si="173">IF(LEFT($A172,7)="State A",LARGE($D175:$D181,E$1),"")</f>
        <v>0.26579999999999998</v>
      </c>
      <c r="F172" s="290">
        <f t="shared" si="173"/>
        <v>0.26500000000000001</v>
      </c>
      <c r="G172" s="290">
        <f t="shared" si="173"/>
        <v>0.2384</v>
      </c>
      <c r="H172" s="290">
        <f t="shared" si="173"/>
        <v>0.23080000000000001</v>
      </c>
      <c r="I172" s="290">
        <f t="shared" si="132"/>
        <v>3.0799999999999994E-2</v>
      </c>
    </row>
    <row r="173" spans="1:9" x14ac:dyDescent="0.3">
      <c r="A173" s="260" t="s">
        <v>1457</v>
      </c>
      <c r="B173" s="260"/>
      <c r="C173" s="260"/>
      <c r="D173" s="260"/>
      <c r="E173" s="290" t="str">
        <f t="shared" ref="E173:H173" si="174">IF(LEFT($A173,7)="State A",LARGE($D176:$D182,E$1),"")</f>
        <v/>
      </c>
      <c r="F173" s="290" t="str">
        <f t="shared" si="174"/>
        <v/>
      </c>
      <c r="G173" s="290" t="str">
        <f t="shared" si="174"/>
        <v/>
      </c>
      <c r="H173" s="290" t="str">
        <f t="shared" si="174"/>
        <v/>
      </c>
      <c r="I173" s="290" t="str">
        <f t="shared" si="132"/>
        <v/>
      </c>
    </row>
    <row r="174" spans="1:9" x14ac:dyDescent="0.3">
      <c r="A174" s="173" t="s">
        <v>1458</v>
      </c>
      <c r="B174" s="173" t="s">
        <v>1459</v>
      </c>
      <c r="C174" s="173" t="s">
        <v>1460</v>
      </c>
      <c r="D174" s="173" t="s">
        <v>1461</v>
      </c>
      <c r="E174" s="290" t="str">
        <f t="shared" ref="E174:H174" si="175">IF(LEFT($A174,7)="State A",LARGE($D177:$D183,E$1),"")</f>
        <v/>
      </c>
      <c r="F174" s="290" t="str">
        <f t="shared" si="175"/>
        <v/>
      </c>
      <c r="G174" s="290" t="str">
        <f t="shared" si="175"/>
        <v/>
      </c>
      <c r="H174" s="290" t="str">
        <f t="shared" si="175"/>
        <v/>
      </c>
      <c r="I174" s="290" t="str">
        <f t="shared" si="132"/>
        <v/>
      </c>
    </row>
    <row r="175" spans="1:9" x14ac:dyDescent="0.3">
      <c r="A175" s="173" t="s">
        <v>1465</v>
      </c>
      <c r="B175" s="173" t="s">
        <v>1530</v>
      </c>
      <c r="C175" s="286">
        <v>22482</v>
      </c>
      <c r="D175" s="287">
        <v>0.26579999999999998</v>
      </c>
      <c r="E175" s="290" t="str">
        <f t="shared" ref="E175:H175" si="176">IF(LEFT($A175,7)="State A",LARGE($D178:$D184,E$1),"")</f>
        <v/>
      </c>
      <c r="F175" s="290" t="str">
        <f t="shared" si="176"/>
        <v/>
      </c>
      <c r="G175" s="290" t="str">
        <f t="shared" si="176"/>
        <v/>
      </c>
      <c r="H175" s="290" t="str">
        <f t="shared" si="176"/>
        <v/>
      </c>
      <c r="I175" s="290" t="str">
        <f t="shared" si="132"/>
        <v/>
      </c>
    </row>
    <row r="176" spans="1:9" x14ac:dyDescent="0.3">
      <c r="A176" s="173" t="s">
        <v>1465</v>
      </c>
      <c r="B176" s="173" t="s">
        <v>1531</v>
      </c>
      <c r="C176" s="286">
        <v>22415</v>
      </c>
      <c r="D176" s="287">
        <v>0.26500000000000001</v>
      </c>
      <c r="E176" s="290" t="str">
        <f t="shared" ref="E176:H176" si="177">IF(LEFT($A176,7)="State A",LARGE($D179:$D185,E$1),"")</f>
        <v/>
      </c>
      <c r="F176" s="290" t="str">
        <f t="shared" si="177"/>
        <v/>
      </c>
      <c r="G176" s="290" t="str">
        <f t="shared" si="177"/>
        <v/>
      </c>
      <c r="H176" s="290" t="str">
        <f t="shared" si="177"/>
        <v/>
      </c>
      <c r="I176" s="290" t="str">
        <f t="shared" si="132"/>
        <v/>
      </c>
    </row>
    <row r="177" spans="1:9" x14ac:dyDescent="0.3">
      <c r="A177" s="173" t="s">
        <v>1462</v>
      </c>
      <c r="B177" s="173" t="s">
        <v>1532</v>
      </c>
      <c r="C177" s="286">
        <v>20171</v>
      </c>
      <c r="D177" s="287">
        <v>0.2384</v>
      </c>
      <c r="E177" s="290" t="str">
        <f t="shared" ref="E177:H177" si="178">IF(LEFT($A177,7)="State A",LARGE($D180:$D186,E$1),"")</f>
        <v/>
      </c>
      <c r="F177" s="290" t="str">
        <f t="shared" si="178"/>
        <v/>
      </c>
      <c r="G177" s="290" t="str">
        <f t="shared" si="178"/>
        <v/>
      </c>
      <c r="H177" s="290" t="str">
        <f t="shared" si="178"/>
        <v/>
      </c>
      <c r="I177" s="290" t="str">
        <f t="shared" si="132"/>
        <v/>
      </c>
    </row>
    <row r="178" spans="1:9" x14ac:dyDescent="0.3">
      <c r="A178" s="173" t="s">
        <v>1462</v>
      </c>
      <c r="B178" s="173" t="s">
        <v>1533</v>
      </c>
      <c r="C178" s="286">
        <v>19525</v>
      </c>
      <c r="D178" s="287">
        <v>0.23080000000000001</v>
      </c>
      <c r="E178" s="290" t="str">
        <f t="shared" ref="E178:H178" si="179">IF(LEFT($A178,7)="State A",LARGE($D181:$D187,E$1),"")</f>
        <v/>
      </c>
      <c r="F178" s="290" t="str">
        <f t="shared" si="179"/>
        <v/>
      </c>
      <c r="G178" s="290" t="str">
        <f t="shared" si="179"/>
        <v/>
      </c>
      <c r="H178" s="290" t="str">
        <f t="shared" si="179"/>
        <v/>
      </c>
      <c r="I178" s="290" t="str">
        <f t="shared" si="132"/>
        <v/>
      </c>
    </row>
    <row r="179" spans="1:9" x14ac:dyDescent="0.3">
      <c r="A179" s="260" t="s">
        <v>1468</v>
      </c>
      <c r="B179" s="260"/>
      <c r="C179" s="260"/>
      <c r="D179" s="260"/>
      <c r="E179" s="290" t="str">
        <f t="shared" ref="E179:H179" si="180">IF(LEFT($A179,7)="State A",LARGE($D182:$D188,E$1),"")</f>
        <v/>
      </c>
      <c r="F179" s="290" t="str">
        <f t="shared" si="180"/>
        <v/>
      </c>
      <c r="G179" s="290" t="str">
        <f t="shared" si="180"/>
        <v/>
      </c>
      <c r="H179" s="290" t="str">
        <f t="shared" si="180"/>
        <v/>
      </c>
      <c r="I179" s="290" t="str">
        <f t="shared" si="132"/>
        <v/>
      </c>
    </row>
    <row r="180" spans="1:9" x14ac:dyDescent="0.3">
      <c r="A180" s="288"/>
      <c r="B180" s="260"/>
      <c r="C180" s="260"/>
      <c r="D180" s="260"/>
      <c r="E180" s="290" t="str">
        <f t="shared" ref="E180:H180" si="181">IF(LEFT($A180,7)="State A",LARGE($D183:$D189,E$1),"")</f>
        <v/>
      </c>
      <c r="F180" s="290" t="str">
        <f t="shared" si="181"/>
        <v/>
      </c>
      <c r="G180" s="290" t="str">
        <f t="shared" si="181"/>
        <v/>
      </c>
      <c r="H180" s="290" t="str">
        <f t="shared" si="181"/>
        <v/>
      </c>
      <c r="I180" s="290" t="str">
        <f t="shared" si="132"/>
        <v/>
      </c>
    </row>
    <row r="181" spans="1:9" x14ac:dyDescent="0.3">
      <c r="A181" s="288" t="s">
        <v>1469</v>
      </c>
      <c r="B181" s="260"/>
      <c r="C181" s="260"/>
      <c r="D181" s="260"/>
      <c r="E181" s="290" t="str">
        <f t="shared" ref="E181:H181" si="182">IF(LEFT($A181,7)="State A",LARGE($D184:$D190,E$1),"")</f>
        <v/>
      </c>
      <c r="F181" s="290" t="str">
        <f t="shared" si="182"/>
        <v/>
      </c>
      <c r="G181" s="290" t="str">
        <f t="shared" si="182"/>
        <v/>
      </c>
      <c r="H181" s="290" t="str">
        <f t="shared" si="182"/>
        <v/>
      </c>
      <c r="I181" s="290" t="str">
        <f t="shared" si="132"/>
        <v/>
      </c>
    </row>
    <row r="182" spans="1:9" x14ac:dyDescent="0.3">
      <c r="A182" s="288" t="s">
        <v>1470</v>
      </c>
      <c r="B182" s="260"/>
      <c r="C182" s="260"/>
      <c r="D182" s="260"/>
      <c r="E182" s="290" t="str">
        <f t="shared" ref="E182:H182" si="183">IF(LEFT($A182,7)="State A",LARGE($D185:$D191,E$1),"")</f>
        <v/>
      </c>
      <c r="F182" s="290" t="str">
        <f t="shared" si="183"/>
        <v/>
      </c>
      <c r="G182" s="290" t="str">
        <f t="shared" si="183"/>
        <v/>
      </c>
      <c r="H182" s="290" t="str">
        <f t="shared" si="183"/>
        <v/>
      </c>
      <c r="I182" s="290" t="str">
        <f t="shared" si="132"/>
        <v/>
      </c>
    </row>
    <row r="183" spans="1:9" x14ac:dyDescent="0.3">
      <c r="A183" s="288" t="s">
        <v>1471</v>
      </c>
      <c r="B183" s="260"/>
      <c r="C183" s="260"/>
      <c r="D183" s="260"/>
      <c r="E183" s="290" t="str">
        <f t="shared" ref="E183:H183" si="184">IF(LEFT($A183,7)="State A",LARGE($D186:$D192,E$1),"")</f>
        <v/>
      </c>
      <c r="F183" s="290" t="str">
        <f t="shared" si="184"/>
        <v/>
      </c>
      <c r="G183" s="290" t="str">
        <f t="shared" si="184"/>
        <v/>
      </c>
      <c r="H183" s="290" t="str">
        <f t="shared" si="184"/>
        <v/>
      </c>
      <c r="I183" s="290" t="str">
        <f t="shared" si="132"/>
        <v/>
      </c>
    </row>
    <row r="184" spans="1:9" x14ac:dyDescent="0.3">
      <c r="A184" s="260"/>
      <c r="B184" s="260"/>
      <c r="C184" s="260"/>
      <c r="D184" s="260"/>
      <c r="E184" s="290" t="str">
        <f t="shared" ref="E184:H184" si="185">IF(LEFT($A184,7)="State A",LARGE($D187:$D193,E$1),"")</f>
        <v/>
      </c>
      <c r="F184" s="290" t="str">
        <f t="shared" si="185"/>
        <v/>
      </c>
      <c r="G184" s="290" t="str">
        <f t="shared" si="185"/>
        <v/>
      </c>
      <c r="H184" s="290" t="str">
        <f t="shared" si="185"/>
        <v/>
      </c>
      <c r="I184" s="290" t="str">
        <f t="shared" si="132"/>
        <v/>
      </c>
    </row>
    <row r="185" spans="1:9" x14ac:dyDescent="0.3">
      <c r="A185" s="289" t="s">
        <v>1472</v>
      </c>
      <c r="B185" s="260"/>
      <c r="C185" s="260"/>
      <c r="D185" s="260"/>
      <c r="E185" s="290" t="str">
        <f t="shared" ref="E185:H185" si="186">IF(LEFT($A185,7)="State A",LARGE($D188:$D194,E$1),"")</f>
        <v/>
      </c>
      <c r="F185" s="290" t="str">
        <f t="shared" si="186"/>
        <v/>
      </c>
      <c r="G185" s="290" t="str">
        <f t="shared" si="186"/>
        <v/>
      </c>
      <c r="H185" s="290" t="str">
        <f t="shared" si="186"/>
        <v/>
      </c>
      <c r="I185" s="290" t="str">
        <f t="shared" si="132"/>
        <v/>
      </c>
    </row>
    <row r="186" spans="1:9" x14ac:dyDescent="0.3">
      <c r="A186" s="260" t="s">
        <v>423</v>
      </c>
      <c r="B186" s="260"/>
      <c r="C186" s="260"/>
      <c r="D186" s="260"/>
      <c r="E186" s="290" t="str">
        <f t="shared" ref="E186:H186" si="187">IF(LEFT($A186,7)="State A",LARGE($D189:$D195,E$1),"")</f>
        <v/>
      </c>
      <c r="F186" s="290" t="str">
        <f t="shared" si="187"/>
        <v/>
      </c>
      <c r="G186" s="290" t="str">
        <f t="shared" si="187"/>
        <v/>
      </c>
      <c r="H186" s="290" t="str">
        <f t="shared" si="187"/>
        <v/>
      </c>
      <c r="I186" s="290" t="str">
        <f t="shared" si="132"/>
        <v/>
      </c>
    </row>
    <row r="187" spans="1:9" x14ac:dyDescent="0.3">
      <c r="A187" s="260" t="s">
        <v>1534</v>
      </c>
      <c r="B187" s="260"/>
      <c r="C187" s="260"/>
      <c r="D187" s="260"/>
      <c r="E187" s="290">
        <f t="shared" ref="E187:H187" si="188">IF(LEFT($A187,7)="State A",LARGE($D190:$D196,E$1),"")</f>
        <v>0.32190000000000002</v>
      </c>
      <c r="F187" s="290">
        <f t="shared" si="188"/>
        <v>0.3125</v>
      </c>
      <c r="G187" s="290">
        <f t="shared" si="188"/>
        <v>0.18759999999999999</v>
      </c>
      <c r="H187" s="290">
        <f t="shared" si="188"/>
        <v>0.17799999999999999</v>
      </c>
      <c r="I187" s="290">
        <f t="shared" si="132"/>
        <v>0.13440000000000002</v>
      </c>
    </row>
    <row r="188" spans="1:9" x14ac:dyDescent="0.3">
      <c r="A188" s="260" t="s">
        <v>1510</v>
      </c>
      <c r="B188" s="260"/>
      <c r="C188" s="260"/>
      <c r="D188" s="260"/>
      <c r="E188" s="290" t="str">
        <f t="shared" ref="E188:H188" si="189">IF(LEFT($A188,7)="State A",LARGE($D191:$D197,E$1),"")</f>
        <v/>
      </c>
      <c r="F188" s="290" t="str">
        <f t="shared" si="189"/>
        <v/>
      </c>
      <c r="G188" s="290" t="str">
        <f t="shared" si="189"/>
        <v/>
      </c>
      <c r="H188" s="290" t="str">
        <f t="shared" si="189"/>
        <v/>
      </c>
      <c r="I188" s="290" t="str">
        <f t="shared" si="132"/>
        <v/>
      </c>
    </row>
    <row r="189" spans="1:9" x14ac:dyDescent="0.3">
      <c r="A189" s="173" t="s">
        <v>1458</v>
      </c>
      <c r="B189" s="173" t="s">
        <v>1459</v>
      </c>
      <c r="C189" s="173" t="s">
        <v>1460</v>
      </c>
      <c r="D189" s="173" t="s">
        <v>1461</v>
      </c>
      <c r="E189" s="290" t="str">
        <f t="shared" ref="E189:H189" si="190">IF(LEFT($A189,7)="State A",LARGE($D192:$D198,E$1),"")</f>
        <v/>
      </c>
      <c r="F189" s="290" t="str">
        <f t="shared" si="190"/>
        <v/>
      </c>
      <c r="G189" s="290" t="str">
        <f t="shared" si="190"/>
        <v/>
      </c>
      <c r="H189" s="290" t="str">
        <f t="shared" si="190"/>
        <v/>
      </c>
      <c r="I189" s="290" t="str">
        <f t="shared" si="132"/>
        <v/>
      </c>
    </row>
    <row r="190" spans="1:9" ht="13.8" customHeight="1" x14ac:dyDescent="0.3">
      <c r="A190" s="173" t="s">
        <v>1462</v>
      </c>
      <c r="B190" s="173" t="s">
        <v>1535</v>
      </c>
      <c r="C190" s="286">
        <v>23866</v>
      </c>
      <c r="D190" s="287">
        <v>0.32190000000000002</v>
      </c>
      <c r="E190" s="290" t="str">
        <f t="shared" ref="E190:H190" si="191">IF(LEFT($A190,7)="State A",LARGE($D193:$D199,E$1),"")</f>
        <v/>
      </c>
      <c r="F190" s="290" t="str">
        <f t="shared" si="191"/>
        <v/>
      </c>
      <c r="G190" s="290" t="str">
        <f t="shared" si="191"/>
        <v/>
      </c>
      <c r="H190" s="290" t="str">
        <f t="shared" si="191"/>
        <v/>
      </c>
      <c r="I190" s="290" t="str">
        <f t="shared" si="132"/>
        <v/>
      </c>
    </row>
    <row r="191" spans="1:9" x14ac:dyDescent="0.3">
      <c r="A191" s="173"/>
      <c r="B191" s="173"/>
      <c r="C191" s="286"/>
      <c r="D191" s="287"/>
      <c r="E191" s="290" t="str">
        <f t="shared" ref="E191:H191" si="192">IF(LEFT($A191,7)="State A",LARGE($D194:$D200,E$1),"")</f>
        <v/>
      </c>
      <c r="F191" s="290" t="str">
        <f t="shared" si="192"/>
        <v/>
      </c>
      <c r="G191" s="290" t="str">
        <f t="shared" si="192"/>
        <v/>
      </c>
      <c r="H191" s="290" t="str">
        <f t="shared" si="192"/>
        <v/>
      </c>
      <c r="I191" s="290" t="str">
        <f t="shared" si="132"/>
        <v/>
      </c>
    </row>
    <row r="192" spans="1:9" ht="13.8" customHeight="1" x14ac:dyDescent="0.3">
      <c r="A192" s="173" t="s">
        <v>1462</v>
      </c>
      <c r="B192" s="173" t="s">
        <v>1536</v>
      </c>
      <c r="C192" s="286">
        <v>23173</v>
      </c>
      <c r="D192" s="287">
        <v>0.3125</v>
      </c>
      <c r="E192" s="290" t="str">
        <f t="shared" ref="E192:H192" si="193">IF(LEFT($A192,7)="State A",LARGE($D195:$D201,E$1),"")</f>
        <v/>
      </c>
      <c r="F192" s="290" t="str">
        <f t="shared" si="193"/>
        <v/>
      </c>
      <c r="G192" s="290" t="str">
        <f t="shared" si="193"/>
        <v/>
      </c>
      <c r="H192" s="290" t="str">
        <f t="shared" si="193"/>
        <v/>
      </c>
      <c r="I192" s="290" t="str">
        <f t="shared" si="132"/>
        <v/>
      </c>
    </row>
    <row r="193" spans="1:9" x14ac:dyDescent="0.3">
      <c r="A193" s="173"/>
      <c r="B193" s="173"/>
      <c r="C193" s="286"/>
      <c r="D193" s="287"/>
      <c r="E193" s="290" t="str">
        <f t="shared" ref="E193:H193" si="194">IF(LEFT($A193,7)="State A",LARGE($D196:$D202,E$1),"")</f>
        <v/>
      </c>
      <c r="F193" s="290" t="str">
        <f t="shared" si="194"/>
        <v/>
      </c>
      <c r="G193" s="290" t="str">
        <f t="shared" si="194"/>
        <v/>
      </c>
      <c r="H193" s="290" t="str">
        <f t="shared" si="194"/>
        <v/>
      </c>
      <c r="I193" s="290" t="str">
        <f t="shared" si="132"/>
        <v/>
      </c>
    </row>
    <row r="194" spans="1:9" x14ac:dyDescent="0.3">
      <c r="A194" s="173" t="s">
        <v>1465</v>
      </c>
      <c r="B194" s="173" t="s">
        <v>1537</v>
      </c>
      <c r="C194" s="286">
        <v>13909</v>
      </c>
      <c r="D194" s="287">
        <v>0.18759999999999999</v>
      </c>
      <c r="E194" s="290" t="str">
        <f t="shared" ref="E194:H194" si="195">IF(LEFT($A194,7)="State A",LARGE($D197:$D203,E$1),"")</f>
        <v/>
      </c>
      <c r="F194" s="290" t="str">
        <f t="shared" si="195"/>
        <v/>
      </c>
      <c r="G194" s="290" t="str">
        <f t="shared" si="195"/>
        <v/>
      </c>
      <c r="H194" s="290" t="str">
        <f t="shared" si="195"/>
        <v/>
      </c>
      <c r="I194" s="290" t="str">
        <f t="shared" si="132"/>
        <v/>
      </c>
    </row>
    <row r="195" spans="1:9" x14ac:dyDescent="0.3">
      <c r="A195" s="173" t="s">
        <v>1465</v>
      </c>
      <c r="B195" s="173" t="s">
        <v>1538</v>
      </c>
      <c r="C195" s="286">
        <v>13194</v>
      </c>
      <c r="D195" s="287">
        <v>0.17799999999999999</v>
      </c>
      <c r="E195" s="290" t="str">
        <f t="shared" ref="E195:H195" si="196">IF(LEFT($A195,7)="State A",LARGE($D198:$D204,E$1),"")</f>
        <v/>
      </c>
      <c r="F195" s="290" t="str">
        <f t="shared" si="196"/>
        <v/>
      </c>
      <c r="G195" s="290" t="str">
        <f t="shared" si="196"/>
        <v/>
      </c>
      <c r="H195" s="290" t="str">
        <f t="shared" si="196"/>
        <v/>
      </c>
      <c r="I195" s="290" t="str">
        <f t="shared" ref="I195:I258" si="197">IF(LEFT($A195,7)="State A",AVERAGE(E195-G195, F195-H195),"")</f>
        <v/>
      </c>
    </row>
    <row r="196" spans="1:9" x14ac:dyDescent="0.3">
      <c r="A196" s="260" t="s">
        <v>1468</v>
      </c>
      <c r="B196" s="260"/>
      <c r="C196" s="260"/>
      <c r="D196" s="260"/>
      <c r="E196" s="290" t="str">
        <f t="shared" ref="E196:H196" si="198">IF(LEFT($A196,7)="State A",LARGE($D199:$D205,E$1),"")</f>
        <v/>
      </c>
      <c r="F196" s="290" t="str">
        <f t="shared" si="198"/>
        <v/>
      </c>
      <c r="G196" s="290" t="str">
        <f t="shared" si="198"/>
        <v/>
      </c>
      <c r="H196" s="290" t="str">
        <f t="shared" si="198"/>
        <v/>
      </c>
      <c r="I196" s="290" t="str">
        <f t="shared" si="197"/>
        <v/>
      </c>
    </row>
    <row r="197" spans="1:9" x14ac:dyDescent="0.3">
      <c r="A197" s="288"/>
      <c r="B197" s="260"/>
      <c r="C197" s="260"/>
      <c r="D197" s="260"/>
      <c r="E197" s="290" t="str">
        <f t="shared" ref="E197:H197" si="199">IF(LEFT($A197,7)="State A",LARGE($D200:$D206,E$1),"")</f>
        <v/>
      </c>
      <c r="F197" s="290" t="str">
        <f t="shared" si="199"/>
        <v/>
      </c>
      <c r="G197" s="290" t="str">
        <f t="shared" si="199"/>
        <v/>
      </c>
      <c r="H197" s="290" t="str">
        <f t="shared" si="199"/>
        <v/>
      </c>
      <c r="I197" s="290" t="str">
        <f t="shared" si="197"/>
        <v/>
      </c>
    </row>
    <row r="198" spans="1:9" x14ac:dyDescent="0.3">
      <c r="A198" s="288" t="s">
        <v>1469</v>
      </c>
      <c r="B198" s="260"/>
      <c r="C198" s="260"/>
      <c r="D198" s="260"/>
      <c r="E198" s="290" t="str">
        <f t="shared" ref="E198:H198" si="200">IF(LEFT($A198,7)="State A",LARGE($D201:$D207,E$1),"")</f>
        <v/>
      </c>
      <c r="F198" s="290" t="str">
        <f t="shared" si="200"/>
        <v/>
      </c>
      <c r="G198" s="290" t="str">
        <f t="shared" si="200"/>
        <v/>
      </c>
      <c r="H198" s="290" t="str">
        <f t="shared" si="200"/>
        <v/>
      </c>
      <c r="I198" s="290" t="str">
        <f t="shared" si="197"/>
        <v/>
      </c>
    </row>
    <row r="199" spans="1:9" x14ac:dyDescent="0.3">
      <c r="A199" s="288" t="s">
        <v>1470</v>
      </c>
      <c r="B199" s="260"/>
      <c r="C199" s="260"/>
      <c r="D199" s="260"/>
      <c r="E199" s="290" t="str">
        <f t="shared" ref="E199:H199" si="201">IF(LEFT($A199,7)="State A",LARGE($D202:$D208,E$1),"")</f>
        <v/>
      </c>
      <c r="F199" s="290" t="str">
        <f t="shared" si="201"/>
        <v/>
      </c>
      <c r="G199" s="290" t="str">
        <f t="shared" si="201"/>
        <v/>
      </c>
      <c r="H199" s="290" t="str">
        <f t="shared" si="201"/>
        <v/>
      </c>
      <c r="I199" s="290" t="str">
        <f t="shared" si="197"/>
        <v/>
      </c>
    </row>
    <row r="200" spans="1:9" x14ac:dyDescent="0.3">
      <c r="A200" s="288" t="s">
        <v>1471</v>
      </c>
      <c r="B200" s="260"/>
      <c r="C200" s="260"/>
      <c r="D200" s="260"/>
      <c r="E200" s="290" t="str">
        <f t="shared" ref="E200:H200" si="202">IF(LEFT($A200,7)="State A",LARGE($D203:$D209,E$1),"")</f>
        <v/>
      </c>
      <c r="F200" s="290" t="str">
        <f t="shared" si="202"/>
        <v/>
      </c>
      <c r="G200" s="290" t="str">
        <f t="shared" si="202"/>
        <v/>
      </c>
      <c r="H200" s="290" t="str">
        <f t="shared" si="202"/>
        <v/>
      </c>
      <c r="I200" s="290" t="str">
        <f t="shared" si="197"/>
        <v/>
      </c>
    </row>
    <row r="201" spans="1:9" x14ac:dyDescent="0.3">
      <c r="A201" s="260"/>
      <c r="B201" s="260"/>
      <c r="C201" s="260"/>
      <c r="D201" s="260"/>
      <c r="E201" s="290" t="str">
        <f t="shared" ref="E201:H201" si="203">IF(LEFT($A201,7)="State A",LARGE($D204:$D210,E$1),"")</f>
        <v/>
      </c>
      <c r="F201" s="290" t="str">
        <f t="shared" si="203"/>
        <v/>
      </c>
      <c r="G201" s="290" t="str">
        <f t="shared" si="203"/>
        <v/>
      </c>
      <c r="H201" s="290" t="str">
        <f t="shared" si="203"/>
        <v/>
      </c>
      <c r="I201" s="290" t="str">
        <f t="shared" si="197"/>
        <v/>
      </c>
    </row>
    <row r="202" spans="1:9" x14ac:dyDescent="0.3">
      <c r="A202" s="289" t="s">
        <v>1472</v>
      </c>
      <c r="B202" s="260"/>
      <c r="C202" s="260"/>
      <c r="D202" s="260"/>
      <c r="E202" s="290" t="str">
        <f t="shared" ref="E202:H202" si="204">IF(LEFT($A202,7)="State A",LARGE($D205:$D211,E$1),"")</f>
        <v/>
      </c>
      <c r="F202" s="290" t="str">
        <f t="shared" si="204"/>
        <v/>
      </c>
      <c r="G202" s="290" t="str">
        <f t="shared" si="204"/>
        <v/>
      </c>
      <c r="H202" s="290" t="str">
        <f t="shared" si="204"/>
        <v/>
      </c>
      <c r="I202" s="290" t="str">
        <f t="shared" si="197"/>
        <v/>
      </c>
    </row>
    <row r="203" spans="1:9" x14ac:dyDescent="0.3">
      <c r="A203" s="260" t="s">
        <v>423</v>
      </c>
      <c r="B203" s="260"/>
      <c r="C203" s="260"/>
      <c r="D203" s="260"/>
      <c r="E203" s="290" t="str">
        <f t="shared" ref="E203:H203" si="205">IF(LEFT($A203,7)="State A",LARGE($D206:$D212,E$1),"")</f>
        <v/>
      </c>
      <c r="F203" s="290" t="str">
        <f t="shared" si="205"/>
        <v/>
      </c>
      <c r="G203" s="290" t="str">
        <f t="shared" si="205"/>
        <v/>
      </c>
      <c r="H203" s="290" t="str">
        <f t="shared" si="205"/>
        <v/>
      </c>
      <c r="I203" s="290" t="str">
        <f t="shared" si="197"/>
        <v/>
      </c>
    </row>
    <row r="204" spans="1:9" x14ac:dyDescent="0.3">
      <c r="A204" s="260" t="s">
        <v>1539</v>
      </c>
      <c r="B204" s="260"/>
      <c r="C204" s="260"/>
      <c r="D204" s="260"/>
      <c r="E204" s="290">
        <f t="shared" ref="E204:H204" si="206">IF(LEFT($A204,7)="State A",LARGE($D207:$D213,E$1),"")</f>
        <v>0.29870000000000002</v>
      </c>
      <c r="F204" s="290">
        <f t="shared" si="206"/>
        <v>0.29270000000000002</v>
      </c>
      <c r="G204" s="290">
        <f t="shared" si="206"/>
        <v>0.20469999999999999</v>
      </c>
      <c r="H204" s="290">
        <f t="shared" si="206"/>
        <v>0.20399999999999999</v>
      </c>
      <c r="I204" s="290">
        <f t="shared" si="197"/>
        <v>9.1350000000000028E-2</v>
      </c>
    </row>
    <row r="205" spans="1:9" x14ac:dyDescent="0.3">
      <c r="A205" s="260" t="s">
        <v>1457</v>
      </c>
      <c r="B205" s="260"/>
      <c r="C205" s="260"/>
      <c r="D205" s="260"/>
      <c r="E205" s="290" t="str">
        <f t="shared" ref="E205:H205" si="207">IF(LEFT($A205,7)="State A",LARGE($D208:$D214,E$1),"")</f>
        <v/>
      </c>
      <c r="F205" s="290" t="str">
        <f t="shared" si="207"/>
        <v/>
      </c>
      <c r="G205" s="290" t="str">
        <f t="shared" si="207"/>
        <v/>
      </c>
      <c r="H205" s="290" t="str">
        <f t="shared" si="207"/>
        <v/>
      </c>
      <c r="I205" s="290" t="str">
        <f t="shared" si="197"/>
        <v/>
      </c>
    </row>
    <row r="206" spans="1:9" x14ac:dyDescent="0.3">
      <c r="A206" s="173" t="s">
        <v>1458</v>
      </c>
      <c r="B206" s="173" t="s">
        <v>1459</v>
      </c>
      <c r="C206" s="173" t="s">
        <v>1460</v>
      </c>
      <c r="D206" s="173" t="s">
        <v>1461</v>
      </c>
      <c r="E206" s="290" t="str">
        <f t="shared" ref="E206:H206" si="208">IF(LEFT($A206,7)="State A",LARGE($D209:$D215,E$1),"")</f>
        <v/>
      </c>
      <c r="F206" s="290" t="str">
        <f t="shared" si="208"/>
        <v/>
      </c>
      <c r="G206" s="290" t="str">
        <f t="shared" si="208"/>
        <v/>
      </c>
      <c r="H206" s="290" t="str">
        <f t="shared" si="208"/>
        <v/>
      </c>
      <c r="I206" s="290" t="str">
        <f t="shared" si="197"/>
        <v/>
      </c>
    </row>
    <row r="207" spans="1:9" ht="27.6" customHeight="1" x14ac:dyDescent="0.3">
      <c r="A207" s="173" t="s">
        <v>1462</v>
      </c>
      <c r="B207" s="173" t="s">
        <v>1540</v>
      </c>
      <c r="C207" s="286">
        <v>25155</v>
      </c>
      <c r="D207" s="287">
        <v>0.29870000000000002</v>
      </c>
      <c r="E207" s="290" t="str">
        <f t="shared" ref="E207:H207" si="209">IF(LEFT($A207,7)="State A",LARGE($D210:$D216,E$1),"")</f>
        <v/>
      </c>
      <c r="F207" s="290" t="str">
        <f t="shared" si="209"/>
        <v/>
      </c>
      <c r="G207" s="290" t="str">
        <f t="shared" si="209"/>
        <v/>
      </c>
      <c r="H207" s="290" t="str">
        <f t="shared" si="209"/>
        <v/>
      </c>
      <c r="I207" s="290" t="str">
        <f t="shared" si="197"/>
        <v/>
      </c>
    </row>
    <row r="208" spans="1:9" x14ac:dyDescent="0.3">
      <c r="A208" s="173"/>
      <c r="B208" s="173"/>
      <c r="C208" s="286"/>
      <c r="D208" s="287"/>
      <c r="E208" s="290" t="str">
        <f t="shared" ref="E208:H208" si="210">IF(LEFT($A208,7)="State A",LARGE($D211:$D217,E$1),"")</f>
        <v/>
      </c>
      <c r="F208" s="290" t="str">
        <f t="shared" si="210"/>
        <v/>
      </c>
      <c r="G208" s="290" t="str">
        <f t="shared" si="210"/>
        <v/>
      </c>
      <c r="H208" s="290" t="str">
        <f t="shared" si="210"/>
        <v/>
      </c>
      <c r="I208" s="290" t="str">
        <f t="shared" si="197"/>
        <v/>
      </c>
    </row>
    <row r="209" spans="1:9" ht="13.8" customHeight="1" x14ac:dyDescent="0.3">
      <c r="A209" s="173" t="s">
        <v>1462</v>
      </c>
      <c r="B209" s="173" t="s">
        <v>1541</v>
      </c>
      <c r="C209" s="286">
        <v>24649</v>
      </c>
      <c r="D209" s="287">
        <v>0.29270000000000002</v>
      </c>
      <c r="E209" s="290" t="str">
        <f t="shared" ref="E209:H209" si="211">IF(LEFT($A209,7)="State A",LARGE($D212:$D218,E$1),"")</f>
        <v/>
      </c>
      <c r="F209" s="290" t="str">
        <f t="shared" si="211"/>
        <v/>
      </c>
      <c r="G209" s="290" t="str">
        <f t="shared" si="211"/>
        <v/>
      </c>
      <c r="H209" s="290" t="str">
        <f t="shared" si="211"/>
        <v/>
      </c>
      <c r="I209" s="290" t="str">
        <f t="shared" si="197"/>
        <v/>
      </c>
    </row>
    <row r="210" spans="1:9" x14ac:dyDescent="0.3">
      <c r="A210" s="173"/>
      <c r="B210" s="173"/>
      <c r="C210" s="286"/>
      <c r="D210" s="287"/>
      <c r="E210" s="290" t="str">
        <f t="shared" ref="E210:H210" si="212">IF(LEFT($A210,7)="State A",LARGE($D213:$D219,E$1),"")</f>
        <v/>
      </c>
      <c r="F210" s="290" t="str">
        <f t="shared" si="212"/>
        <v/>
      </c>
      <c r="G210" s="290" t="str">
        <f t="shared" si="212"/>
        <v/>
      </c>
      <c r="H210" s="290" t="str">
        <f t="shared" si="212"/>
        <v/>
      </c>
      <c r="I210" s="290" t="str">
        <f t="shared" si="197"/>
        <v/>
      </c>
    </row>
    <row r="211" spans="1:9" x14ac:dyDescent="0.3">
      <c r="A211" s="173" t="s">
        <v>1465</v>
      </c>
      <c r="B211" s="173" t="s">
        <v>1542</v>
      </c>
      <c r="C211" s="286">
        <v>17240</v>
      </c>
      <c r="D211" s="287">
        <v>0.20469999999999999</v>
      </c>
      <c r="E211" s="290" t="str">
        <f t="shared" ref="E211:H211" si="213">IF(LEFT($A211,7)="State A",LARGE($D214:$D220,E$1),"")</f>
        <v/>
      </c>
      <c r="F211" s="290" t="str">
        <f t="shared" si="213"/>
        <v/>
      </c>
      <c r="G211" s="290" t="str">
        <f t="shared" si="213"/>
        <v/>
      </c>
      <c r="H211" s="290" t="str">
        <f t="shared" si="213"/>
        <v/>
      </c>
      <c r="I211" s="290" t="str">
        <f t="shared" si="197"/>
        <v/>
      </c>
    </row>
    <row r="212" spans="1:9" x14ac:dyDescent="0.3">
      <c r="A212" s="173" t="s">
        <v>1465</v>
      </c>
      <c r="B212" s="173" t="s">
        <v>1543</v>
      </c>
      <c r="C212" s="286">
        <v>17181</v>
      </c>
      <c r="D212" s="287">
        <v>0.20399999999999999</v>
      </c>
      <c r="E212" s="290" t="str">
        <f t="shared" ref="E212:H212" si="214">IF(LEFT($A212,7)="State A",LARGE($D215:$D221,E$1),"")</f>
        <v/>
      </c>
      <c r="F212" s="290" t="str">
        <f t="shared" si="214"/>
        <v/>
      </c>
      <c r="G212" s="290" t="str">
        <f t="shared" si="214"/>
        <v/>
      </c>
      <c r="H212" s="290" t="str">
        <f t="shared" si="214"/>
        <v/>
      </c>
      <c r="I212" s="290" t="str">
        <f t="shared" si="197"/>
        <v/>
      </c>
    </row>
    <row r="213" spans="1:9" x14ac:dyDescent="0.3">
      <c r="A213" s="260" t="s">
        <v>1468</v>
      </c>
      <c r="B213" s="260"/>
      <c r="C213" s="260"/>
      <c r="D213" s="260"/>
      <c r="E213" s="290" t="str">
        <f t="shared" ref="E213:H213" si="215">IF(LEFT($A213,7)="State A",LARGE($D216:$D222,E$1),"")</f>
        <v/>
      </c>
      <c r="F213" s="290" t="str">
        <f t="shared" si="215"/>
        <v/>
      </c>
      <c r="G213" s="290" t="str">
        <f t="shared" si="215"/>
        <v/>
      </c>
      <c r="H213" s="290" t="str">
        <f t="shared" si="215"/>
        <v/>
      </c>
      <c r="I213" s="290" t="str">
        <f t="shared" si="197"/>
        <v/>
      </c>
    </row>
    <row r="214" spans="1:9" x14ac:dyDescent="0.3">
      <c r="A214" s="288"/>
      <c r="B214" s="260"/>
      <c r="C214" s="260"/>
      <c r="D214" s="260"/>
      <c r="E214" s="290" t="str">
        <f t="shared" ref="E214:H214" si="216">IF(LEFT($A214,7)="State A",LARGE($D217:$D223,E$1),"")</f>
        <v/>
      </c>
      <c r="F214" s="290" t="str">
        <f t="shared" si="216"/>
        <v/>
      </c>
      <c r="G214" s="290" t="str">
        <f t="shared" si="216"/>
        <v/>
      </c>
      <c r="H214" s="290" t="str">
        <f t="shared" si="216"/>
        <v/>
      </c>
      <c r="I214" s="290" t="str">
        <f t="shared" si="197"/>
        <v/>
      </c>
    </row>
    <row r="215" spans="1:9" x14ac:dyDescent="0.3">
      <c r="A215" s="288" t="s">
        <v>1469</v>
      </c>
      <c r="B215" s="260"/>
      <c r="C215" s="260"/>
      <c r="D215" s="260"/>
      <c r="E215" s="290" t="str">
        <f t="shared" ref="E215:H215" si="217">IF(LEFT($A215,7)="State A",LARGE($D218:$D224,E$1),"")</f>
        <v/>
      </c>
      <c r="F215" s="290" t="str">
        <f t="shared" si="217"/>
        <v/>
      </c>
      <c r="G215" s="290" t="str">
        <f t="shared" si="217"/>
        <v/>
      </c>
      <c r="H215" s="290" t="str">
        <f t="shared" si="217"/>
        <v/>
      </c>
      <c r="I215" s="290" t="str">
        <f t="shared" si="197"/>
        <v/>
      </c>
    </row>
    <row r="216" spans="1:9" x14ac:dyDescent="0.3">
      <c r="A216" s="288" t="s">
        <v>1470</v>
      </c>
      <c r="B216" s="260"/>
      <c r="C216" s="260"/>
      <c r="D216" s="260"/>
      <c r="E216" s="290" t="str">
        <f t="shared" ref="E216:H216" si="218">IF(LEFT($A216,7)="State A",LARGE($D219:$D225,E$1),"")</f>
        <v/>
      </c>
      <c r="F216" s="290" t="str">
        <f t="shared" si="218"/>
        <v/>
      </c>
      <c r="G216" s="290" t="str">
        <f t="shared" si="218"/>
        <v/>
      </c>
      <c r="H216" s="290" t="str">
        <f t="shared" si="218"/>
        <v/>
      </c>
      <c r="I216" s="290" t="str">
        <f t="shared" si="197"/>
        <v/>
      </c>
    </row>
    <row r="217" spans="1:9" x14ac:dyDescent="0.3">
      <c r="A217" s="288" t="s">
        <v>1471</v>
      </c>
      <c r="B217" s="260"/>
      <c r="C217" s="260"/>
      <c r="D217" s="260"/>
      <c r="E217" s="290" t="str">
        <f t="shared" ref="E217:H217" si="219">IF(LEFT($A217,7)="State A",LARGE($D220:$D226,E$1),"")</f>
        <v/>
      </c>
      <c r="F217" s="290" t="str">
        <f t="shared" si="219"/>
        <v/>
      </c>
      <c r="G217" s="290" t="str">
        <f t="shared" si="219"/>
        <v/>
      </c>
      <c r="H217" s="290" t="str">
        <f t="shared" si="219"/>
        <v/>
      </c>
      <c r="I217" s="290" t="str">
        <f t="shared" si="197"/>
        <v/>
      </c>
    </row>
    <row r="218" spans="1:9" x14ac:dyDescent="0.3">
      <c r="A218" s="260"/>
      <c r="B218" s="260"/>
      <c r="C218" s="260"/>
      <c r="D218" s="260"/>
      <c r="E218" s="290" t="str">
        <f t="shared" ref="E218:H218" si="220">IF(LEFT($A218,7)="State A",LARGE($D221:$D227,E$1),"")</f>
        <v/>
      </c>
      <c r="F218" s="290" t="str">
        <f t="shared" si="220"/>
        <v/>
      </c>
      <c r="G218" s="290" t="str">
        <f t="shared" si="220"/>
        <v/>
      </c>
      <c r="H218" s="290" t="str">
        <f t="shared" si="220"/>
        <v/>
      </c>
      <c r="I218" s="290" t="str">
        <f t="shared" si="197"/>
        <v/>
      </c>
    </row>
    <row r="219" spans="1:9" x14ac:dyDescent="0.3">
      <c r="A219" s="289" t="s">
        <v>1472</v>
      </c>
      <c r="B219" s="260"/>
      <c r="C219" s="260"/>
      <c r="D219" s="260"/>
      <c r="E219" s="290" t="str">
        <f t="shared" ref="E219:H219" si="221">IF(LEFT($A219,7)="State A",LARGE($D222:$D228,E$1),"")</f>
        <v/>
      </c>
      <c r="F219" s="290" t="str">
        <f t="shared" si="221"/>
        <v/>
      </c>
      <c r="G219" s="290" t="str">
        <f t="shared" si="221"/>
        <v/>
      </c>
      <c r="H219" s="290" t="str">
        <f t="shared" si="221"/>
        <v/>
      </c>
      <c r="I219" s="290" t="str">
        <f t="shared" si="197"/>
        <v/>
      </c>
    </row>
    <row r="220" spans="1:9" x14ac:dyDescent="0.3">
      <c r="A220" s="260" t="s">
        <v>423</v>
      </c>
      <c r="B220" s="260"/>
      <c r="C220" s="260"/>
      <c r="D220" s="260"/>
      <c r="E220" s="290" t="str">
        <f t="shared" ref="E220:H220" si="222">IF(LEFT($A220,7)="State A",LARGE($D223:$D229,E$1),"")</f>
        <v/>
      </c>
      <c r="F220" s="290" t="str">
        <f t="shared" si="222"/>
        <v/>
      </c>
      <c r="G220" s="290" t="str">
        <f t="shared" si="222"/>
        <v/>
      </c>
      <c r="H220" s="290" t="str">
        <f t="shared" si="222"/>
        <v/>
      </c>
      <c r="I220" s="290" t="str">
        <f t="shared" si="197"/>
        <v/>
      </c>
    </row>
    <row r="221" spans="1:9" x14ac:dyDescent="0.3">
      <c r="A221" s="260" t="s">
        <v>1544</v>
      </c>
      <c r="B221" s="260"/>
      <c r="C221" s="260"/>
      <c r="D221" s="260"/>
      <c r="E221" s="290">
        <f t="shared" ref="E221:H221" si="223">IF(LEFT($A221,7)="State A",LARGE($D224:$D230,E$1),"")</f>
        <v>0.30320000000000003</v>
      </c>
      <c r="F221" s="290">
        <f t="shared" si="223"/>
        <v>0.2959</v>
      </c>
      <c r="G221" s="290">
        <f t="shared" si="223"/>
        <v>0.20180000000000001</v>
      </c>
      <c r="H221" s="290">
        <f t="shared" si="223"/>
        <v>0.18379999999999999</v>
      </c>
      <c r="I221" s="290">
        <f t="shared" si="197"/>
        <v>0.10675000000000001</v>
      </c>
    </row>
    <row r="222" spans="1:9" x14ac:dyDescent="0.3">
      <c r="A222" s="260" t="s">
        <v>1457</v>
      </c>
      <c r="B222" s="260"/>
      <c r="C222" s="260"/>
      <c r="D222" s="260"/>
      <c r="E222" s="290" t="str">
        <f t="shared" ref="E222:H222" si="224">IF(LEFT($A222,7)="State A",LARGE($D225:$D231,E$1),"")</f>
        <v/>
      </c>
      <c r="F222" s="290" t="str">
        <f t="shared" si="224"/>
        <v/>
      </c>
      <c r="G222" s="290" t="str">
        <f t="shared" si="224"/>
        <v/>
      </c>
      <c r="H222" s="290" t="str">
        <f t="shared" si="224"/>
        <v/>
      </c>
      <c r="I222" s="290" t="str">
        <f t="shared" si="197"/>
        <v/>
      </c>
    </row>
    <row r="223" spans="1:9" x14ac:dyDescent="0.3">
      <c r="A223" s="173" t="s">
        <v>1458</v>
      </c>
      <c r="B223" s="173" t="s">
        <v>1459</v>
      </c>
      <c r="C223" s="173" t="s">
        <v>1460</v>
      </c>
      <c r="D223" s="173" t="s">
        <v>1461</v>
      </c>
      <c r="E223" s="290" t="str">
        <f t="shared" ref="E223:H223" si="225">IF(LEFT($A223,7)="State A",LARGE($D226:$D232,E$1),"")</f>
        <v/>
      </c>
      <c r="F223" s="290" t="str">
        <f t="shared" si="225"/>
        <v/>
      </c>
      <c r="G223" s="290" t="str">
        <f t="shared" si="225"/>
        <v/>
      </c>
      <c r="H223" s="290" t="str">
        <f t="shared" si="225"/>
        <v/>
      </c>
      <c r="I223" s="290" t="str">
        <f t="shared" si="197"/>
        <v/>
      </c>
    </row>
    <row r="224" spans="1:9" ht="13.8" customHeight="1" x14ac:dyDescent="0.3">
      <c r="A224" s="173" t="s">
        <v>1465</v>
      </c>
      <c r="B224" s="173" t="s">
        <v>1545</v>
      </c>
      <c r="C224" s="286">
        <v>29734</v>
      </c>
      <c r="D224" s="287">
        <v>0.30320000000000003</v>
      </c>
      <c r="E224" s="290" t="str">
        <f t="shared" ref="E224:H224" si="226">IF(LEFT($A224,7)="State A",LARGE($D227:$D233,E$1),"")</f>
        <v/>
      </c>
      <c r="F224" s="290" t="str">
        <f t="shared" si="226"/>
        <v/>
      </c>
      <c r="G224" s="290" t="str">
        <f t="shared" si="226"/>
        <v/>
      </c>
      <c r="H224" s="290" t="str">
        <f t="shared" si="226"/>
        <v/>
      </c>
      <c r="I224" s="290" t="str">
        <f t="shared" si="197"/>
        <v/>
      </c>
    </row>
    <row r="225" spans="1:9" x14ac:dyDescent="0.3">
      <c r="A225" s="173"/>
      <c r="B225" s="173"/>
      <c r="C225" s="286"/>
      <c r="D225" s="287"/>
      <c r="E225" s="290" t="str">
        <f t="shared" ref="E225:H225" si="227">IF(LEFT($A225,7)="State A",LARGE($D228:$D234,E$1),"")</f>
        <v/>
      </c>
      <c r="F225" s="290" t="str">
        <f t="shared" si="227"/>
        <v/>
      </c>
      <c r="G225" s="290" t="str">
        <f t="shared" si="227"/>
        <v/>
      </c>
      <c r="H225" s="290" t="str">
        <f t="shared" si="227"/>
        <v/>
      </c>
      <c r="I225" s="290" t="str">
        <f t="shared" si="197"/>
        <v/>
      </c>
    </row>
    <row r="226" spans="1:9" ht="13.8" customHeight="1" x14ac:dyDescent="0.3">
      <c r="A226" s="173" t="s">
        <v>1465</v>
      </c>
      <c r="B226" s="173" t="s">
        <v>1546</v>
      </c>
      <c r="C226" s="286">
        <v>29012</v>
      </c>
      <c r="D226" s="287">
        <v>0.2959</v>
      </c>
      <c r="E226" s="290" t="str">
        <f t="shared" ref="E226:H226" si="228">IF(LEFT($A226,7)="State A",LARGE($D229:$D235,E$1),"")</f>
        <v/>
      </c>
      <c r="F226" s="290" t="str">
        <f t="shared" si="228"/>
        <v/>
      </c>
      <c r="G226" s="290" t="str">
        <f t="shared" si="228"/>
        <v/>
      </c>
      <c r="H226" s="290" t="str">
        <f t="shared" si="228"/>
        <v/>
      </c>
      <c r="I226" s="290" t="str">
        <f t="shared" si="197"/>
        <v/>
      </c>
    </row>
    <row r="227" spans="1:9" x14ac:dyDescent="0.3">
      <c r="A227" s="173"/>
      <c r="B227" s="173"/>
      <c r="C227" s="286"/>
      <c r="D227" s="287"/>
      <c r="E227" s="290" t="str">
        <f t="shared" ref="E227:H227" si="229">IF(LEFT($A227,7)="State A",LARGE($D230:$D236,E$1),"")</f>
        <v/>
      </c>
      <c r="F227" s="290" t="str">
        <f t="shared" si="229"/>
        <v/>
      </c>
      <c r="G227" s="290" t="str">
        <f t="shared" si="229"/>
        <v/>
      </c>
      <c r="H227" s="290" t="str">
        <f t="shared" si="229"/>
        <v/>
      </c>
      <c r="I227" s="290" t="str">
        <f t="shared" si="197"/>
        <v/>
      </c>
    </row>
    <row r="228" spans="1:9" x14ac:dyDescent="0.3">
      <c r="A228" s="173" t="s">
        <v>1462</v>
      </c>
      <c r="B228" s="173" t="s">
        <v>1547</v>
      </c>
      <c r="C228" s="286">
        <v>19791</v>
      </c>
      <c r="D228" s="287">
        <v>0.20180000000000001</v>
      </c>
      <c r="E228" s="290" t="str">
        <f t="shared" ref="E228:H228" si="230">IF(LEFT($A228,7)="State A",LARGE($D231:$D237,E$1),"")</f>
        <v/>
      </c>
      <c r="F228" s="290" t="str">
        <f t="shared" si="230"/>
        <v/>
      </c>
      <c r="G228" s="290" t="str">
        <f t="shared" si="230"/>
        <v/>
      </c>
      <c r="H228" s="290" t="str">
        <f t="shared" si="230"/>
        <v/>
      </c>
      <c r="I228" s="290" t="str">
        <f t="shared" si="197"/>
        <v/>
      </c>
    </row>
    <row r="229" spans="1:9" x14ac:dyDescent="0.3">
      <c r="A229" s="173" t="s">
        <v>1462</v>
      </c>
      <c r="B229" s="173" t="s">
        <v>1548</v>
      </c>
      <c r="C229" s="286">
        <v>18024</v>
      </c>
      <c r="D229" s="287">
        <v>0.18379999999999999</v>
      </c>
      <c r="E229" s="290" t="str">
        <f t="shared" ref="E229:H229" si="231">IF(LEFT($A229,7)="State A",LARGE($D232:$D238,E$1),"")</f>
        <v/>
      </c>
      <c r="F229" s="290" t="str">
        <f t="shared" si="231"/>
        <v/>
      </c>
      <c r="G229" s="290" t="str">
        <f t="shared" si="231"/>
        <v/>
      </c>
      <c r="H229" s="290" t="str">
        <f t="shared" si="231"/>
        <v/>
      </c>
      <c r="I229" s="290" t="str">
        <f t="shared" si="197"/>
        <v/>
      </c>
    </row>
    <row r="230" spans="1:9" x14ac:dyDescent="0.3">
      <c r="A230" s="173" t="s">
        <v>1507</v>
      </c>
      <c r="B230" s="173" t="s">
        <v>1549</v>
      </c>
      <c r="C230" s="286">
        <v>1500</v>
      </c>
      <c r="D230" s="287">
        <v>1.5299999999999999E-2</v>
      </c>
      <c r="E230" s="290" t="str">
        <f t="shared" ref="E230:H230" si="232">IF(LEFT($A230,7)="State A",LARGE($D233:$D239,E$1),"")</f>
        <v/>
      </c>
      <c r="F230" s="290" t="str">
        <f t="shared" si="232"/>
        <v/>
      </c>
      <c r="G230" s="290" t="str">
        <f t="shared" si="232"/>
        <v/>
      </c>
      <c r="H230" s="290" t="str">
        <f t="shared" si="232"/>
        <v/>
      </c>
      <c r="I230" s="290" t="str">
        <f t="shared" si="197"/>
        <v/>
      </c>
    </row>
    <row r="231" spans="1:9" x14ac:dyDescent="0.3">
      <c r="A231" s="260" t="s">
        <v>1468</v>
      </c>
      <c r="B231" s="260"/>
      <c r="C231" s="260"/>
      <c r="D231" s="260"/>
      <c r="E231" s="290" t="str">
        <f t="shared" ref="E231:H231" si="233">IF(LEFT($A231,7)="State A",LARGE($D234:$D240,E$1),"")</f>
        <v/>
      </c>
      <c r="F231" s="290" t="str">
        <f t="shared" si="233"/>
        <v/>
      </c>
      <c r="G231" s="290" t="str">
        <f t="shared" si="233"/>
        <v/>
      </c>
      <c r="H231" s="290" t="str">
        <f t="shared" si="233"/>
        <v/>
      </c>
      <c r="I231" s="290" t="str">
        <f t="shared" si="197"/>
        <v/>
      </c>
    </row>
    <row r="232" spans="1:9" x14ac:dyDescent="0.3">
      <c r="A232" s="288"/>
      <c r="B232" s="260"/>
      <c r="C232" s="260"/>
      <c r="D232" s="260"/>
      <c r="E232" s="290" t="str">
        <f t="shared" ref="E232:H232" si="234">IF(LEFT($A232,7)="State A",LARGE($D235:$D241,E$1),"")</f>
        <v/>
      </c>
      <c r="F232" s="290" t="str">
        <f t="shared" si="234"/>
        <v/>
      </c>
      <c r="G232" s="290" t="str">
        <f t="shared" si="234"/>
        <v/>
      </c>
      <c r="H232" s="290" t="str">
        <f t="shared" si="234"/>
        <v/>
      </c>
      <c r="I232" s="290" t="str">
        <f t="shared" si="197"/>
        <v/>
      </c>
    </row>
    <row r="233" spans="1:9" x14ac:dyDescent="0.3">
      <c r="A233" s="288" t="s">
        <v>1469</v>
      </c>
      <c r="B233" s="260"/>
      <c r="C233" s="260"/>
      <c r="D233" s="260"/>
      <c r="E233" s="290" t="str">
        <f t="shared" ref="E233:H233" si="235">IF(LEFT($A233,7)="State A",LARGE($D236:$D242,E$1),"")</f>
        <v/>
      </c>
      <c r="F233" s="290" t="str">
        <f t="shared" si="235"/>
        <v/>
      </c>
      <c r="G233" s="290" t="str">
        <f t="shared" si="235"/>
        <v/>
      </c>
      <c r="H233" s="290" t="str">
        <f t="shared" si="235"/>
        <v/>
      </c>
      <c r="I233" s="290" t="str">
        <f t="shared" si="197"/>
        <v/>
      </c>
    </row>
    <row r="234" spans="1:9" x14ac:dyDescent="0.3">
      <c r="A234" s="288" t="s">
        <v>1470</v>
      </c>
      <c r="B234" s="260"/>
      <c r="C234" s="260"/>
      <c r="D234" s="260"/>
      <c r="E234" s="290" t="str">
        <f t="shared" ref="E234:H234" si="236">IF(LEFT($A234,7)="State A",LARGE($D237:$D243,E$1),"")</f>
        <v/>
      </c>
      <c r="F234" s="290" t="str">
        <f t="shared" si="236"/>
        <v/>
      </c>
      <c r="G234" s="290" t="str">
        <f t="shared" si="236"/>
        <v/>
      </c>
      <c r="H234" s="290" t="str">
        <f t="shared" si="236"/>
        <v/>
      </c>
      <c r="I234" s="290" t="str">
        <f t="shared" si="197"/>
        <v/>
      </c>
    </row>
    <row r="235" spans="1:9" x14ac:dyDescent="0.3">
      <c r="A235" s="288" t="s">
        <v>1471</v>
      </c>
      <c r="B235" s="260"/>
      <c r="C235" s="260"/>
      <c r="D235" s="260"/>
      <c r="E235" s="290" t="str">
        <f t="shared" ref="E235:H235" si="237">IF(LEFT($A235,7)="State A",LARGE($D238:$D244,E$1),"")</f>
        <v/>
      </c>
      <c r="F235" s="290" t="str">
        <f t="shared" si="237"/>
        <v/>
      </c>
      <c r="G235" s="290" t="str">
        <f t="shared" si="237"/>
        <v/>
      </c>
      <c r="H235" s="290" t="str">
        <f t="shared" si="237"/>
        <v/>
      </c>
      <c r="I235" s="290" t="str">
        <f t="shared" si="197"/>
        <v/>
      </c>
    </row>
    <row r="236" spans="1:9" x14ac:dyDescent="0.3">
      <c r="A236" s="260"/>
      <c r="B236" s="260"/>
      <c r="C236" s="260"/>
      <c r="D236" s="260"/>
      <c r="E236" s="290" t="str">
        <f t="shared" ref="E236:H236" si="238">IF(LEFT($A236,7)="State A",LARGE($D239:$D245,E$1),"")</f>
        <v/>
      </c>
      <c r="F236" s="290" t="str">
        <f t="shared" si="238"/>
        <v/>
      </c>
      <c r="G236" s="290" t="str">
        <f t="shared" si="238"/>
        <v/>
      </c>
      <c r="H236" s="290" t="str">
        <f t="shared" si="238"/>
        <v/>
      </c>
      <c r="I236" s="290" t="str">
        <f t="shared" si="197"/>
        <v/>
      </c>
    </row>
    <row r="237" spans="1:9" x14ac:dyDescent="0.3">
      <c r="A237" s="289" t="s">
        <v>1472</v>
      </c>
      <c r="B237" s="260"/>
      <c r="C237" s="260"/>
      <c r="D237" s="260"/>
      <c r="E237" s="290" t="str">
        <f t="shared" ref="E237:H237" si="239">IF(LEFT($A237,7)="State A",LARGE($D240:$D246,E$1),"")</f>
        <v/>
      </c>
      <c r="F237" s="290" t="str">
        <f t="shared" si="239"/>
        <v/>
      </c>
      <c r="G237" s="290" t="str">
        <f t="shared" si="239"/>
        <v/>
      </c>
      <c r="H237" s="290" t="str">
        <f t="shared" si="239"/>
        <v/>
      </c>
      <c r="I237" s="290" t="str">
        <f t="shared" si="197"/>
        <v/>
      </c>
    </row>
    <row r="238" spans="1:9" x14ac:dyDescent="0.3">
      <c r="A238" s="260" t="s">
        <v>423</v>
      </c>
      <c r="B238" s="260"/>
      <c r="C238" s="260"/>
      <c r="D238" s="260"/>
      <c r="E238" s="290" t="str">
        <f t="shared" ref="E238:H238" si="240">IF(LEFT($A238,7)="State A",LARGE($D241:$D247,E$1),"")</f>
        <v/>
      </c>
      <c r="F238" s="290" t="str">
        <f t="shared" si="240"/>
        <v/>
      </c>
      <c r="G238" s="290" t="str">
        <f t="shared" si="240"/>
        <v/>
      </c>
      <c r="H238" s="290" t="str">
        <f t="shared" si="240"/>
        <v/>
      </c>
      <c r="I238" s="290" t="str">
        <f t="shared" si="197"/>
        <v/>
      </c>
    </row>
    <row r="239" spans="1:9" x14ac:dyDescent="0.3">
      <c r="A239" s="260" t="s">
        <v>1550</v>
      </c>
      <c r="B239" s="260"/>
      <c r="C239" s="260"/>
      <c r="D239" s="260"/>
      <c r="E239" s="290">
        <f t="shared" ref="E239:H239" si="241">IF(LEFT($A239,7)="State A",LARGE($D242:$D248,E$1),"")</f>
        <v>0.3901</v>
      </c>
      <c r="F239" s="290">
        <f t="shared" si="241"/>
        <v>0.37980000000000003</v>
      </c>
      <c r="G239" s="290">
        <f t="shared" si="241"/>
        <v>0.16170000000000001</v>
      </c>
      <c r="H239" s="290">
        <f t="shared" si="241"/>
        <v>4.2000000000000003E-2</v>
      </c>
      <c r="I239" s="290">
        <f t="shared" si="197"/>
        <v>0.28310000000000002</v>
      </c>
    </row>
    <row r="240" spans="1:9" x14ac:dyDescent="0.3">
      <c r="A240" s="260" t="s">
        <v>1457</v>
      </c>
      <c r="B240" s="260"/>
      <c r="C240" s="260"/>
      <c r="D240" s="260"/>
      <c r="E240" s="290" t="str">
        <f t="shared" ref="E240:H240" si="242">IF(LEFT($A240,7)="State A",LARGE($D243:$D249,E$1),"")</f>
        <v/>
      </c>
      <c r="F240" s="290" t="str">
        <f t="shared" si="242"/>
        <v/>
      </c>
      <c r="G240" s="290" t="str">
        <f t="shared" si="242"/>
        <v/>
      </c>
      <c r="H240" s="290" t="str">
        <f t="shared" si="242"/>
        <v/>
      </c>
      <c r="I240" s="290" t="str">
        <f t="shared" si="197"/>
        <v/>
      </c>
    </row>
    <row r="241" spans="1:9" x14ac:dyDescent="0.3">
      <c r="A241" s="173" t="s">
        <v>1458</v>
      </c>
      <c r="B241" s="173" t="s">
        <v>1459</v>
      </c>
      <c r="C241" s="173" t="s">
        <v>1460</v>
      </c>
      <c r="D241" s="173" t="s">
        <v>1461</v>
      </c>
      <c r="E241" s="290" t="str">
        <f t="shared" ref="E241:H241" si="243">IF(LEFT($A241,7)="State A",LARGE($D244:$D250,E$1),"")</f>
        <v/>
      </c>
      <c r="F241" s="290" t="str">
        <f t="shared" si="243"/>
        <v/>
      </c>
      <c r="G241" s="290" t="str">
        <f t="shared" si="243"/>
        <v/>
      </c>
      <c r="H241" s="290" t="str">
        <f t="shared" si="243"/>
        <v/>
      </c>
      <c r="I241" s="290" t="str">
        <f t="shared" si="197"/>
        <v/>
      </c>
    </row>
    <row r="242" spans="1:9" ht="27.6" customHeight="1" x14ac:dyDescent="0.3">
      <c r="A242" s="173" t="s">
        <v>1465</v>
      </c>
      <c r="B242" s="173" t="s">
        <v>1551</v>
      </c>
      <c r="C242" s="286">
        <v>22742</v>
      </c>
      <c r="D242" s="287">
        <v>0.3901</v>
      </c>
      <c r="E242" s="290" t="str">
        <f t="shared" ref="E242:H242" si="244">IF(LEFT($A242,7)="State A",LARGE($D245:$D251,E$1),"")</f>
        <v/>
      </c>
      <c r="F242" s="290" t="str">
        <f t="shared" si="244"/>
        <v/>
      </c>
      <c r="G242" s="290" t="str">
        <f t="shared" si="244"/>
        <v/>
      </c>
      <c r="H242" s="290" t="str">
        <f t="shared" si="244"/>
        <v/>
      </c>
      <c r="I242" s="290" t="str">
        <f t="shared" si="197"/>
        <v/>
      </c>
    </row>
    <row r="243" spans="1:9" x14ac:dyDescent="0.3">
      <c r="A243" s="173"/>
      <c r="B243" s="173"/>
      <c r="C243" s="286"/>
      <c r="D243" s="287"/>
      <c r="E243" s="290" t="str">
        <f t="shared" ref="E243:H243" si="245">IF(LEFT($A243,7)="State A",LARGE($D246:$D252,E$1),"")</f>
        <v/>
      </c>
      <c r="F243" s="290" t="str">
        <f t="shared" si="245"/>
        <v/>
      </c>
      <c r="G243" s="290" t="str">
        <f t="shared" si="245"/>
        <v/>
      </c>
      <c r="H243" s="290" t="str">
        <f t="shared" si="245"/>
        <v/>
      </c>
      <c r="I243" s="290" t="str">
        <f t="shared" si="197"/>
        <v/>
      </c>
    </row>
    <row r="244" spans="1:9" ht="13.8" customHeight="1" x14ac:dyDescent="0.3">
      <c r="A244" s="173" t="s">
        <v>1465</v>
      </c>
      <c r="B244" s="173" t="s">
        <v>1552</v>
      </c>
      <c r="C244" s="286">
        <v>22141</v>
      </c>
      <c r="D244" s="287">
        <v>0.37980000000000003</v>
      </c>
      <c r="E244" s="290" t="str">
        <f t="shared" ref="E244:H244" si="246">IF(LEFT($A244,7)="State A",LARGE($D247:$D253,E$1),"")</f>
        <v/>
      </c>
      <c r="F244" s="290" t="str">
        <f t="shared" si="246"/>
        <v/>
      </c>
      <c r="G244" s="290" t="str">
        <f t="shared" si="246"/>
        <v/>
      </c>
      <c r="H244" s="290" t="str">
        <f t="shared" si="246"/>
        <v/>
      </c>
      <c r="I244" s="290" t="str">
        <f t="shared" si="197"/>
        <v/>
      </c>
    </row>
    <row r="245" spans="1:9" x14ac:dyDescent="0.3">
      <c r="A245" s="173"/>
      <c r="B245" s="173"/>
      <c r="C245" s="286"/>
      <c r="D245" s="287"/>
      <c r="E245" s="290" t="str">
        <f t="shared" ref="E245:H245" si="247">IF(LEFT($A245,7)="State A",LARGE($D248:$D254,E$1),"")</f>
        <v/>
      </c>
      <c r="F245" s="290" t="str">
        <f t="shared" si="247"/>
        <v/>
      </c>
      <c r="G245" s="290" t="str">
        <f t="shared" si="247"/>
        <v/>
      </c>
      <c r="H245" s="290" t="str">
        <f t="shared" si="247"/>
        <v/>
      </c>
      <c r="I245" s="290" t="str">
        <f t="shared" si="197"/>
        <v/>
      </c>
    </row>
    <row r="246" spans="1:9" x14ac:dyDescent="0.3">
      <c r="A246" s="173" t="s">
        <v>1462</v>
      </c>
      <c r="B246" s="173" t="s">
        <v>1553</v>
      </c>
      <c r="C246" s="286">
        <v>9426</v>
      </c>
      <c r="D246" s="287">
        <v>0.16170000000000001</v>
      </c>
      <c r="E246" s="290" t="str">
        <f t="shared" ref="E246:H246" si="248">IF(LEFT($A246,7)="State A",LARGE($D249:$D255,E$1),"")</f>
        <v/>
      </c>
      <c r="F246" s="290" t="str">
        <f t="shared" si="248"/>
        <v/>
      </c>
      <c r="G246" s="290" t="str">
        <f t="shared" si="248"/>
        <v/>
      </c>
      <c r="H246" s="290" t="str">
        <f t="shared" si="248"/>
        <v/>
      </c>
      <c r="I246" s="290" t="str">
        <f t="shared" si="197"/>
        <v/>
      </c>
    </row>
    <row r="247" spans="1:9" x14ac:dyDescent="0.3">
      <c r="A247" s="173" t="s">
        <v>1507</v>
      </c>
      <c r="B247" s="173" t="s">
        <v>1554</v>
      </c>
      <c r="C247" s="286">
        <v>2447</v>
      </c>
      <c r="D247" s="287">
        <v>4.2000000000000003E-2</v>
      </c>
      <c r="E247" s="290" t="str">
        <f t="shared" ref="E247:H247" si="249">IF(LEFT($A247,7)="State A",LARGE($D250:$D256,E$1),"")</f>
        <v/>
      </c>
      <c r="F247" s="290" t="str">
        <f t="shared" si="249"/>
        <v/>
      </c>
      <c r="G247" s="290" t="str">
        <f t="shared" si="249"/>
        <v/>
      </c>
      <c r="H247" s="290" t="str">
        <f t="shared" si="249"/>
        <v/>
      </c>
      <c r="I247" s="290" t="str">
        <f t="shared" si="197"/>
        <v/>
      </c>
    </row>
    <row r="248" spans="1:9" x14ac:dyDescent="0.3">
      <c r="A248" s="173" t="s">
        <v>1507</v>
      </c>
      <c r="B248" s="173" t="s">
        <v>1555</v>
      </c>
      <c r="C248" s="286">
        <v>1541</v>
      </c>
      <c r="D248" s="287">
        <v>2.64E-2</v>
      </c>
      <c r="E248" s="290" t="str">
        <f t="shared" ref="E248:H248" si="250">IF(LEFT($A248,7)="State A",LARGE($D251:$D257,E$1),"")</f>
        <v/>
      </c>
      <c r="F248" s="290" t="str">
        <f t="shared" si="250"/>
        <v/>
      </c>
      <c r="G248" s="290" t="str">
        <f t="shared" si="250"/>
        <v/>
      </c>
      <c r="H248" s="290" t="str">
        <f t="shared" si="250"/>
        <v/>
      </c>
      <c r="I248" s="290" t="str">
        <f t="shared" si="197"/>
        <v/>
      </c>
    </row>
    <row r="249" spans="1:9" x14ac:dyDescent="0.3">
      <c r="A249" s="260" t="s">
        <v>1468</v>
      </c>
      <c r="B249" s="260"/>
      <c r="C249" s="260"/>
      <c r="D249" s="260"/>
      <c r="E249" s="290" t="str">
        <f t="shared" ref="E249:H249" si="251">IF(LEFT($A249,7)="State A",LARGE($D252:$D258,E$1),"")</f>
        <v/>
      </c>
      <c r="F249" s="290" t="str">
        <f t="shared" si="251"/>
        <v/>
      </c>
      <c r="G249" s="290" t="str">
        <f t="shared" si="251"/>
        <v/>
      </c>
      <c r="H249" s="290" t="str">
        <f t="shared" si="251"/>
        <v/>
      </c>
      <c r="I249" s="290" t="str">
        <f t="shared" si="197"/>
        <v/>
      </c>
    </row>
    <row r="250" spans="1:9" x14ac:dyDescent="0.3">
      <c r="A250" s="288"/>
      <c r="B250" s="260"/>
      <c r="C250" s="260"/>
      <c r="D250" s="260"/>
      <c r="E250" s="290" t="str">
        <f t="shared" ref="E250:H250" si="252">IF(LEFT($A250,7)="State A",LARGE($D253:$D259,E$1),"")</f>
        <v/>
      </c>
      <c r="F250" s="290" t="str">
        <f t="shared" si="252"/>
        <v/>
      </c>
      <c r="G250" s="290" t="str">
        <f t="shared" si="252"/>
        <v/>
      </c>
      <c r="H250" s="290" t="str">
        <f t="shared" si="252"/>
        <v/>
      </c>
      <c r="I250" s="290" t="str">
        <f t="shared" si="197"/>
        <v/>
      </c>
    </row>
    <row r="251" spans="1:9" x14ac:dyDescent="0.3">
      <c r="A251" s="288" t="s">
        <v>1469</v>
      </c>
      <c r="B251" s="260"/>
      <c r="C251" s="260"/>
      <c r="D251" s="260"/>
      <c r="E251" s="290" t="str">
        <f t="shared" ref="E251:H251" si="253">IF(LEFT($A251,7)="State A",LARGE($D254:$D260,E$1),"")</f>
        <v/>
      </c>
      <c r="F251" s="290" t="str">
        <f t="shared" si="253"/>
        <v/>
      </c>
      <c r="G251" s="290" t="str">
        <f t="shared" si="253"/>
        <v/>
      </c>
      <c r="H251" s="290" t="str">
        <f t="shared" si="253"/>
        <v/>
      </c>
      <c r="I251" s="290" t="str">
        <f t="shared" si="197"/>
        <v/>
      </c>
    </row>
    <row r="252" spans="1:9" x14ac:dyDescent="0.3">
      <c r="A252" s="288" t="s">
        <v>1470</v>
      </c>
      <c r="B252" s="260"/>
      <c r="C252" s="260"/>
      <c r="D252" s="260"/>
      <c r="E252" s="290" t="str">
        <f t="shared" ref="E252:H252" si="254">IF(LEFT($A252,7)="State A",LARGE($D255:$D261,E$1),"")</f>
        <v/>
      </c>
      <c r="F252" s="290" t="str">
        <f t="shared" si="254"/>
        <v/>
      </c>
      <c r="G252" s="290" t="str">
        <f t="shared" si="254"/>
        <v/>
      </c>
      <c r="H252" s="290" t="str">
        <f t="shared" si="254"/>
        <v/>
      </c>
      <c r="I252" s="290" t="str">
        <f t="shared" si="197"/>
        <v/>
      </c>
    </row>
    <row r="253" spans="1:9" x14ac:dyDescent="0.3">
      <c r="A253" s="288" t="s">
        <v>1471</v>
      </c>
      <c r="B253" s="260"/>
      <c r="C253" s="260"/>
      <c r="D253" s="260"/>
      <c r="E253" s="290" t="str">
        <f t="shared" ref="E253:H253" si="255">IF(LEFT($A253,7)="State A",LARGE($D256:$D262,E$1),"")</f>
        <v/>
      </c>
      <c r="F253" s="290" t="str">
        <f t="shared" si="255"/>
        <v/>
      </c>
      <c r="G253" s="290" t="str">
        <f t="shared" si="255"/>
        <v/>
      </c>
      <c r="H253" s="290" t="str">
        <f t="shared" si="255"/>
        <v/>
      </c>
      <c r="I253" s="290" t="str">
        <f t="shared" si="197"/>
        <v/>
      </c>
    </row>
    <row r="254" spans="1:9" x14ac:dyDescent="0.3">
      <c r="A254" s="260"/>
      <c r="B254" s="260"/>
      <c r="C254" s="260"/>
      <c r="D254" s="260"/>
      <c r="E254" s="290" t="str">
        <f t="shared" ref="E254:H254" si="256">IF(LEFT($A254,7)="State A",LARGE($D257:$D263,E$1),"")</f>
        <v/>
      </c>
      <c r="F254" s="290" t="str">
        <f t="shared" si="256"/>
        <v/>
      </c>
      <c r="G254" s="290" t="str">
        <f t="shared" si="256"/>
        <v/>
      </c>
      <c r="H254" s="290" t="str">
        <f t="shared" si="256"/>
        <v/>
      </c>
      <c r="I254" s="290" t="str">
        <f t="shared" si="197"/>
        <v/>
      </c>
    </row>
    <row r="255" spans="1:9" x14ac:dyDescent="0.3">
      <c r="A255" s="289" t="s">
        <v>1472</v>
      </c>
      <c r="B255" s="260"/>
      <c r="C255" s="260"/>
      <c r="D255" s="260"/>
      <c r="E255" s="290" t="str">
        <f t="shared" ref="E255:H255" si="257">IF(LEFT($A255,7)="State A",LARGE($D258:$D264,E$1),"")</f>
        <v/>
      </c>
      <c r="F255" s="290" t="str">
        <f t="shared" si="257"/>
        <v/>
      </c>
      <c r="G255" s="290" t="str">
        <f t="shared" si="257"/>
        <v/>
      </c>
      <c r="H255" s="290" t="str">
        <f t="shared" si="257"/>
        <v/>
      </c>
      <c r="I255" s="290" t="str">
        <f t="shared" si="197"/>
        <v/>
      </c>
    </row>
    <row r="256" spans="1:9" x14ac:dyDescent="0.3">
      <c r="A256" s="260" t="s">
        <v>423</v>
      </c>
      <c r="B256" s="260"/>
      <c r="C256" s="260"/>
      <c r="D256" s="260"/>
      <c r="E256" s="290" t="str">
        <f t="shared" ref="E256:H256" si="258">IF(LEFT($A256,7)="State A",LARGE($D259:$D265,E$1),"")</f>
        <v/>
      </c>
      <c r="F256" s="290" t="str">
        <f t="shared" si="258"/>
        <v/>
      </c>
      <c r="G256" s="290" t="str">
        <f t="shared" si="258"/>
        <v/>
      </c>
      <c r="H256" s="290" t="str">
        <f t="shared" si="258"/>
        <v/>
      </c>
      <c r="I256" s="290" t="str">
        <f t="shared" si="197"/>
        <v/>
      </c>
    </row>
    <row r="257" spans="1:9" x14ac:dyDescent="0.3">
      <c r="A257" s="260" t="s">
        <v>1556</v>
      </c>
      <c r="B257" s="260"/>
      <c r="C257" s="260"/>
      <c r="D257" s="260"/>
      <c r="E257" s="290">
        <f t="shared" ref="E257:H257" si="259">IF(LEFT($A257,7)="State A",LARGE($D260:$D266,E$1),"")</f>
        <v>0.27850000000000003</v>
      </c>
      <c r="F257" s="290">
        <f t="shared" si="259"/>
        <v>0.26579999999999998</v>
      </c>
      <c r="G257" s="290">
        <f t="shared" si="259"/>
        <v>0.22900000000000001</v>
      </c>
      <c r="H257" s="290">
        <f t="shared" si="259"/>
        <v>0.22670000000000001</v>
      </c>
      <c r="I257" s="290">
        <f t="shared" si="197"/>
        <v>4.4299999999999992E-2</v>
      </c>
    </row>
    <row r="258" spans="1:9" x14ac:dyDescent="0.3">
      <c r="A258" s="260" t="s">
        <v>1457</v>
      </c>
      <c r="B258" s="260"/>
      <c r="C258" s="260"/>
      <c r="D258" s="260"/>
      <c r="E258" s="290" t="str">
        <f t="shared" ref="E258:H258" si="260">IF(LEFT($A258,7)="State A",LARGE($D261:$D267,E$1),"")</f>
        <v/>
      </c>
      <c r="F258" s="290" t="str">
        <f t="shared" si="260"/>
        <v/>
      </c>
      <c r="G258" s="290" t="str">
        <f t="shared" si="260"/>
        <v/>
      </c>
      <c r="H258" s="290" t="str">
        <f t="shared" si="260"/>
        <v/>
      </c>
      <c r="I258" s="290" t="str">
        <f t="shared" si="197"/>
        <v/>
      </c>
    </row>
    <row r="259" spans="1:9" x14ac:dyDescent="0.3">
      <c r="A259" s="173" t="s">
        <v>1458</v>
      </c>
      <c r="B259" s="173" t="s">
        <v>1459</v>
      </c>
      <c r="C259" s="173" t="s">
        <v>1460</v>
      </c>
      <c r="D259" s="173" t="s">
        <v>1461</v>
      </c>
      <c r="E259" s="290" t="str">
        <f t="shared" ref="E259:H259" si="261">IF(LEFT($A259,7)="State A",LARGE($D262:$D268,E$1),"")</f>
        <v/>
      </c>
      <c r="F259" s="290" t="str">
        <f t="shared" si="261"/>
        <v/>
      </c>
      <c r="G259" s="290" t="str">
        <f t="shared" si="261"/>
        <v/>
      </c>
      <c r="H259" s="290" t="str">
        <f t="shared" si="261"/>
        <v/>
      </c>
      <c r="I259" s="290" t="str">
        <f t="shared" ref="I259:I322" si="262">IF(LEFT($A259,7)="State A",AVERAGE(E259-G259, F259-H259),"")</f>
        <v/>
      </c>
    </row>
    <row r="260" spans="1:9" x14ac:dyDescent="0.3">
      <c r="A260" s="173" t="s">
        <v>1465</v>
      </c>
      <c r="B260" s="173" t="s">
        <v>1557</v>
      </c>
      <c r="C260" s="286">
        <v>26280</v>
      </c>
      <c r="D260" s="287">
        <v>0.27850000000000003</v>
      </c>
      <c r="E260" s="290" t="str">
        <f t="shared" ref="E260:H260" si="263">IF(LEFT($A260,7)="State A",LARGE($D263:$D269,E$1),"")</f>
        <v/>
      </c>
      <c r="F260" s="290" t="str">
        <f t="shared" si="263"/>
        <v/>
      </c>
      <c r="G260" s="290" t="str">
        <f t="shared" si="263"/>
        <v/>
      </c>
      <c r="H260" s="290" t="str">
        <f t="shared" si="263"/>
        <v/>
      </c>
      <c r="I260" s="290" t="str">
        <f t="shared" si="262"/>
        <v/>
      </c>
    </row>
    <row r="261" spans="1:9" x14ac:dyDescent="0.3">
      <c r="A261" s="173" t="s">
        <v>1465</v>
      </c>
      <c r="B261" s="173" t="s">
        <v>1558</v>
      </c>
      <c r="C261" s="286">
        <v>25077</v>
      </c>
      <c r="D261" s="287">
        <v>0.26579999999999998</v>
      </c>
      <c r="E261" s="290" t="str">
        <f t="shared" ref="E261:H261" si="264">IF(LEFT($A261,7)="State A",LARGE($D264:$D270,E$1),"")</f>
        <v/>
      </c>
      <c r="F261" s="290" t="str">
        <f t="shared" si="264"/>
        <v/>
      </c>
      <c r="G261" s="290" t="str">
        <f t="shared" si="264"/>
        <v/>
      </c>
      <c r="H261" s="290" t="str">
        <f t="shared" si="264"/>
        <v/>
      </c>
      <c r="I261" s="290" t="str">
        <f t="shared" si="262"/>
        <v/>
      </c>
    </row>
    <row r="262" spans="1:9" x14ac:dyDescent="0.3">
      <c r="A262" s="173" t="s">
        <v>1462</v>
      </c>
      <c r="B262" s="173" t="s">
        <v>1559</v>
      </c>
      <c r="C262" s="286">
        <v>21606</v>
      </c>
      <c r="D262" s="287">
        <v>0.22900000000000001</v>
      </c>
      <c r="E262" s="290" t="str">
        <f t="shared" ref="E262:H262" si="265">IF(LEFT($A262,7)="State A",LARGE($D265:$D271,E$1),"")</f>
        <v/>
      </c>
      <c r="F262" s="290" t="str">
        <f t="shared" si="265"/>
        <v/>
      </c>
      <c r="G262" s="290" t="str">
        <f t="shared" si="265"/>
        <v/>
      </c>
      <c r="H262" s="290" t="str">
        <f t="shared" si="265"/>
        <v/>
      </c>
      <c r="I262" s="290" t="str">
        <f t="shared" si="262"/>
        <v/>
      </c>
    </row>
    <row r="263" spans="1:9" x14ac:dyDescent="0.3">
      <c r="A263" s="173" t="s">
        <v>1462</v>
      </c>
      <c r="B263" s="173" t="s">
        <v>1560</v>
      </c>
      <c r="C263" s="286">
        <v>21387</v>
      </c>
      <c r="D263" s="287">
        <v>0.22670000000000001</v>
      </c>
      <c r="E263" s="290" t="str">
        <f t="shared" ref="E263:H263" si="266">IF(LEFT($A263,7)="State A",LARGE($D266:$D272,E$1),"")</f>
        <v/>
      </c>
      <c r="F263" s="290" t="str">
        <f t="shared" si="266"/>
        <v/>
      </c>
      <c r="G263" s="290" t="str">
        <f t="shared" si="266"/>
        <v/>
      </c>
      <c r="H263" s="290" t="str">
        <f t="shared" si="266"/>
        <v/>
      </c>
      <c r="I263" s="290" t="str">
        <f t="shared" si="262"/>
        <v/>
      </c>
    </row>
    <row r="264" spans="1:9" x14ac:dyDescent="0.3">
      <c r="A264" s="260" t="s">
        <v>1468</v>
      </c>
      <c r="B264" s="260"/>
      <c r="C264" s="260"/>
      <c r="D264" s="260"/>
      <c r="E264" s="290" t="str">
        <f t="shared" ref="E264:H264" si="267">IF(LEFT($A264,7)="State A",LARGE($D267:$D273,E$1),"")</f>
        <v/>
      </c>
      <c r="F264" s="290" t="str">
        <f t="shared" si="267"/>
        <v/>
      </c>
      <c r="G264" s="290" t="str">
        <f t="shared" si="267"/>
        <v/>
      </c>
      <c r="H264" s="290" t="str">
        <f t="shared" si="267"/>
        <v/>
      </c>
      <c r="I264" s="290" t="str">
        <f t="shared" si="262"/>
        <v/>
      </c>
    </row>
    <row r="265" spans="1:9" x14ac:dyDescent="0.3">
      <c r="A265" s="288"/>
      <c r="B265" s="260"/>
      <c r="C265" s="260"/>
      <c r="D265" s="260"/>
      <c r="E265" s="290" t="str">
        <f t="shared" ref="E265:H265" si="268">IF(LEFT($A265,7)="State A",LARGE($D268:$D274,E$1),"")</f>
        <v/>
      </c>
      <c r="F265" s="290" t="str">
        <f t="shared" si="268"/>
        <v/>
      </c>
      <c r="G265" s="290" t="str">
        <f t="shared" si="268"/>
        <v/>
      </c>
      <c r="H265" s="290" t="str">
        <f t="shared" si="268"/>
        <v/>
      </c>
      <c r="I265" s="290" t="str">
        <f t="shared" si="262"/>
        <v/>
      </c>
    </row>
    <row r="266" spans="1:9" x14ac:dyDescent="0.3">
      <c r="A266" s="288" t="s">
        <v>1469</v>
      </c>
      <c r="B266" s="260"/>
      <c r="C266" s="260"/>
      <c r="D266" s="260"/>
      <c r="E266" s="290" t="str">
        <f t="shared" ref="E266:H266" si="269">IF(LEFT($A266,7)="State A",LARGE($D269:$D275,E$1),"")</f>
        <v/>
      </c>
      <c r="F266" s="290" t="str">
        <f t="shared" si="269"/>
        <v/>
      </c>
      <c r="G266" s="290" t="str">
        <f t="shared" si="269"/>
        <v/>
      </c>
      <c r="H266" s="290" t="str">
        <f t="shared" si="269"/>
        <v/>
      </c>
      <c r="I266" s="290" t="str">
        <f t="shared" si="262"/>
        <v/>
      </c>
    </row>
    <row r="267" spans="1:9" x14ac:dyDescent="0.3">
      <c r="A267" s="288" t="s">
        <v>1470</v>
      </c>
      <c r="B267" s="260"/>
      <c r="C267" s="260"/>
      <c r="D267" s="260"/>
      <c r="E267" s="290" t="str">
        <f t="shared" ref="E267:H267" si="270">IF(LEFT($A267,7)="State A",LARGE($D270:$D276,E$1),"")</f>
        <v/>
      </c>
      <c r="F267" s="290" t="str">
        <f t="shared" si="270"/>
        <v/>
      </c>
      <c r="G267" s="290" t="str">
        <f t="shared" si="270"/>
        <v/>
      </c>
      <c r="H267" s="290" t="str">
        <f t="shared" si="270"/>
        <v/>
      </c>
      <c r="I267" s="290" t="str">
        <f t="shared" si="262"/>
        <v/>
      </c>
    </row>
    <row r="268" spans="1:9" x14ac:dyDescent="0.3">
      <c r="A268" s="288" t="s">
        <v>1471</v>
      </c>
      <c r="B268" s="260"/>
      <c r="C268" s="260"/>
      <c r="D268" s="260"/>
      <c r="E268" s="290" t="str">
        <f t="shared" ref="E268:H268" si="271">IF(LEFT($A268,7)="State A",LARGE($D271:$D277,E$1),"")</f>
        <v/>
      </c>
      <c r="F268" s="290" t="str">
        <f t="shared" si="271"/>
        <v/>
      </c>
      <c r="G268" s="290" t="str">
        <f t="shared" si="271"/>
        <v/>
      </c>
      <c r="H268" s="290" t="str">
        <f t="shared" si="271"/>
        <v/>
      </c>
      <c r="I268" s="290" t="str">
        <f t="shared" si="262"/>
        <v/>
      </c>
    </row>
    <row r="269" spans="1:9" x14ac:dyDescent="0.3">
      <c r="A269" s="260"/>
      <c r="B269" s="260"/>
      <c r="C269" s="260"/>
      <c r="D269" s="260"/>
      <c r="E269" s="290" t="str">
        <f t="shared" ref="E269:H269" si="272">IF(LEFT($A269,7)="State A",LARGE($D272:$D278,E$1),"")</f>
        <v/>
      </c>
      <c r="F269" s="290" t="str">
        <f t="shared" si="272"/>
        <v/>
      </c>
      <c r="G269" s="290" t="str">
        <f t="shared" si="272"/>
        <v/>
      </c>
      <c r="H269" s="290" t="str">
        <f t="shared" si="272"/>
        <v/>
      </c>
      <c r="I269" s="290" t="str">
        <f t="shared" si="262"/>
        <v/>
      </c>
    </row>
    <row r="270" spans="1:9" x14ac:dyDescent="0.3">
      <c r="A270" s="289" t="s">
        <v>1472</v>
      </c>
      <c r="B270" s="260"/>
      <c r="C270" s="260"/>
      <c r="D270" s="260"/>
      <c r="E270" s="290" t="str">
        <f t="shared" ref="E270:H270" si="273">IF(LEFT($A270,7)="State A",LARGE($D273:$D279,E$1),"")</f>
        <v/>
      </c>
      <c r="F270" s="290" t="str">
        <f t="shared" si="273"/>
        <v/>
      </c>
      <c r="G270" s="290" t="str">
        <f t="shared" si="273"/>
        <v/>
      </c>
      <c r="H270" s="290" t="str">
        <f t="shared" si="273"/>
        <v/>
      </c>
      <c r="I270" s="290" t="str">
        <f t="shared" si="262"/>
        <v/>
      </c>
    </row>
    <row r="271" spans="1:9" x14ac:dyDescent="0.3">
      <c r="A271" s="260" t="s">
        <v>423</v>
      </c>
      <c r="B271" s="260"/>
      <c r="C271" s="260"/>
      <c r="D271" s="260"/>
      <c r="E271" s="290" t="str">
        <f t="shared" ref="E271:H271" si="274">IF(LEFT($A271,7)="State A",LARGE($D274:$D280,E$1),"")</f>
        <v/>
      </c>
      <c r="F271" s="290" t="str">
        <f t="shared" si="274"/>
        <v/>
      </c>
      <c r="G271" s="290" t="str">
        <f t="shared" si="274"/>
        <v/>
      </c>
      <c r="H271" s="290" t="str">
        <f t="shared" si="274"/>
        <v/>
      </c>
      <c r="I271" s="290" t="str">
        <f t="shared" si="262"/>
        <v/>
      </c>
    </row>
    <row r="272" spans="1:9" x14ac:dyDescent="0.3">
      <c r="A272" s="260" t="s">
        <v>1561</v>
      </c>
      <c r="B272" s="260"/>
      <c r="C272" s="260"/>
      <c r="D272" s="260"/>
      <c r="E272" s="290">
        <f t="shared" ref="E272:H272" si="275">IF(LEFT($A272,7)="State A",LARGE($D275:$D281,E$1),"")</f>
        <v>0.36470000000000002</v>
      </c>
      <c r="F272" s="290">
        <f t="shared" si="275"/>
        <v>0.36180000000000001</v>
      </c>
      <c r="G272" s="290">
        <f t="shared" si="275"/>
        <v>0.13689999999999999</v>
      </c>
      <c r="H272" s="290">
        <f t="shared" si="275"/>
        <v>0.1366</v>
      </c>
      <c r="I272" s="290">
        <f t="shared" si="262"/>
        <v>0.22650000000000003</v>
      </c>
    </row>
    <row r="273" spans="1:9" x14ac:dyDescent="0.3">
      <c r="A273" s="260" t="s">
        <v>1457</v>
      </c>
      <c r="B273" s="260"/>
      <c r="C273" s="260"/>
      <c r="D273" s="260"/>
      <c r="E273" s="290" t="str">
        <f t="shared" ref="E273:H273" si="276">IF(LEFT($A273,7)="State A",LARGE($D276:$D282,E$1),"")</f>
        <v/>
      </c>
      <c r="F273" s="290" t="str">
        <f t="shared" si="276"/>
        <v/>
      </c>
      <c r="G273" s="290" t="str">
        <f t="shared" si="276"/>
        <v/>
      </c>
      <c r="H273" s="290" t="str">
        <f t="shared" si="276"/>
        <v/>
      </c>
      <c r="I273" s="290" t="str">
        <f t="shared" si="262"/>
        <v/>
      </c>
    </row>
    <row r="274" spans="1:9" x14ac:dyDescent="0.3">
      <c r="A274" s="173" t="s">
        <v>1458</v>
      </c>
      <c r="B274" s="173" t="s">
        <v>1459</v>
      </c>
      <c r="C274" s="173" t="s">
        <v>1460</v>
      </c>
      <c r="D274" s="173" t="s">
        <v>1461</v>
      </c>
      <c r="E274" s="290" t="str">
        <f t="shared" ref="E274:H274" si="277">IF(LEFT($A274,7)="State A",LARGE($D277:$D283,E$1),"")</f>
        <v/>
      </c>
      <c r="F274" s="290" t="str">
        <f t="shared" si="277"/>
        <v/>
      </c>
      <c r="G274" s="290" t="str">
        <f t="shared" si="277"/>
        <v/>
      </c>
      <c r="H274" s="290" t="str">
        <f t="shared" si="277"/>
        <v/>
      </c>
      <c r="I274" s="290" t="str">
        <f t="shared" si="262"/>
        <v/>
      </c>
    </row>
    <row r="275" spans="1:9" ht="13.8" customHeight="1" x14ac:dyDescent="0.3">
      <c r="A275" s="173" t="s">
        <v>1465</v>
      </c>
      <c r="B275" s="173" t="s">
        <v>1562</v>
      </c>
      <c r="C275" s="286">
        <v>20272</v>
      </c>
      <c r="D275" s="287">
        <v>0.36470000000000002</v>
      </c>
      <c r="E275" s="290" t="str">
        <f t="shared" ref="E275:H275" si="278">IF(LEFT($A275,7)="State A",LARGE($D278:$D284,E$1),"")</f>
        <v/>
      </c>
      <c r="F275" s="290" t="str">
        <f t="shared" si="278"/>
        <v/>
      </c>
      <c r="G275" s="290" t="str">
        <f t="shared" si="278"/>
        <v/>
      </c>
      <c r="H275" s="290" t="str">
        <f t="shared" si="278"/>
        <v/>
      </c>
      <c r="I275" s="290" t="str">
        <f t="shared" si="262"/>
        <v/>
      </c>
    </row>
    <row r="276" spans="1:9" x14ac:dyDescent="0.3">
      <c r="A276" s="173"/>
      <c r="B276" s="173"/>
      <c r="C276" s="286"/>
      <c r="D276" s="287"/>
      <c r="E276" s="290" t="str">
        <f t="shared" ref="E276:H276" si="279">IF(LEFT($A276,7)="State A",LARGE($D279:$D285,E$1),"")</f>
        <v/>
      </c>
      <c r="F276" s="290" t="str">
        <f t="shared" si="279"/>
        <v/>
      </c>
      <c r="G276" s="290" t="str">
        <f t="shared" si="279"/>
        <v/>
      </c>
      <c r="H276" s="290" t="str">
        <f t="shared" si="279"/>
        <v/>
      </c>
      <c r="I276" s="290" t="str">
        <f t="shared" si="262"/>
        <v/>
      </c>
    </row>
    <row r="277" spans="1:9" ht="13.8" customHeight="1" x14ac:dyDescent="0.3">
      <c r="A277" s="173" t="s">
        <v>1465</v>
      </c>
      <c r="B277" s="173" t="s">
        <v>1563</v>
      </c>
      <c r="C277" s="286">
        <v>20108</v>
      </c>
      <c r="D277" s="287">
        <v>0.36180000000000001</v>
      </c>
      <c r="E277" s="290" t="str">
        <f t="shared" ref="E277:H277" si="280">IF(LEFT($A277,7)="State A",LARGE($D280:$D286,E$1),"")</f>
        <v/>
      </c>
      <c r="F277" s="290" t="str">
        <f t="shared" si="280"/>
        <v/>
      </c>
      <c r="G277" s="290" t="str">
        <f t="shared" si="280"/>
        <v/>
      </c>
      <c r="H277" s="290" t="str">
        <f t="shared" si="280"/>
        <v/>
      </c>
      <c r="I277" s="290" t="str">
        <f t="shared" si="262"/>
        <v/>
      </c>
    </row>
    <row r="278" spans="1:9" x14ac:dyDescent="0.3">
      <c r="A278" s="173"/>
      <c r="B278" s="173"/>
      <c r="C278" s="286"/>
      <c r="D278" s="287"/>
      <c r="E278" s="290" t="str">
        <f t="shared" ref="E278:H278" si="281">IF(LEFT($A278,7)="State A",LARGE($D281:$D287,E$1),"")</f>
        <v/>
      </c>
      <c r="F278" s="290" t="str">
        <f t="shared" si="281"/>
        <v/>
      </c>
      <c r="G278" s="290" t="str">
        <f t="shared" si="281"/>
        <v/>
      </c>
      <c r="H278" s="290" t="str">
        <f t="shared" si="281"/>
        <v/>
      </c>
      <c r="I278" s="290" t="str">
        <f t="shared" si="262"/>
        <v/>
      </c>
    </row>
    <row r="279" spans="1:9" x14ac:dyDescent="0.3">
      <c r="A279" s="173" t="s">
        <v>1462</v>
      </c>
      <c r="B279" s="173" t="s">
        <v>1564</v>
      </c>
      <c r="C279" s="286">
        <v>7612</v>
      </c>
      <c r="D279" s="287">
        <v>0.13689999999999999</v>
      </c>
      <c r="E279" s="290" t="str">
        <f t="shared" ref="E279:H279" si="282">IF(LEFT($A279,7)="State A",LARGE($D282:$D288,E$1),"")</f>
        <v/>
      </c>
      <c r="F279" s="290" t="str">
        <f t="shared" si="282"/>
        <v/>
      </c>
      <c r="G279" s="290" t="str">
        <f t="shared" si="282"/>
        <v/>
      </c>
      <c r="H279" s="290" t="str">
        <f t="shared" si="282"/>
        <v/>
      </c>
      <c r="I279" s="290" t="str">
        <f t="shared" si="262"/>
        <v/>
      </c>
    </row>
    <row r="280" spans="1:9" x14ac:dyDescent="0.3">
      <c r="A280" s="173" t="s">
        <v>1462</v>
      </c>
      <c r="B280" s="173" t="s">
        <v>1565</v>
      </c>
      <c r="C280" s="286">
        <v>7592</v>
      </c>
      <c r="D280" s="287">
        <v>0.1366</v>
      </c>
      <c r="E280" s="290" t="str">
        <f t="shared" ref="E280:H280" si="283">IF(LEFT($A280,7)="State A",LARGE($D283:$D289,E$1),"")</f>
        <v/>
      </c>
      <c r="F280" s="290" t="str">
        <f t="shared" si="283"/>
        <v/>
      </c>
      <c r="G280" s="290" t="str">
        <f t="shared" si="283"/>
        <v/>
      </c>
      <c r="H280" s="290" t="str">
        <f t="shared" si="283"/>
        <v/>
      </c>
      <c r="I280" s="290" t="str">
        <f t="shared" si="262"/>
        <v/>
      </c>
    </row>
    <row r="281" spans="1:9" x14ac:dyDescent="0.3">
      <c r="A281" s="260" t="s">
        <v>1468</v>
      </c>
      <c r="B281" s="260"/>
      <c r="C281" s="260"/>
      <c r="D281" s="260"/>
      <c r="E281" s="290" t="str">
        <f t="shared" ref="E281:H281" si="284">IF(LEFT($A281,7)="State A",LARGE($D284:$D290,E$1),"")</f>
        <v/>
      </c>
      <c r="F281" s="290" t="str">
        <f t="shared" si="284"/>
        <v/>
      </c>
      <c r="G281" s="290" t="str">
        <f t="shared" si="284"/>
        <v/>
      </c>
      <c r="H281" s="290" t="str">
        <f t="shared" si="284"/>
        <v/>
      </c>
      <c r="I281" s="290" t="str">
        <f t="shared" si="262"/>
        <v/>
      </c>
    </row>
    <row r="282" spans="1:9" x14ac:dyDescent="0.3">
      <c r="A282" s="288"/>
      <c r="B282" s="260"/>
      <c r="C282" s="260"/>
      <c r="D282" s="260"/>
      <c r="E282" s="290" t="str">
        <f t="shared" ref="E282:H282" si="285">IF(LEFT($A282,7)="State A",LARGE($D285:$D291,E$1),"")</f>
        <v/>
      </c>
      <c r="F282" s="290" t="str">
        <f t="shared" si="285"/>
        <v/>
      </c>
      <c r="G282" s="290" t="str">
        <f t="shared" si="285"/>
        <v/>
      </c>
      <c r="H282" s="290" t="str">
        <f t="shared" si="285"/>
        <v/>
      </c>
      <c r="I282" s="290" t="str">
        <f t="shared" si="262"/>
        <v/>
      </c>
    </row>
    <row r="283" spans="1:9" x14ac:dyDescent="0.3">
      <c r="A283" s="288" t="s">
        <v>1469</v>
      </c>
      <c r="B283" s="260"/>
      <c r="C283" s="260"/>
      <c r="D283" s="260"/>
      <c r="E283" s="290" t="str">
        <f t="shared" ref="E283:H283" si="286">IF(LEFT($A283,7)="State A",LARGE($D286:$D292,E$1),"")</f>
        <v/>
      </c>
      <c r="F283" s="290" t="str">
        <f t="shared" si="286"/>
        <v/>
      </c>
      <c r="G283" s="290" t="str">
        <f t="shared" si="286"/>
        <v/>
      </c>
      <c r="H283" s="290" t="str">
        <f t="shared" si="286"/>
        <v/>
      </c>
      <c r="I283" s="290" t="str">
        <f t="shared" si="262"/>
        <v/>
      </c>
    </row>
    <row r="284" spans="1:9" x14ac:dyDescent="0.3">
      <c r="A284" s="288" t="s">
        <v>1470</v>
      </c>
      <c r="B284" s="260"/>
      <c r="C284" s="260"/>
      <c r="D284" s="260"/>
      <c r="E284" s="290" t="str">
        <f t="shared" ref="E284:H284" si="287">IF(LEFT($A284,7)="State A",LARGE($D287:$D293,E$1),"")</f>
        <v/>
      </c>
      <c r="F284" s="290" t="str">
        <f t="shared" si="287"/>
        <v/>
      </c>
      <c r="G284" s="290" t="str">
        <f t="shared" si="287"/>
        <v/>
      </c>
      <c r="H284" s="290" t="str">
        <f t="shared" si="287"/>
        <v/>
      </c>
      <c r="I284" s="290" t="str">
        <f t="shared" si="262"/>
        <v/>
      </c>
    </row>
    <row r="285" spans="1:9" x14ac:dyDescent="0.3">
      <c r="A285" s="288" t="s">
        <v>1471</v>
      </c>
      <c r="B285" s="260"/>
      <c r="C285" s="260"/>
      <c r="D285" s="260"/>
      <c r="E285" s="290" t="str">
        <f t="shared" ref="E285:H285" si="288">IF(LEFT($A285,7)="State A",LARGE($D288:$D294,E$1),"")</f>
        <v/>
      </c>
      <c r="F285" s="290" t="str">
        <f t="shared" si="288"/>
        <v/>
      </c>
      <c r="G285" s="290" t="str">
        <f t="shared" si="288"/>
        <v/>
      </c>
      <c r="H285" s="290" t="str">
        <f t="shared" si="288"/>
        <v/>
      </c>
      <c r="I285" s="290" t="str">
        <f t="shared" si="262"/>
        <v/>
      </c>
    </row>
    <row r="286" spans="1:9" x14ac:dyDescent="0.3">
      <c r="A286" s="260"/>
      <c r="B286" s="260"/>
      <c r="C286" s="260"/>
      <c r="D286" s="260"/>
      <c r="E286" s="290" t="str">
        <f t="shared" ref="E286:H286" si="289">IF(LEFT($A286,7)="State A",LARGE($D289:$D295,E$1),"")</f>
        <v/>
      </c>
      <c r="F286" s="290" t="str">
        <f t="shared" si="289"/>
        <v/>
      </c>
      <c r="G286" s="290" t="str">
        <f t="shared" si="289"/>
        <v/>
      </c>
      <c r="H286" s="290" t="str">
        <f t="shared" si="289"/>
        <v/>
      </c>
      <c r="I286" s="290" t="str">
        <f t="shared" si="262"/>
        <v/>
      </c>
    </row>
    <row r="287" spans="1:9" x14ac:dyDescent="0.3">
      <c r="A287" s="289" t="s">
        <v>1472</v>
      </c>
      <c r="B287" s="260"/>
      <c r="C287" s="260"/>
      <c r="D287" s="260"/>
      <c r="E287" s="290" t="str">
        <f t="shared" ref="E287:H287" si="290">IF(LEFT($A287,7)="State A",LARGE($D290:$D296,E$1),"")</f>
        <v/>
      </c>
      <c r="F287" s="290" t="str">
        <f t="shared" si="290"/>
        <v/>
      </c>
      <c r="G287" s="290" t="str">
        <f t="shared" si="290"/>
        <v/>
      </c>
      <c r="H287" s="290" t="str">
        <f t="shared" si="290"/>
        <v/>
      </c>
      <c r="I287" s="290" t="str">
        <f t="shared" si="262"/>
        <v/>
      </c>
    </row>
    <row r="288" spans="1:9" x14ac:dyDescent="0.3">
      <c r="A288" s="260" t="s">
        <v>423</v>
      </c>
      <c r="B288" s="260"/>
      <c r="C288" s="260"/>
      <c r="D288" s="260"/>
      <c r="E288" s="290" t="str">
        <f t="shared" ref="E288:H288" si="291">IF(LEFT($A288,7)="State A",LARGE($D291:$D297,E$1),"")</f>
        <v/>
      </c>
      <c r="F288" s="290" t="str">
        <f t="shared" si="291"/>
        <v/>
      </c>
      <c r="G288" s="290" t="str">
        <f t="shared" si="291"/>
        <v/>
      </c>
      <c r="H288" s="290" t="str">
        <f t="shared" si="291"/>
        <v/>
      </c>
      <c r="I288" s="290" t="str">
        <f t="shared" si="262"/>
        <v/>
      </c>
    </row>
    <row r="289" spans="1:9" x14ac:dyDescent="0.3">
      <c r="A289" s="260" t="s">
        <v>1566</v>
      </c>
      <c r="B289" s="260"/>
      <c r="C289" s="260"/>
      <c r="D289" s="260"/>
      <c r="E289" s="290">
        <f t="shared" ref="E289:H289" si="292">IF(LEFT($A289,7)="State A",LARGE($D292:$D298,E$1),"")</f>
        <v>0.30599999999999999</v>
      </c>
      <c r="F289" s="290">
        <f t="shared" si="292"/>
        <v>0.2949</v>
      </c>
      <c r="G289" s="290">
        <f t="shared" si="292"/>
        <v>0.20469999999999999</v>
      </c>
      <c r="H289" s="290">
        <f t="shared" si="292"/>
        <v>0.19439999999999999</v>
      </c>
      <c r="I289" s="290">
        <f t="shared" si="262"/>
        <v>0.1009</v>
      </c>
    </row>
    <row r="290" spans="1:9" x14ac:dyDescent="0.3">
      <c r="A290" s="260" t="s">
        <v>1457</v>
      </c>
      <c r="B290" s="260"/>
      <c r="C290" s="260"/>
      <c r="D290" s="260"/>
      <c r="E290" s="290" t="str">
        <f t="shared" ref="E290:H290" si="293">IF(LEFT($A290,7)="State A",LARGE($D293:$D299,E$1),"")</f>
        <v/>
      </c>
      <c r="F290" s="290" t="str">
        <f t="shared" si="293"/>
        <v/>
      </c>
      <c r="G290" s="290" t="str">
        <f t="shared" si="293"/>
        <v/>
      </c>
      <c r="H290" s="290" t="str">
        <f t="shared" si="293"/>
        <v/>
      </c>
      <c r="I290" s="290" t="str">
        <f t="shared" si="262"/>
        <v/>
      </c>
    </row>
    <row r="291" spans="1:9" x14ac:dyDescent="0.3">
      <c r="A291" s="173" t="s">
        <v>1458</v>
      </c>
      <c r="B291" s="173" t="s">
        <v>1459</v>
      </c>
      <c r="C291" s="173" t="s">
        <v>1460</v>
      </c>
      <c r="D291" s="173" t="s">
        <v>1461</v>
      </c>
      <c r="E291" s="290" t="str">
        <f t="shared" ref="E291:H291" si="294">IF(LEFT($A291,7)="State A",LARGE($D294:$D300,E$1),"")</f>
        <v/>
      </c>
      <c r="F291" s="290" t="str">
        <f t="shared" si="294"/>
        <v/>
      </c>
      <c r="G291" s="290" t="str">
        <f t="shared" si="294"/>
        <v/>
      </c>
      <c r="H291" s="290" t="str">
        <f t="shared" si="294"/>
        <v/>
      </c>
      <c r="I291" s="290" t="str">
        <f t="shared" si="262"/>
        <v/>
      </c>
    </row>
    <row r="292" spans="1:9" ht="13.8" customHeight="1" x14ac:dyDescent="0.3">
      <c r="A292" s="173" t="s">
        <v>1465</v>
      </c>
      <c r="B292" s="173" t="s">
        <v>1567</v>
      </c>
      <c r="C292" s="286">
        <v>19431</v>
      </c>
      <c r="D292" s="287">
        <v>0.30599999999999999</v>
      </c>
      <c r="E292" s="290" t="str">
        <f t="shared" ref="E292:H292" si="295">IF(LEFT($A292,7)="State A",LARGE($D295:$D301,E$1),"")</f>
        <v/>
      </c>
      <c r="F292" s="290" t="str">
        <f t="shared" si="295"/>
        <v/>
      </c>
      <c r="G292" s="290" t="str">
        <f t="shared" si="295"/>
        <v/>
      </c>
      <c r="H292" s="290" t="str">
        <f t="shared" si="295"/>
        <v/>
      </c>
      <c r="I292" s="290" t="str">
        <f t="shared" si="262"/>
        <v/>
      </c>
    </row>
    <row r="293" spans="1:9" x14ac:dyDescent="0.3">
      <c r="A293" s="173"/>
      <c r="B293" s="173"/>
      <c r="C293" s="286"/>
      <c r="D293" s="287"/>
      <c r="E293" s="290" t="str">
        <f t="shared" ref="E293:H293" si="296">IF(LEFT($A293,7)="State A",LARGE($D296:$D302,E$1),"")</f>
        <v/>
      </c>
      <c r="F293" s="290" t="str">
        <f t="shared" si="296"/>
        <v/>
      </c>
      <c r="G293" s="290" t="str">
        <f t="shared" si="296"/>
        <v/>
      </c>
      <c r="H293" s="290" t="str">
        <f t="shared" si="296"/>
        <v/>
      </c>
      <c r="I293" s="290" t="str">
        <f t="shared" si="262"/>
        <v/>
      </c>
    </row>
    <row r="294" spans="1:9" ht="27.6" customHeight="1" x14ac:dyDescent="0.3">
      <c r="A294" s="173" t="s">
        <v>1465</v>
      </c>
      <c r="B294" s="173" t="s">
        <v>1568</v>
      </c>
      <c r="C294" s="286">
        <v>18727</v>
      </c>
      <c r="D294" s="287">
        <v>0.2949</v>
      </c>
      <c r="E294" s="290" t="str">
        <f t="shared" ref="E294:H294" si="297">IF(LEFT($A294,7)="State A",LARGE($D297:$D303,E$1),"")</f>
        <v/>
      </c>
      <c r="F294" s="290" t="str">
        <f t="shared" si="297"/>
        <v/>
      </c>
      <c r="G294" s="290" t="str">
        <f t="shared" si="297"/>
        <v/>
      </c>
      <c r="H294" s="290" t="str">
        <f t="shared" si="297"/>
        <v/>
      </c>
      <c r="I294" s="290" t="str">
        <f t="shared" si="262"/>
        <v/>
      </c>
    </row>
    <row r="295" spans="1:9" x14ac:dyDescent="0.3">
      <c r="A295" s="173"/>
      <c r="B295" s="173"/>
      <c r="C295" s="286"/>
      <c r="D295" s="287"/>
      <c r="E295" s="290" t="str">
        <f t="shared" ref="E295:H295" si="298">IF(LEFT($A295,7)="State A",LARGE($D298:$D304,E$1),"")</f>
        <v/>
      </c>
      <c r="F295" s="290" t="str">
        <f t="shared" si="298"/>
        <v/>
      </c>
      <c r="G295" s="290" t="str">
        <f t="shared" si="298"/>
        <v/>
      </c>
      <c r="H295" s="290" t="str">
        <f t="shared" si="298"/>
        <v/>
      </c>
      <c r="I295" s="290" t="str">
        <f t="shared" si="262"/>
        <v/>
      </c>
    </row>
    <row r="296" spans="1:9" x14ac:dyDescent="0.3">
      <c r="A296" s="173" t="s">
        <v>1462</v>
      </c>
      <c r="B296" s="173" t="s">
        <v>1569</v>
      </c>
      <c r="C296" s="286">
        <v>13002</v>
      </c>
      <c r="D296" s="287">
        <v>0.20469999999999999</v>
      </c>
      <c r="E296" s="290" t="str">
        <f t="shared" ref="E296:H296" si="299">IF(LEFT($A296,7)="State A",LARGE($D299:$D305,E$1),"")</f>
        <v/>
      </c>
      <c r="F296" s="290" t="str">
        <f t="shared" si="299"/>
        <v/>
      </c>
      <c r="G296" s="290" t="str">
        <f t="shared" si="299"/>
        <v/>
      </c>
      <c r="H296" s="290" t="str">
        <f t="shared" si="299"/>
        <v/>
      </c>
      <c r="I296" s="290" t="str">
        <f t="shared" si="262"/>
        <v/>
      </c>
    </row>
    <row r="297" spans="1:9" x14ac:dyDescent="0.3">
      <c r="A297" s="173" t="s">
        <v>1462</v>
      </c>
      <c r="B297" s="173" t="s">
        <v>1570</v>
      </c>
      <c r="C297" s="286">
        <v>12349</v>
      </c>
      <c r="D297" s="287">
        <v>0.19439999999999999</v>
      </c>
      <c r="E297" s="290" t="str">
        <f t="shared" ref="E297:H297" si="300">IF(LEFT($A297,7)="State A",LARGE($D300:$D306,E$1),"")</f>
        <v/>
      </c>
      <c r="F297" s="290" t="str">
        <f t="shared" si="300"/>
        <v/>
      </c>
      <c r="G297" s="290" t="str">
        <f t="shared" si="300"/>
        <v/>
      </c>
      <c r="H297" s="290" t="str">
        <f t="shared" si="300"/>
        <v/>
      </c>
      <c r="I297" s="290" t="str">
        <f t="shared" si="262"/>
        <v/>
      </c>
    </row>
    <row r="298" spans="1:9" x14ac:dyDescent="0.3">
      <c r="A298" s="260" t="s">
        <v>1468</v>
      </c>
      <c r="B298" s="260"/>
      <c r="C298" s="260"/>
      <c r="D298" s="260"/>
      <c r="E298" s="290" t="str">
        <f t="shared" ref="E298:H298" si="301">IF(LEFT($A298,7)="State A",LARGE($D301:$D307,E$1),"")</f>
        <v/>
      </c>
      <c r="F298" s="290" t="str">
        <f t="shared" si="301"/>
        <v/>
      </c>
      <c r="G298" s="290" t="str">
        <f t="shared" si="301"/>
        <v/>
      </c>
      <c r="H298" s="290" t="str">
        <f t="shared" si="301"/>
        <v/>
      </c>
      <c r="I298" s="290" t="str">
        <f t="shared" si="262"/>
        <v/>
      </c>
    </row>
    <row r="299" spans="1:9" x14ac:dyDescent="0.3">
      <c r="A299" s="288"/>
      <c r="B299" s="260"/>
      <c r="C299" s="260"/>
      <c r="D299" s="260"/>
      <c r="E299" s="290" t="str">
        <f t="shared" ref="E299:H299" si="302">IF(LEFT($A299,7)="State A",LARGE($D302:$D308,E$1),"")</f>
        <v/>
      </c>
      <c r="F299" s="290" t="str">
        <f t="shared" si="302"/>
        <v/>
      </c>
      <c r="G299" s="290" t="str">
        <f t="shared" si="302"/>
        <v/>
      </c>
      <c r="H299" s="290" t="str">
        <f t="shared" si="302"/>
        <v/>
      </c>
      <c r="I299" s="290" t="str">
        <f t="shared" si="262"/>
        <v/>
      </c>
    </row>
    <row r="300" spans="1:9" x14ac:dyDescent="0.3">
      <c r="A300" s="288" t="s">
        <v>1469</v>
      </c>
      <c r="B300" s="260"/>
      <c r="C300" s="260"/>
      <c r="D300" s="260"/>
      <c r="E300" s="290" t="str">
        <f t="shared" ref="E300:H300" si="303">IF(LEFT($A300,7)="State A",LARGE($D303:$D309,E$1),"")</f>
        <v/>
      </c>
      <c r="F300" s="290" t="str">
        <f t="shared" si="303"/>
        <v/>
      </c>
      <c r="G300" s="290" t="str">
        <f t="shared" si="303"/>
        <v/>
      </c>
      <c r="H300" s="290" t="str">
        <f t="shared" si="303"/>
        <v/>
      </c>
      <c r="I300" s="290" t="str">
        <f t="shared" si="262"/>
        <v/>
      </c>
    </row>
    <row r="301" spans="1:9" x14ac:dyDescent="0.3">
      <c r="A301" s="288" t="s">
        <v>1470</v>
      </c>
      <c r="B301" s="260"/>
      <c r="C301" s="260"/>
      <c r="D301" s="260"/>
      <c r="E301" s="290" t="str">
        <f t="shared" ref="E301:H301" si="304">IF(LEFT($A301,7)="State A",LARGE($D304:$D310,E$1),"")</f>
        <v/>
      </c>
      <c r="F301" s="290" t="str">
        <f t="shared" si="304"/>
        <v/>
      </c>
      <c r="G301" s="290" t="str">
        <f t="shared" si="304"/>
        <v/>
      </c>
      <c r="H301" s="290" t="str">
        <f t="shared" si="304"/>
        <v/>
      </c>
      <c r="I301" s="290" t="str">
        <f t="shared" si="262"/>
        <v/>
      </c>
    </row>
    <row r="302" spans="1:9" x14ac:dyDescent="0.3">
      <c r="A302" s="288" t="s">
        <v>1471</v>
      </c>
      <c r="B302" s="260"/>
      <c r="C302" s="260"/>
      <c r="D302" s="260"/>
      <c r="E302" s="290" t="str">
        <f t="shared" ref="E302:H302" si="305">IF(LEFT($A302,7)="State A",LARGE($D305:$D311,E$1),"")</f>
        <v/>
      </c>
      <c r="F302" s="290" t="str">
        <f t="shared" si="305"/>
        <v/>
      </c>
      <c r="G302" s="290" t="str">
        <f t="shared" si="305"/>
        <v/>
      </c>
      <c r="H302" s="290" t="str">
        <f t="shared" si="305"/>
        <v/>
      </c>
      <c r="I302" s="290" t="str">
        <f t="shared" si="262"/>
        <v/>
      </c>
    </row>
    <row r="303" spans="1:9" x14ac:dyDescent="0.3">
      <c r="A303" s="260"/>
      <c r="B303" s="260"/>
      <c r="C303" s="260"/>
      <c r="D303" s="260"/>
      <c r="E303" s="290" t="str">
        <f t="shared" ref="E303:H303" si="306">IF(LEFT($A303,7)="State A",LARGE($D306:$D312,E$1),"")</f>
        <v/>
      </c>
      <c r="F303" s="290" t="str">
        <f t="shared" si="306"/>
        <v/>
      </c>
      <c r="G303" s="290" t="str">
        <f t="shared" si="306"/>
        <v/>
      </c>
      <c r="H303" s="290" t="str">
        <f t="shared" si="306"/>
        <v/>
      </c>
      <c r="I303" s="290" t="str">
        <f t="shared" si="262"/>
        <v/>
      </c>
    </row>
    <row r="304" spans="1:9" x14ac:dyDescent="0.3">
      <c r="A304" s="289" t="s">
        <v>1472</v>
      </c>
      <c r="B304" s="260"/>
      <c r="C304" s="260"/>
      <c r="D304" s="260"/>
      <c r="E304" s="290" t="str">
        <f t="shared" ref="E304:H304" si="307">IF(LEFT($A304,7)="State A",LARGE($D307:$D313,E$1),"")</f>
        <v/>
      </c>
      <c r="F304" s="290" t="str">
        <f t="shared" si="307"/>
        <v/>
      </c>
      <c r="G304" s="290" t="str">
        <f t="shared" si="307"/>
        <v/>
      </c>
      <c r="H304" s="290" t="str">
        <f t="shared" si="307"/>
        <v/>
      </c>
      <c r="I304" s="290" t="str">
        <f t="shared" si="262"/>
        <v/>
      </c>
    </row>
    <row r="305" spans="1:9" x14ac:dyDescent="0.3">
      <c r="A305" s="260" t="s">
        <v>423</v>
      </c>
      <c r="B305" s="260"/>
      <c r="C305" s="260"/>
      <c r="D305" s="260"/>
      <c r="E305" s="290" t="str">
        <f t="shared" ref="E305:H305" si="308">IF(LEFT($A305,7)="State A",LARGE($D308:$D314,E$1),"")</f>
        <v/>
      </c>
      <c r="F305" s="290" t="str">
        <f t="shared" si="308"/>
        <v/>
      </c>
      <c r="G305" s="290" t="str">
        <f t="shared" si="308"/>
        <v/>
      </c>
      <c r="H305" s="290" t="str">
        <f t="shared" si="308"/>
        <v/>
      </c>
      <c r="I305" s="290" t="str">
        <f t="shared" si="262"/>
        <v/>
      </c>
    </row>
    <row r="306" spans="1:9" x14ac:dyDescent="0.3">
      <c r="A306" s="260" t="s">
        <v>1571</v>
      </c>
      <c r="B306" s="260"/>
      <c r="C306" s="260"/>
      <c r="D306" s="260"/>
      <c r="E306" s="290">
        <f t="shared" ref="E306:H306" si="309">IF(LEFT($A306,7)="State A",LARGE($D309:$D315,E$1),"")</f>
        <v>0.3352</v>
      </c>
      <c r="F306" s="290">
        <f t="shared" si="309"/>
        <v>0.31950000000000001</v>
      </c>
      <c r="G306" s="290">
        <f t="shared" si="309"/>
        <v>0.1696</v>
      </c>
      <c r="H306" s="290">
        <f t="shared" si="309"/>
        <v>0.16320000000000001</v>
      </c>
      <c r="I306" s="290">
        <f t="shared" si="262"/>
        <v>0.16094999999999998</v>
      </c>
    </row>
    <row r="307" spans="1:9" x14ac:dyDescent="0.3">
      <c r="A307" s="260" t="s">
        <v>1457</v>
      </c>
      <c r="B307" s="260"/>
      <c r="C307" s="260"/>
      <c r="D307" s="260"/>
      <c r="E307" s="290" t="str">
        <f t="shared" ref="E307:H307" si="310">IF(LEFT($A307,7)="State A",LARGE($D310:$D316,E$1),"")</f>
        <v/>
      </c>
      <c r="F307" s="290" t="str">
        <f t="shared" si="310"/>
        <v/>
      </c>
      <c r="G307" s="290" t="str">
        <f t="shared" si="310"/>
        <v/>
      </c>
      <c r="H307" s="290" t="str">
        <f t="shared" si="310"/>
        <v/>
      </c>
      <c r="I307" s="290" t="str">
        <f t="shared" si="262"/>
        <v/>
      </c>
    </row>
    <row r="308" spans="1:9" x14ac:dyDescent="0.3">
      <c r="A308" s="173" t="s">
        <v>1458</v>
      </c>
      <c r="B308" s="173" t="s">
        <v>1459</v>
      </c>
      <c r="C308" s="173" t="s">
        <v>1460</v>
      </c>
      <c r="D308" s="173" t="s">
        <v>1461</v>
      </c>
      <c r="E308" s="290" t="str">
        <f t="shared" ref="E308:H308" si="311">IF(LEFT($A308,7)="State A",LARGE($D311:$D317,E$1),"")</f>
        <v/>
      </c>
      <c r="F308" s="290" t="str">
        <f t="shared" si="311"/>
        <v/>
      </c>
      <c r="G308" s="290" t="str">
        <f t="shared" si="311"/>
        <v/>
      </c>
      <c r="H308" s="290" t="str">
        <f t="shared" si="311"/>
        <v/>
      </c>
      <c r="I308" s="290" t="str">
        <f t="shared" si="262"/>
        <v/>
      </c>
    </row>
    <row r="309" spans="1:9" ht="13.8" customHeight="1" x14ac:dyDescent="0.3">
      <c r="A309" s="173" t="s">
        <v>1465</v>
      </c>
      <c r="B309" s="173" t="s">
        <v>1572</v>
      </c>
      <c r="C309" s="286">
        <v>17878</v>
      </c>
      <c r="D309" s="287">
        <v>0.3352</v>
      </c>
      <c r="E309" s="290" t="str">
        <f t="shared" ref="E309:H309" si="312">IF(LEFT($A309,7)="State A",LARGE($D312:$D318,E$1),"")</f>
        <v/>
      </c>
      <c r="F309" s="290" t="str">
        <f t="shared" si="312"/>
        <v/>
      </c>
      <c r="G309" s="290" t="str">
        <f t="shared" si="312"/>
        <v/>
      </c>
      <c r="H309" s="290" t="str">
        <f t="shared" si="312"/>
        <v/>
      </c>
      <c r="I309" s="290" t="str">
        <f t="shared" si="262"/>
        <v/>
      </c>
    </row>
    <row r="310" spans="1:9" x14ac:dyDescent="0.3">
      <c r="A310" s="173"/>
      <c r="B310" s="173"/>
      <c r="C310" s="286"/>
      <c r="D310" s="287"/>
      <c r="E310" s="290" t="str">
        <f t="shared" ref="E310:H310" si="313">IF(LEFT($A310,7)="State A",LARGE($D313:$D319,E$1),"")</f>
        <v/>
      </c>
      <c r="F310" s="290" t="str">
        <f t="shared" si="313"/>
        <v/>
      </c>
      <c r="G310" s="290" t="str">
        <f t="shared" si="313"/>
        <v/>
      </c>
      <c r="H310" s="290" t="str">
        <f t="shared" si="313"/>
        <v/>
      </c>
      <c r="I310" s="290" t="str">
        <f t="shared" si="262"/>
        <v/>
      </c>
    </row>
    <row r="311" spans="1:9" ht="13.8" customHeight="1" x14ac:dyDescent="0.3">
      <c r="A311" s="173" t="s">
        <v>1465</v>
      </c>
      <c r="B311" s="173" t="s">
        <v>1573</v>
      </c>
      <c r="C311" s="286">
        <v>17039</v>
      </c>
      <c r="D311" s="287">
        <v>0.31950000000000001</v>
      </c>
      <c r="E311" s="290" t="str">
        <f t="shared" ref="E311:H311" si="314">IF(LEFT($A311,7)="State A",LARGE($D314:$D320,E$1),"")</f>
        <v/>
      </c>
      <c r="F311" s="290" t="str">
        <f t="shared" si="314"/>
        <v/>
      </c>
      <c r="G311" s="290" t="str">
        <f t="shared" si="314"/>
        <v/>
      </c>
      <c r="H311" s="290" t="str">
        <f t="shared" si="314"/>
        <v/>
      </c>
      <c r="I311" s="290" t="str">
        <f t="shared" si="262"/>
        <v/>
      </c>
    </row>
    <row r="312" spans="1:9" x14ac:dyDescent="0.3">
      <c r="A312" s="173"/>
      <c r="B312" s="173"/>
      <c r="C312" s="286"/>
      <c r="D312" s="287"/>
      <c r="E312" s="290" t="str">
        <f t="shared" ref="E312:H312" si="315">IF(LEFT($A312,7)="State A",LARGE($D315:$D321,E$1),"")</f>
        <v/>
      </c>
      <c r="F312" s="290" t="str">
        <f t="shared" si="315"/>
        <v/>
      </c>
      <c r="G312" s="290" t="str">
        <f t="shared" si="315"/>
        <v/>
      </c>
      <c r="H312" s="290" t="str">
        <f t="shared" si="315"/>
        <v/>
      </c>
      <c r="I312" s="290" t="str">
        <f t="shared" si="262"/>
        <v/>
      </c>
    </row>
    <row r="313" spans="1:9" x14ac:dyDescent="0.3">
      <c r="A313" s="173" t="s">
        <v>1462</v>
      </c>
      <c r="B313" s="173" t="s">
        <v>1574</v>
      </c>
      <c r="C313" s="286">
        <v>9046</v>
      </c>
      <c r="D313" s="287">
        <v>0.1696</v>
      </c>
      <c r="E313" s="290" t="str">
        <f t="shared" ref="E313:H313" si="316">IF(LEFT($A313,7)="State A",LARGE($D316:$D322,E$1),"")</f>
        <v/>
      </c>
      <c r="F313" s="290" t="str">
        <f t="shared" si="316"/>
        <v/>
      </c>
      <c r="G313" s="290" t="str">
        <f t="shared" si="316"/>
        <v/>
      </c>
      <c r="H313" s="290" t="str">
        <f t="shared" si="316"/>
        <v/>
      </c>
      <c r="I313" s="290" t="str">
        <f t="shared" si="262"/>
        <v/>
      </c>
    </row>
    <row r="314" spans="1:9" x14ac:dyDescent="0.3">
      <c r="A314" s="173" t="s">
        <v>1462</v>
      </c>
      <c r="B314" s="173" t="s">
        <v>1575</v>
      </c>
      <c r="C314" s="286">
        <v>8705</v>
      </c>
      <c r="D314" s="287">
        <v>0.16320000000000001</v>
      </c>
      <c r="E314" s="290" t="str">
        <f t="shared" ref="E314:H314" si="317">IF(LEFT($A314,7)="State A",LARGE($D317:$D323,E$1),"")</f>
        <v/>
      </c>
      <c r="F314" s="290" t="str">
        <f t="shared" si="317"/>
        <v/>
      </c>
      <c r="G314" s="290" t="str">
        <f t="shared" si="317"/>
        <v/>
      </c>
      <c r="H314" s="290" t="str">
        <f t="shared" si="317"/>
        <v/>
      </c>
      <c r="I314" s="290" t="str">
        <f t="shared" si="262"/>
        <v/>
      </c>
    </row>
    <row r="315" spans="1:9" x14ac:dyDescent="0.3">
      <c r="A315" s="173" t="s">
        <v>1507</v>
      </c>
      <c r="B315" s="173" t="s">
        <v>1576</v>
      </c>
      <c r="C315" s="173">
        <v>661</v>
      </c>
      <c r="D315" s="287">
        <v>1.24E-2</v>
      </c>
      <c r="E315" s="290" t="str">
        <f t="shared" ref="E315:H315" si="318">IF(LEFT($A315,7)="State A",LARGE($D318:$D324,E$1),"")</f>
        <v/>
      </c>
      <c r="F315" s="290" t="str">
        <f t="shared" si="318"/>
        <v/>
      </c>
      <c r="G315" s="290" t="str">
        <f t="shared" si="318"/>
        <v/>
      </c>
      <c r="H315" s="290" t="str">
        <f t="shared" si="318"/>
        <v/>
      </c>
      <c r="I315" s="290" t="str">
        <f t="shared" si="262"/>
        <v/>
      </c>
    </row>
    <row r="316" spans="1:9" x14ac:dyDescent="0.3">
      <c r="A316" s="260" t="s">
        <v>1468</v>
      </c>
      <c r="B316" s="260"/>
      <c r="C316" s="260"/>
      <c r="D316" s="260"/>
      <c r="E316" s="290" t="str">
        <f t="shared" ref="E316:H316" si="319">IF(LEFT($A316,7)="State A",LARGE($D319:$D325,E$1),"")</f>
        <v/>
      </c>
      <c r="F316" s="290" t="str">
        <f t="shared" si="319"/>
        <v/>
      </c>
      <c r="G316" s="290" t="str">
        <f t="shared" si="319"/>
        <v/>
      </c>
      <c r="H316" s="290" t="str">
        <f t="shared" si="319"/>
        <v/>
      </c>
      <c r="I316" s="290" t="str">
        <f t="shared" si="262"/>
        <v/>
      </c>
    </row>
    <row r="317" spans="1:9" x14ac:dyDescent="0.3">
      <c r="A317" s="288"/>
      <c r="B317" s="260"/>
      <c r="C317" s="260"/>
      <c r="D317" s="260"/>
      <c r="E317" s="290" t="str">
        <f t="shared" ref="E317:H317" si="320">IF(LEFT($A317,7)="State A",LARGE($D320:$D326,E$1),"")</f>
        <v/>
      </c>
      <c r="F317" s="290" t="str">
        <f t="shared" si="320"/>
        <v/>
      </c>
      <c r="G317" s="290" t="str">
        <f t="shared" si="320"/>
        <v/>
      </c>
      <c r="H317" s="290" t="str">
        <f t="shared" si="320"/>
        <v/>
      </c>
      <c r="I317" s="290" t="str">
        <f t="shared" si="262"/>
        <v/>
      </c>
    </row>
    <row r="318" spans="1:9" x14ac:dyDescent="0.3">
      <c r="A318" s="288" t="s">
        <v>1469</v>
      </c>
      <c r="B318" s="260"/>
      <c r="C318" s="260"/>
      <c r="D318" s="260"/>
      <c r="E318" s="290" t="str">
        <f t="shared" ref="E318:H318" si="321">IF(LEFT($A318,7)="State A",LARGE($D321:$D327,E$1),"")</f>
        <v/>
      </c>
      <c r="F318" s="290" t="str">
        <f t="shared" si="321"/>
        <v/>
      </c>
      <c r="G318" s="290" t="str">
        <f t="shared" si="321"/>
        <v/>
      </c>
      <c r="H318" s="290" t="str">
        <f t="shared" si="321"/>
        <v/>
      </c>
      <c r="I318" s="290" t="str">
        <f t="shared" si="262"/>
        <v/>
      </c>
    </row>
    <row r="319" spans="1:9" x14ac:dyDescent="0.3">
      <c r="A319" s="288" t="s">
        <v>1470</v>
      </c>
      <c r="B319" s="260"/>
      <c r="C319" s="260"/>
      <c r="D319" s="260"/>
      <c r="E319" s="290" t="str">
        <f t="shared" ref="E319:H319" si="322">IF(LEFT($A319,7)="State A",LARGE($D322:$D328,E$1),"")</f>
        <v/>
      </c>
      <c r="F319" s="290" t="str">
        <f t="shared" si="322"/>
        <v/>
      </c>
      <c r="G319" s="290" t="str">
        <f t="shared" si="322"/>
        <v/>
      </c>
      <c r="H319" s="290" t="str">
        <f t="shared" si="322"/>
        <v/>
      </c>
      <c r="I319" s="290" t="str">
        <f t="shared" si="262"/>
        <v/>
      </c>
    </row>
    <row r="320" spans="1:9" x14ac:dyDescent="0.3">
      <c r="A320" s="288" t="s">
        <v>1471</v>
      </c>
      <c r="B320" s="260"/>
      <c r="C320" s="260"/>
      <c r="D320" s="260"/>
      <c r="E320" s="290" t="str">
        <f t="shared" ref="E320:H320" si="323">IF(LEFT($A320,7)="State A",LARGE($D323:$D329,E$1),"")</f>
        <v/>
      </c>
      <c r="F320" s="290" t="str">
        <f t="shared" si="323"/>
        <v/>
      </c>
      <c r="G320" s="290" t="str">
        <f t="shared" si="323"/>
        <v/>
      </c>
      <c r="H320" s="290" t="str">
        <f t="shared" si="323"/>
        <v/>
      </c>
      <c r="I320" s="290" t="str">
        <f t="shared" si="262"/>
        <v/>
      </c>
    </row>
    <row r="321" spans="1:9" x14ac:dyDescent="0.3">
      <c r="A321" s="260"/>
      <c r="B321" s="260"/>
      <c r="C321" s="260"/>
      <c r="D321" s="260"/>
      <c r="E321" s="290" t="str">
        <f t="shared" ref="E321:H321" si="324">IF(LEFT($A321,7)="State A",LARGE($D324:$D330,E$1),"")</f>
        <v/>
      </c>
      <c r="F321" s="290" t="str">
        <f t="shared" si="324"/>
        <v/>
      </c>
      <c r="G321" s="290" t="str">
        <f t="shared" si="324"/>
        <v/>
      </c>
      <c r="H321" s="290" t="str">
        <f t="shared" si="324"/>
        <v/>
      </c>
      <c r="I321" s="290" t="str">
        <f t="shared" si="262"/>
        <v/>
      </c>
    </row>
    <row r="322" spans="1:9" x14ac:dyDescent="0.3">
      <c r="A322" s="289" t="s">
        <v>1472</v>
      </c>
      <c r="B322" s="260"/>
      <c r="C322" s="260"/>
      <c r="D322" s="260"/>
      <c r="E322" s="290" t="str">
        <f t="shared" ref="E322:H322" si="325">IF(LEFT($A322,7)="State A",LARGE($D325:$D331,E$1),"")</f>
        <v/>
      </c>
      <c r="F322" s="290" t="str">
        <f t="shared" si="325"/>
        <v/>
      </c>
      <c r="G322" s="290" t="str">
        <f t="shared" si="325"/>
        <v/>
      </c>
      <c r="H322" s="290" t="str">
        <f t="shared" si="325"/>
        <v/>
      </c>
      <c r="I322" s="290" t="str">
        <f t="shared" si="262"/>
        <v/>
      </c>
    </row>
    <row r="323" spans="1:9" x14ac:dyDescent="0.3">
      <c r="A323" s="260" t="s">
        <v>423</v>
      </c>
      <c r="B323" s="260"/>
      <c r="C323" s="260"/>
      <c r="D323" s="260"/>
      <c r="E323" s="290" t="str">
        <f t="shared" ref="E323:H323" si="326">IF(LEFT($A323,7)="State A",LARGE($D326:$D332,E$1),"")</f>
        <v/>
      </c>
      <c r="F323" s="290" t="str">
        <f t="shared" si="326"/>
        <v/>
      </c>
      <c r="G323" s="290" t="str">
        <f t="shared" si="326"/>
        <v/>
      </c>
      <c r="H323" s="290" t="str">
        <f t="shared" si="326"/>
        <v/>
      </c>
      <c r="I323" s="290" t="str">
        <f t="shared" ref="I323:I386" si="327">IF(LEFT($A323,7)="State A",AVERAGE(E323-G323, F323-H323),"")</f>
        <v/>
      </c>
    </row>
    <row r="324" spans="1:9" x14ac:dyDescent="0.3">
      <c r="A324" s="260" t="s">
        <v>1577</v>
      </c>
      <c r="B324" s="260"/>
      <c r="C324" s="260"/>
      <c r="D324" s="260"/>
      <c r="E324" s="290">
        <f t="shared" ref="E324:H324" si="328">IF(LEFT($A324,7)="State A",LARGE($D327:$D333,E$1),"")</f>
        <v>0.40749999999999997</v>
      </c>
      <c r="F324" s="290">
        <f t="shared" si="328"/>
        <v>0.38479999999999998</v>
      </c>
      <c r="G324" s="290">
        <f t="shared" si="328"/>
        <v>0.1082</v>
      </c>
      <c r="H324" s="290">
        <f t="shared" si="328"/>
        <v>9.9599999999999994E-2</v>
      </c>
      <c r="I324" s="290">
        <f t="shared" si="327"/>
        <v>0.29225000000000001</v>
      </c>
    </row>
    <row r="325" spans="1:9" x14ac:dyDescent="0.3">
      <c r="A325" s="260" t="s">
        <v>1578</v>
      </c>
      <c r="B325" s="260"/>
      <c r="C325" s="260"/>
      <c r="D325" s="260"/>
      <c r="E325" s="290" t="str">
        <f t="shared" ref="E325:H325" si="329">IF(LEFT($A325,7)="State A",LARGE($D328:$D334,E$1),"")</f>
        <v/>
      </c>
      <c r="F325" s="290" t="str">
        <f t="shared" si="329"/>
        <v/>
      </c>
      <c r="G325" s="290" t="str">
        <f t="shared" si="329"/>
        <v/>
      </c>
      <c r="H325" s="290" t="str">
        <f t="shared" si="329"/>
        <v/>
      </c>
      <c r="I325" s="290" t="str">
        <f t="shared" si="327"/>
        <v/>
      </c>
    </row>
    <row r="326" spans="1:9" x14ac:dyDescent="0.3">
      <c r="A326" s="173" t="s">
        <v>1458</v>
      </c>
      <c r="B326" s="173" t="s">
        <v>1459</v>
      </c>
      <c r="C326" s="173" t="s">
        <v>1460</v>
      </c>
      <c r="D326" s="173" t="s">
        <v>1461</v>
      </c>
      <c r="E326" s="290" t="str">
        <f t="shared" ref="E326:H326" si="330">IF(LEFT($A326,7)="State A",LARGE($D329:$D335,E$1),"")</f>
        <v/>
      </c>
      <c r="F326" s="290" t="str">
        <f t="shared" si="330"/>
        <v/>
      </c>
      <c r="G326" s="290" t="str">
        <f t="shared" si="330"/>
        <v/>
      </c>
      <c r="H326" s="290" t="str">
        <f t="shared" si="330"/>
        <v/>
      </c>
      <c r="I326" s="290" t="str">
        <f t="shared" si="327"/>
        <v/>
      </c>
    </row>
    <row r="327" spans="1:9" ht="13.8" customHeight="1" x14ac:dyDescent="0.3">
      <c r="A327" s="173" t="s">
        <v>1465</v>
      </c>
      <c r="B327" s="173" t="s">
        <v>1579</v>
      </c>
      <c r="C327" s="286">
        <v>13173</v>
      </c>
      <c r="D327" s="287">
        <v>0.40749999999999997</v>
      </c>
      <c r="E327" s="290" t="str">
        <f t="shared" ref="E327:H327" si="331">IF(LEFT($A327,7)="State A",LARGE($D330:$D336,E$1),"")</f>
        <v/>
      </c>
      <c r="F327" s="290" t="str">
        <f t="shared" si="331"/>
        <v/>
      </c>
      <c r="G327" s="290" t="str">
        <f t="shared" si="331"/>
        <v/>
      </c>
      <c r="H327" s="290" t="str">
        <f t="shared" si="331"/>
        <v/>
      </c>
      <c r="I327" s="290" t="str">
        <f t="shared" si="327"/>
        <v/>
      </c>
    </row>
    <row r="328" spans="1:9" x14ac:dyDescent="0.3">
      <c r="A328" s="173"/>
      <c r="B328" s="173"/>
      <c r="C328" s="286"/>
      <c r="D328" s="287"/>
      <c r="E328" s="290" t="str">
        <f t="shared" ref="E328:H328" si="332">IF(LEFT($A328,7)="State A",LARGE($D331:$D337,E$1),"")</f>
        <v/>
      </c>
      <c r="F328" s="290" t="str">
        <f t="shared" si="332"/>
        <v/>
      </c>
      <c r="G328" s="290" t="str">
        <f t="shared" si="332"/>
        <v/>
      </c>
      <c r="H328" s="290" t="str">
        <f t="shared" si="332"/>
        <v/>
      </c>
      <c r="I328" s="290" t="str">
        <f t="shared" si="327"/>
        <v/>
      </c>
    </row>
    <row r="329" spans="1:9" ht="13.8" customHeight="1" x14ac:dyDescent="0.3">
      <c r="A329" s="173" t="s">
        <v>1465</v>
      </c>
      <c r="B329" s="173" t="s">
        <v>1580</v>
      </c>
      <c r="C329" s="286">
        <v>12437</v>
      </c>
      <c r="D329" s="287">
        <v>0.38479999999999998</v>
      </c>
      <c r="E329" s="290" t="str">
        <f t="shared" ref="E329:H329" si="333">IF(LEFT($A329,7)="State A",LARGE($D332:$D338,E$1),"")</f>
        <v/>
      </c>
      <c r="F329" s="290" t="str">
        <f t="shared" si="333"/>
        <v/>
      </c>
      <c r="G329" s="290" t="str">
        <f t="shared" si="333"/>
        <v/>
      </c>
      <c r="H329" s="290" t="str">
        <f t="shared" si="333"/>
        <v/>
      </c>
      <c r="I329" s="290" t="str">
        <f t="shared" si="327"/>
        <v/>
      </c>
    </row>
    <row r="330" spans="1:9" x14ac:dyDescent="0.3">
      <c r="A330" s="173"/>
      <c r="B330" s="173"/>
      <c r="C330" s="286"/>
      <c r="D330" s="287"/>
      <c r="E330" s="290" t="str">
        <f t="shared" ref="E330:H330" si="334">IF(LEFT($A330,7)="State A",LARGE($D333:$D339,E$1),"")</f>
        <v/>
      </c>
      <c r="F330" s="290" t="str">
        <f t="shared" si="334"/>
        <v/>
      </c>
      <c r="G330" s="290" t="str">
        <f t="shared" si="334"/>
        <v/>
      </c>
      <c r="H330" s="290" t="str">
        <f t="shared" si="334"/>
        <v/>
      </c>
      <c r="I330" s="290" t="str">
        <f t="shared" si="327"/>
        <v/>
      </c>
    </row>
    <row r="331" spans="1:9" x14ac:dyDescent="0.3">
      <c r="A331" s="173" t="s">
        <v>1462</v>
      </c>
      <c r="B331" s="173" t="s">
        <v>1581</v>
      </c>
      <c r="C331" s="286">
        <v>3496</v>
      </c>
      <c r="D331" s="287">
        <v>0.1082</v>
      </c>
      <c r="E331" s="290" t="str">
        <f t="shared" ref="E331:H331" si="335">IF(LEFT($A331,7)="State A",LARGE($D334:$D340,E$1),"")</f>
        <v/>
      </c>
      <c r="F331" s="290" t="str">
        <f t="shared" si="335"/>
        <v/>
      </c>
      <c r="G331" s="290" t="str">
        <f t="shared" si="335"/>
        <v/>
      </c>
      <c r="H331" s="290" t="str">
        <f t="shared" si="335"/>
        <v/>
      </c>
      <c r="I331" s="290" t="str">
        <f t="shared" si="327"/>
        <v/>
      </c>
    </row>
    <row r="332" spans="1:9" x14ac:dyDescent="0.3">
      <c r="A332" s="173" t="s">
        <v>1462</v>
      </c>
      <c r="B332" s="173" t="s">
        <v>1582</v>
      </c>
      <c r="C332" s="286">
        <v>3218</v>
      </c>
      <c r="D332" s="287">
        <v>9.9599999999999994E-2</v>
      </c>
      <c r="E332" s="290" t="str">
        <f t="shared" ref="E332:H332" si="336">IF(LEFT($A332,7)="State A",LARGE($D335:$D341,E$1),"")</f>
        <v/>
      </c>
      <c r="F332" s="290" t="str">
        <f t="shared" si="336"/>
        <v/>
      </c>
      <c r="G332" s="290" t="str">
        <f t="shared" si="336"/>
        <v/>
      </c>
      <c r="H332" s="290" t="str">
        <f t="shared" si="336"/>
        <v/>
      </c>
      <c r="I332" s="290" t="str">
        <f t="shared" si="327"/>
        <v/>
      </c>
    </row>
    <row r="333" spans="1:9" x14ac:dyDescent="0.3">
      <c r="E333" s="290" t="str">
        <f t="shared" ref="E333:H333" si="337">IF(LEFT($A333,7)="State A",LARGE($D336:$D342,E$1),"")</f>
        <v/>
      </c>
      <c r="F333" s="290" t="str">
        <f t="shared" si="337"/>
        <v/>
      </c>
      <c r="G333" s="290" t="str">
        <f t="shared" si="337"/>
        <v/>
      </c>
      <c r="H333" s="290" t="str">
        <f t="shared" si="337"/>
        <v/>
      </c>
      <c r="I333" s="290" t="str">
        <f t="shared" si="327"/>
        <v/>
      </c>
    </row>
    <row r="334" spans="1:9" x14ac:dyDescent="0.3">
      <c r="A334" s="260" t="s">
        <v>1583</v>
      </c>
      <c r="B334" s="260"/>
      <c r="C334" s="260"/>
      <c r="D334" s="260"/>
      <c r="E334" s="290">
        <f t="shared" ref="E334:H334" si="338">IF(LEFT($A334,7)="State A",LARGE($D337:$D343,E$1),"")</f>
        <v>0.2631</v>
      </c>
      <c r="F334" s="290">
        <f t="shared" si="338"/>
        <v>0.25659999999999999</v>
      </c>
      <c r="G334" s="290">
        <f t="shared" si="338"/>
        <v>0.2326</v>
      </c>
      <c r="H334" s="290">
        <f t="shared" si="338"/>
        <v>0.2273</v>
      </c>
      <c r="I334" s="290">
        <f t="shared" si="327"/>
        <v>2.9899999999999996E-2</v>
      </c>
    </row>
    <row r="335" spans="1:9" x14ac:dyDescent="0.3">
      <c r="A335" s="260" t="s">
        <v>1584</v>
      </c>
      <c r="B335" s="260"/>
      <c r="C335" s="260"/>
      <c r="D335" s="260"/>
      <c r="E335" s="290" t="str">
        <f t="shared" ref="E335:H335" si="339">IF(LEFT($A335,7)="State A",LARGE($D338:$D344,E$1),"")</f>
        <v/>
      </c>
      <c r="F335" s="290" t="str">
        <f t="shared" si="339"/>
        <v/>
      </c>
      <c r="G335" s="290" t="str">
        <f t="shared" si="339"/>
        <v/>
      </c>
      <c r="H335" s="290" t="str">
        <f t="shared" si="339"/>
        <v/>
      </c>
      <c r="I335" s="290" t="str">
        <f t="shared" si="327"/>
        <v/>
      </c>
    </row>
    <row r="336" spans="1:9" x14ac:dyDescent="0.3">
      <c r="A336" s="173" t="s">
        <v>1458</v>
      </c>
      <c r="B336" s="173" t="s">
        <v>1459</v>
      </c>
      <c r="C336" s="173" t="s">
        <v>1460</v>
      </c>
      <c r="D336" s="173" t="s">
        <v>1461</v>
      </c>
      <c r="E336" s="290" t="str">
        <f t="shared" ref="E336:H336" si="340">IF(LEFT($A336,7)="State A",LARGE($D339:$D345,E$1),"")</f>
        <v/>
      </c>
      <c r="F336" s="290" t="str">
        <f t="shared" si="340"/>
        <v/>
      </c>
      <c r="G336" s="290" t="str">
        <f t="shared" si="340"/>
        <v/>
      </c>
      <c r="H336" s="290" t="str">
        <f t="shared" si="340"/>
        <v/>
      </c>
      <c r="I336" s="290" t="str">
        <f t="shared" si="327"/>
        <v/>
      </c>
    </row>
    <row r="337" spans="1:9" x14ac:dyDescent="0.3">
      <c r="A337" s="173" t="s">
        <v>1462</v>
      </c>
      <c r="B337" s="173" t="s">
        <v>1585</v>
      </c>
      <c r="C337" s="286">
        <v>28787</v>
      </c>
      <c r="D337" s="287">
        <v>0.2631</v>
      </c>
      <c r="E337" s="290" t="str">
        <f t="shared" ref="E337:H337" si="341">IF(LEFT($A337,7)="State A",LARGE($D340:$D346,E$1),"")</f>
        <v/>
      </c>
      <c r="F337" s="290" t="str">
        <f t="shared" si="341"/>
        <v/>
      </c>
      <c r="G337" s="290" t="str">
        <f t="shared" si="341"/>
        <v/>
      </c>
      <c r="H337" s="290" t="str">
        <f t="shared" si="341"/>
        <v/>
      </c>
      <c r="I337" s="290" t="str">
        <f t="shared" si="327"/>
        <v/>
      </c>
    </row>
    <row r="338" spans="1:9" x14ac:dyDescent="0.3">
      <c r="A338" s="173" t="s">
        <v>1462</v>
      </c>
      <c r="B338" s="173" t="s">
        <v>1586</v>
      </c>
      <c r="C338" s="286">
        <v>28079</v>
      </c>
      <c r="D338" s="287">
        <v>0.25659999999999999</v>
      </c>
      <c r="E338" s="290" t="str">
        <f t="shared" ref="E338:H338" si="342">IF(LEFT($A338,7)="State A",LARGE($D341:$D347,E$1),"")</f>
        <v/>
      </c>
      <c r="F338" s="290" t="str">
        <f t="shared" si="342"/>
        <v/>
      </c>
      <c r="G338" s="290" t="str">
        <f t="shared" si="342"/>
        <v/>
      </c>
      <c r="H338" s="290" t="str">
        <f t="shared" si="342"/>
        <v/>
      </c>
      <c r="I338" s="290" t="str">
        <f t="shared" si="327"/>
        <v/>
      </c>
    </row>
    <row r="339" spans="1:9" x14ac:dyDescent="0.3">
      <c r="A339" s="173" t="s">
        <v>1465</v>
      </c>
      <c r="B339" s="173" t="s">
        <v>1587</v>
      </c>
      <c r="C339" s="286">
        <v>25452</v>
      </c>
      <c r="D339" s="287">
        <v>0.2326</v>
      </c>
      <c r="E339" s="290" t="str">
        <f t="shared" ref="E339:H339" si="343">IF(LEFT($A339,7)="State A",LARGE($D342:$D348,E$1),"")</f>
        <v/>
      </c>
      <c r="F339" s="290" t="str">
        <f t="shared" si="343"/>
        <v/>
      </c>
      <c r="G339" s="290" t="str">
        <f t="shared" si="343"/>
        <v/>
      </c>
      <c r="H339" s="290" t="str">
        <f t="shared" si="343"/>
        <v/>
      </c>
      <c r="I339" s="290" t="str">
        <f t="shared" si="327"/>
        <v/>
      </c>
    </row>
    <row r="340" spans="1:9" x14ac:dyDescent="0.3">
      <c r="A340" s="173" t="s">
        <v>1465</v>
      </c>
      <c r="B340" s="173" t="s">
        <v>1588</v>
      </c>
      <c r="C340" s="286">
        <v>24865</v>
      </c>
      <c r="D340" s="287">
        <v>0.2273</v>
      </c>
      <c r="E340" s="290" t="str">
        <f t="shared" ref="E340:H340" si="344">IF(LEFT($A340,7)="State A",LARGE($D343:$D349,E$1),"")</f>
        <v/>
      </c>
      <c r="F340" s="290" t="str">
        <f t="shared" si="344"/>
        <v/>
      </c>
      <c r="G340" s="290" t="str">
        <f t="shared" si="344"/>
        <v/>
      </c>
      <c r="H340" s="290" t="str">
        <f t="shared" si="344"/>
        <v/>
      </c>
      <c r="I340" s="290" t="str">
        <f t="shared" si="327"/>
        <v/>
      </c>
    </row>
    <row r="341" spans="1:9" x14ac:dyDescent="0.3">
      <c r="A341" s="173" t="s">
        <v>1507</v>
      </c>
      <c r="B341" s="173" t="s">
        <v>1589</v>
      </c>
      <c r="C341" s="286">
        <v>1147</v>
      </c>
      <c r="D341" s="287">
        <v>1.0500000000000001E-2</v>
      </c>
      <c r="E341" s="290" t="str">
        <f t="shared" ref="E341:H341" si="345">IF(LEFT($A341,7)="State A",LARGE($D344:$D350,E$1),"")</f>
        <v/>
      </c>
      <c r="F341" s="290" t="str">
        <f t="shared" si="345"/>
        <v/>
      </c>
      <c r="G341" s="290" t="str">
        <f t="shared" si="345"/>
        <v/>
      </c>
      <c r="H341" s="290" t="str">
        <f t="shared" si="345"/>
        <v/>
      </c>
      <c r="I341" s="290" t="str">
        <f t="shared" si="327"/>
        <v/>
      </c>
    </row>
    <row r="342" spans="1:9" x14ac:dyDescent="0.3">
      <c r="A342" s="173" t="s">
        <v>1507</v>
      </c>
      <c r="B342" s="173" t="s">
        <v>1590</v>
      </c>
      <c r="C342" s="286">
        <v>1081</v>
      </c>
      <c r="D342" s="287">
        <v>9.9000000000000008E-3</v>
      </c>
      <c r="E342" s="290" t="str">
        <f t="shared" ref="E342:H342" si="346">IF(LEFT($A342,7)="State A",LARGE($D345:$D351,E$1),"")</f>
        <v/>
      </c>
      <c r="F342" s="290" t="str">
        <f t="shared" si="346"/>
        <v/>
      </c>
      <c r="G342" s="290" t="str">
        <f t="shared" si="346"/>
        <v/>
      </c>
      <c r="H342" s="290" t="str">
        <f t="shared" si="346"/>
        <v/>
      </c>
      <c r="I342" s="290" t="str">
        <f t="shared" si="327"/>
        <v/>
      </c>
    </row>
    <row r="343" spans="1:9" x14ac:dyDescent="0.3">
      <c r="A343" s="260" t="s">
        <v>1468</v>
      </c>
      <c r="B343" s="260"/>
      <c r="C343" s="260"/>
      <c r="D343" s="260"/>
      <c r="E343" s="290" t="str">
        <f t="shared" ref="E343:H343" si="347">IF(LEFT($A343,7)="State A",LARGE($D346:$D352,E$1),"")</f>
        <v/>
      </c>
      <c r="F343" s="290" t="str">
        <f t="shared" si="347"/>
        <v/>
      </c>
      <c r="G343" s="290" t="str">
        <f t="shared" si="347"/>
        <v/>
      </c>
      <c r="H343" s="290" t="str">
        <f t="shared" si="347"/>
        <v/>
      </c>
      <c r="I343" s="290" t="str">
        <f t="shared" si="327"/>
        <v/>
      </c>
    </row>
    <row r="344" spans="1:9" x14ac:dyDescent="0.3">
      <c r="A344" s="288"/>
      <c r="B344" s="260"/>
      <c r="C344" s="260"/>
      <c r="D344" s="260"/>
      <c r="E344" s="290" t="str">
        <f t="shared" ref="E344:H344" si="348">IF(LEFT($A344,7)="State A",LARGE($D347:$D353,E$1),"")</f>
        <v/>
      </c>
      <c r="F344" s="290" t="str">
        <f t="shared" si="348"/>
        <v/>
      </c>
      <c r="G344" s="290" t="str">
        <f t="shared" si="348"/>
        <v/>
      </c>
      <c r="H344" s="290" t="str">
        <f t="shared" si="348"/>
        <v/>
      </c>
      <c r="I344" s="290" t="str">
        <f t="shared" si="327"/>
        <v/>
      </c>
    </row>
    <row r="345" spans="1:9" x14ac:dyDescent="0.3">
      <c r="A345" s="288" t="s">
        <v>1469</v>
      </c>
      <c r="B345" s="260"/>
      <c r="C345" s="260"/>
      <c r="D345" s="260"/>
      <c r="E345" s="290" t="str">
        <f t="shared" ref="E345:H345" si="349">IF(LEFT($A345,7)="State A",LARGE($D348:$D354,E$1),"")</f>
        <v/>
      </c>
      <c r="F345" s="290" t="str">
        <f t="shared" si="349"/>
        <v/>
      </c>
      <c r="G345" s="290" t="str">
        <f t="shared" si="349"/>
        <v/>
      </c>
      <c r="H345" s="290" t="str">
        <f t="shared" si="349"/>
        <v/>
      </c>
      <c r="I345" s="290" t="str">
        <f t="shared" si="327"/>
        <v/>
      </c>
    </row>
    <row r="346" spans="1:9" x14ac:dyDescent="0.3">
      <c r="A346" s="288" t="s">
        <v>1470</v>
      </c>
      <c r="B346" s="260"/>
      <c r="C346" s="260"/>
      <c r="D346" s="260"/>
      <c r="E346" s="290" t="str">
        <f t="shared" ref="E346:H346" si="350">IF(LEFT($A346,7)="State A",LARGE($D349:$D355,E$1),"")</f>
        <v/>
      </c>
      <c r="F346" s="290" t="str">
        <f t="shared" si="350"/>
        <v/>
      </c>
      <c r="G346" s="290" t="str">
        <f t="shared" si="350"/>
        <v/>
      </c>
      <c r="H346" s="290" t="str">
        <f t="shared" si="350"/>
        <v/>
      </c>
      <c r="I346" s="290" t="str">
        <f t="shared" si="327"/>
        <v/>
      </c>
    </row>
    <row r="347" spans="1:9" x14ac:dyDescent="0.3">
      <c r="A347" s="288" t="s">
        <v>1471</v>
      </c>
      <c r="B347" s="260"/>
      <c r="C347" s="260"/>
      <c r="D347" s="260"/>
      <c r="E347" s="290" t="str">
        <f t="shared" ref="E347:H347" si="351">IF(LEFT($A347,7)="State A",LARGE($D350:$D356,E$1),"")</f>
        <v/>
      </c>
      <c r="F347" s="290" t="str">
        <f t="shared" si="351"/>
        <v/>
      </c>
      <c r="G347" s="290" t="str">
        <f t="shared" si="351"/>
        <v/>
      </c>
      <c r="H347" s="290" t="str">
        <f t="shared" si="351"/>
        <v/>
      </c>
      <c r="I347" s="290" t="str">
        <f t="shared" si="327"/>
        <v/>
      </c>
    </row>
    <row r="348" spans="1:9" x14ac:dyDescent="0.3">
      <c r="A348" s="260"/>
      <c r="B348" s="260"/>
      <c r="C348" s="260"/>
      <c r="D348" s="260"/>
      <c r="E348" s="290" t="str">
        <f t="shared" ref="E348:H348" si="352">IF(LEFT($A348,7)="State A",LARGE($D351:$D357,E$1),"")</f>
        <v/>
      </c>
      <c r="F348" s="290" t="str">
        <f t="shared" si="352"/>
        <v/>
      </c>
      <c r="G348" s="290" t="str">
        <f t="shared" si="352"/>
        <v/>
      </c>
      <c r="H348" s="290" t="str">
        <f t="shared" si="352"/>
        <v/>
      </c>
      <c r="I348" s="290" t="str">
        <f t="shared" si="327"/>
        <v/>
      </c>
    </row>
    <row r="349" spans="1:9" x14ac:dyDescent="0.3">
      <c r="A349" s="289" t="s">
        <v>1472</v>
      </c>
      <c r="B349" s="260"/>
      <c r="C349" s="260"/>
      <c r="D349" s="260"/>
      <c r="E349" s="290" t="str">
        <f t="shared" ref="E349:H349" si="353">IF(LEFT($A349,7)="State A",LARGE($D352:$D358,E$1),"")</f>
        <v/>
      </c>
      <c r="F349" s="290" t="str">
        <f t="shared" si="353"/>
        <v/>
      </c>
      <c r="G349" s="290" t="str">
        <f t="shared" si="353"/>
        <v/>
      </c>
      <c r="H349" s="290" t="str">
        <f t="shared" si="353"/>
        <v/>
      </c>
      <c r="I349" s="290" t="str">
        <f t="shared" si="327"/>
        <v/>
      </c>
    </row>
    <row r="350" spans="1:9" x14ac:dyDescent="0.3">
      <c r="A350" s="260" t="s">
        <v>423</v>
      </c>
      <c r="B350" s="260"/>
      <c r="C350" s="260"/>
      <c r="D350" s="260"/>
      <c r="E350" s="290" t="str">
        <f t="shared" ref="E350:H350" si="354">IF(LEFT($A350,7)="State A",LARGE($D353:$D359,E$1),"")</f>
        <v/>
      </c>
      <c r="F350" s="290" t="str">
        <f t="shared" si="354"/>
        <v/>
      </c>
      <c r="G350" s="290" t="str">
        <f t="shared" si="354"/>
        <v/>
      </c>
      <c r="H350" s="290" t="str">
        <f t="shared" si="354"/>
        <v/>
      </c>
      <c r="I350" s="290" t="str">
        <f t="shared" si="327"/>
        <v/>
      </c>
    </row>
    <row r="351" spans="1:9" x14ac:dyDescent="0.3">
      <c r="A351" s="260" t="s">
        <v>1591</v>
      </c>
      <c r="B351" s="260"/>
      <c r="C351" s="260"/>
      <c r="D351" s="260"/>
      <c r="E351" s="290">
        <f t="shared" ref="E351:G351" si="355">IF(LEFT($A351,7)="State A",LARGE($D354:$D360,E$1),"")</f>
        <v>0.40250000000000002</v>
      </c>
      <c r="F351" s="290">
        <f t="shared" si="355"/>
        <v>0.38950000000000001</v>
      </c>
      <c r="G351" s="290">
        <f t="shared" si="355"/>
        <v>0.20799999999999999</v>
      </c>
      <c r="H351" s="290">
        <v>0</v>
      </c>
      <c r="I351" s="290">
        <f t="shared" si="327"/>
        <v>0.29200000000000004</v>
      </c>
    </row>
    <row r="352" spans="1:9" x14ac:dyDescent="0.3">
      <c r="A352" s="260" t="s">
        <v>1592</v>
      </c>
      <c r="B352" s="260"/>
      <c r="C352" s="260"/>
      <c r="D352" s="260"/>
      <c r="E352" s="290" t="str">
        <f t="shared" ref="E352:H352" si="356">IF(LEFT($A352,7)="State A",LARGE($D355:$D361,E$1),"")</f>
        <v/>
      </c>
      <c r="F352" s="290" t="str">
        <f t="shared" si="356"/>
        <v/>
      </c>
      <c r="G352" s="290" t="str">
        <f t="shared" si="356"/>
        <v/>
      </c>
      <c r="H352" s="290" t="str">
        <f t="shared" si="356"/>
        <v/>
      </c>
      <c r="I352" s="290" t="str">
        <f t="shared" si="327"/>
        <v/>
      </c>
    </row>
    <row r="353" spans="1:9" x14ac:dyDescent="0.3">
      <c r="A353" s="173" t="s">
        <v>1458</v>
      </c>
      <c r="B353" s="173" t="s">
        <v>1459</v>
      </c>
      <c r="C353" s="173" t="s">
        <v>1460</v>
      </c>
      <c r="D353" s="173" t="s">
        <v>1461</v>
      </c>
      <c r="E353" s="290" t="str">
        <f t="shared" ref="E353:H353" si="357">IF(LEFT($A353,7)="State A",LARGE($D356:$D362,E$1),"")</f>
        <v/>
      </c>
      <c r="F353" s="290" t="str">
        <f t="shared" si="357"/>
        <v/>
      </c>
      <c r="G353" s="290" t="str">
        <f t="shared" si="357"/>
        <v/>
      </c>
      <c r="H353" s="290" t="str">
        <f t="shared" si="357"/>
        <v/>
      </c>
      <c r="I353" s="290" t="str">
        <f t="shared" si="327"/>
        <v/>
      </c>
    </row>
    <row r="354" spans="1:9" ht="13.8" customHeight="1" x14ac:dyDescent="0.3">
      <c r="A354" s="173" t="s">
        <v>1465</v>
      </c>
      <c r="B354" s="173" t="s">
        <v>1593</v>
      </c>
      <c r="C354" s="286">
        <v>18703</v>
      </c>
      <c r="D354" s="287">
        <v>0.40250000000000002</v>
      </c>
      <c r="E354" s="290" t="str">
        <f t="shared" ref="E354:H354" si="358">IF(LEFT($A354,7)="State A",LARGE($D357:$D363,E$1),"")</f>
        <v/>
      </c>
      <c r="F354" s="290" t="str">
        <f t="shared" si="358"/>
        <v/>
      </c>
      <c r="G354" s="290" t="str">
        <f t="shared" si="358"/>
        <v/>
      </c>
      <c r="H354" s="290" t="str">
        <f t="shared" si="358"/>
        <v/>
      </c>
      <c r="I354" s="290" t="str">
        <f t="shared" si="327"/>
        <v/>
      </c>
    </row>
    <row r="355" spans="1:9" x14ac:dyDescent="0.3">
      <c r="A355" s="173"/>
      <c r="B355" s="173"/>
      <c r="C355" s="286"/>
      <c r="D355" s="287"/>
      <c r="E355" s="290" t="str">
        <f t="shared" ref="E355:H355" si="359">IF(LEFT($A355,7)="State A",LARGE($D358:$D364,E$1),"")</f>
        <v/>
      </c>
      <c r="F355" s="290" t="str">
        <f t="shared" si="359"/>
        <v/>
      </c>
      <c r="G355" s="290" t="str">
        <f t="shared" si="359"/>
        <v/>
      </c>
      <c r="H355" s="290" t="str">
        <f t="shared" si="359"/>
        <v/>
      </c>
      <c r="I355" s="290" t="str">
        <f t="shared" si="327"/>
        <v/>
      </c>
    </row>
    <row r="356" spans="1:9" ht="13.8" customHeight="1" x14ac:dyDescent="0.3">
      <c r="A356" s="173" t="s">
        <v>1465</v>
      </c>
      <c r="B356" s="173" t="s">
        <v>1594</v>
      </c>
      <c r="C356" s="286">
        <v>18099</v>
      </c>
      <c r="D356" s="287">
        <v>0.38950000000000001</v>
      </c>
      <c r="E356" s="290" t="str">
        <f t="shared" ref="E356:H356" si="360">IF(LEFT($A356,7)="State A",LARGE($D359:$D365,E$1),"")</f>
        <v/>
      </c>
      <c r="F356" s="290" t="str">
        <f t="shared" si="360"/>
        <v/>
      </c>
      <c r="G356" s="290" t="str">
        <f t="shared" si="360"/>
        <v/>
      </c>
      <c r="H356" s="290" t="str">
        <f t="shared" si="360"/>
        <v/>
      </c>
      <c r="I356" s="290" t="str">
        <f t="shared" si="327"/>
        <v/>
      </c>
    </row>
    <row r="357" spans="1:9" x14ac:dyDescent="0.3">
      <c r="A357" s="173"/>
      <c r="B357" s="173"/>
      <c r="C357" s="286"/>
      <c r="D357" s="287"/>
      <c r="E357" s="290" t="str">
        <f t="shared" ref="E357:H357" si="361">IF(LEFT($A357,7)="State A",LARGE($D360:$D366,E$1),"")</f>
        <v/>
      </c>
      <c r="F357" s="290" t="str">
        <f t="shared" si="361"/>
        <v/>
      </c>
      <c r="G357" s="290" t="str">
        <f t="shared" si="361"/>
        <v/>
      </c>
      <c r="H357" s="290" t="str">
        <f t="shared" si="361"/>
        <v/>
      </c>
      <c r="I357" s="290" t="str">
        <f t="shared" si="327"/>
        <v/>
      </c>
    </row>
    <row r="358" spans="1:9" x14ac:dyDescent="0.3">
      <c r="A358" s="173" t="s">
        <v>1462</v>
      </c>
      <c r="B358" s="173" t="s">
        <v>1595</v>
      </c>
      <c r="C358" s="286">
        <v>9665</v>
      </c>
      <c r="D358" s="287">
        <v>0.20799999999999999</v>
      </c>
      <c r="E358" s="290" t="str">
        <f t="shared" ref="E358:H358" si="362">IF(LEFT($A358,7)="State A",LARGE($D361:$D367,E$1),"")</f>
        <v/>
      </c>
      <c r="F358" s="290" t="str">
        <f t="shared" si="362"/>
        <v/>
      </c>
      <c r="G358" s="290" t="str">
        <f t="shared" si="362"/>
        <v/>
      </c>
      <c r="H358" s="290" t="str">
        <f t="shared" si="362"/>
        <v/>
      </c>
      <c r="I358" s="290" t="str">
        <f t="shared" si="327"/>
        <v/>
      </c>
    </row>
    <row r="359" spans="1:9" x14ac:dyDescent="0.3">
      <c r="A359" s="260" t="s">
        <v>1468</v>
      </c>
      <c r="B359" s="260"/>
      <c r="C359" s="260"/>
      <c r="D359" s="260"/>
      <c r="E359" s="290" t="str">
        <f t="shared" ref="E359:H359" si="363">IF(LEFT($A359,7)="State A",LARGE($D362:$D368,E$1),"")</f>
        <v/>
      </c>
      <c r="F359" s="290" t="str">
        <f t="shared" si="363"/>
        <v/>
      </c>
      <c r="G359" s="290" t="str">
        <f t="shared" si="363"/>
        <v/>
      </c>
      <c r="H359" s="290" t="str">
        <f t="shared" si="363"/>
        <v/>
      </c>
      <c r="I359" s="290" t="str">
        <f t="shared" si="327"/>
        <v/>
      </c>
    </row>
    <row r="360" spans="1:9" x14ac:dyDescent="0.3">
      <c r="A360" s="288"/>
      <c r="B360" s="260"/>
      <c r="C360" s="260"/>
      <c r="D360" s="260"/>
      <c r="E360" s="290" t="str">
        <f t="shared" ref="E360:H360" si="364">IF(LEFT($A360,7)="State A",LARGE($D363:$D369,E$1),"")</f>
        <v/>
      </c>
      <c r="F360" s="290" t="str">
        <f t="shared" si="364"/>
        <v/>
      </c>
      <c r="G360" s="290" t="str">
        <f t="shared" si="364"/>
        <v/>
      </c>
      <c r="H360" s="290" t="str">
        <f t="shared" si="364"/>
        <v/>
      </c>
      <c r="I360" s="290" t="str">
        <f t="shared" si="327"/>
        <v/>
      </c>
    </row>
    <row r="361" spans="1:9" x14ac:dyDescent="0.3">
      <c r="A361" s="288" t="s">
        <v>1469</v>
      </c>
      <c r="B361" s="260"/>
      <c r="C361" s="260"/>
      <c r="D361" s="260"/>
      <c r="E361" s="290" t="str">
        <f t="shared" ref="E361:H361" si="365">IF(LEFT($A361,7)="State A",LARGE($D364:$D370,E$1),"")</f>
        <v/>
      </c>
      <c r="F361" s="290" t="str">
        <f t="shared" si="365"/>
        <v/>
      </c>
      <c r="G361" s="290" t="str">
        <f t="shared" si="365"/>
        <v/>
      </c>
      <c r="H361" s="290" t="str">
        <f t="shared" si="365"/>
        <v/>
      </c>
      <c r="I361" s="290" t="str">
        <f t="shared" si="327"/>
        <v/>
      </c>
    </row>
    <row r="362" spans="1:9" x14ac:dyDescent="0.3">
      <c r="A362" s="288" t="s">
        <v>1470</v>
      </c>
      <c r="B362" s="260"/>
      <c r="C362" s="260"/>
      <c r="D362" s="260"/>
      <c r="E362" s="290" t="str">
        <f t="shared" ref="E362:H362" si="366">IF(LEFT($A362,7)="State A",LARGE($D365:$D371,E$1),"")</f>
        <v/>
      </c>
      <c r="F362" s="290" t="str">
        <f t="shared" si="366"/>
        <v/>
      </c>
      <c r="G362" s="290" t="str">
        <f t="shared" si="366"/>
        <v/>
      </c>
      <c r="H362" s="290" t="str">
        <f t="shared" si="366"/>
        <v/>
      </c>
      <c r="I362" s="290" t="str">
        <f t="shared" si="327"/>
        <v/>
      </c>
    </row>
    <row r="363" spans="1:9" x14ac:dyDescent="0.3">
      <c r="A363" s="288" t="s">
        <v>1471</v>
      </c>
      <c r="B363" s="260"/>
      <c r="C363" s="260"/>
      <c r="D363" s="260"/>
      <c r="E363" s="290" t="str">
        <f t="shared" ref="E363:H363" si="367">IF(LEFT($A363,7)="State A",LARGE($D366:$D372,E$1),"")</f>
        <v/>
      </c>
      <c r="F363" s="290" t="str">
        <f t="shared" si="367"/>
        <v/>
      </c>
      <c r="G363" s="290" t="str">
        <f t="shared" si="367"/>
        <v/>
      </c>
      <c r="H363" s="290" t="str">
        <f t="shared" si="367"/>
        <v/>
      </c>
      <c r="I363" s="290" t="str">
        <f t="shared" si="327"/>
        <v/>
      </c>
    </row>
    <row r="364" spans="1:9" x14ac:dyDescent="0.3">
      <c r="A364" s="260"/>
      <c r="B364" s="260"/>
      <c r="C364" s="260"/>
      <c r="D364" s="260"/>
      <c r="E364" s="290" t="str">
        <f t="shared" ref="E364:H364" si="368">IF(LEFT($A364,7)="State A",LARGE($D367:$D373,E$1),"")</f>
        <v/>
      </c>
      <c r="F364" s="290" t="str">
        <f t="shared" si="368"/>
        <v/>
      </c>
      <c r="G364" s="290" t="str">
        <f t="shared" si="368"/>
        <v/>
      </c>
      <c r="H364" s="290" t="str">
        <f t="shared" si="368"/>
        <v/>
      </c>
      <c r="I364" s="290" t="str">
        <f t="shared" si="327"/>
        <v/>
      </c>
    </row>
    <row r="365" spans="1:9" x14ac:dyDescent="0.3">
      <c r="A365" s="289" t="s">
        <v>1472</v>
      </c>
      <c r="B365" s="260"/>
      <c r="C365" s="260"/>
      <c r="D365" s="260"/>
      <c r="E365" s="290" t="str">
        <f t="shared" ref="E365:H365" si="369">IF(LEFT($A365,7)="State A",LARGE($D368:$D374,E$1),"")</f>
        <v/>
      </c>
      <c r="F365" s="290" t="str">
        <f t="shared" si="369"/>
        <v/>
      </c>
      <c r="G365" s="290" t="str">
        <f t="shared" si="369"/>
        <v/>
      </c>
      <c r="H365" s="290" t="str">
        <f t="shared" si="369"/>
        <v/>
      </c>
      <c r="I365" s="290" t="str">
        <f t="shared" si="327"/>
        <v/>
      </c>
    </row>
    <row r="366" spans="1:9" x14ac:dyDescent="0.3">
      <c r="A366" s="260" t="s">
        <v>423</v>
      </c>
      <c r="B366" s="260"/>
      <c r="C366" s="260"/>
      <c r="D366" s="260"/>
      <c r="E366" s="290" t="str">
        <f t="shared" ref="E366:H366" si="370">IF(LEFT($A366,7)="State A",LARGE($D369:$D375,E$1),"")</f>
        <v/>
      </c>
      <c r="F366" s="290" t="str">
        <f t="shared" si="370"/>
        <v/>
      </c>
      <c r="G366" s="290" t="str">
        <f t="shared" si="370"/>
        <v/>
      </c>
      <c r="H366" s="290" t="str">
        <f t="shared" si="370"/>
        <v/>
      </c>
      <c r="I366" s="290" t="str">
        <f t="shared" si="327"/>
        <v/>
      </c>
    </row>
    <row r="367" spans="1:9" x14ac:dyDescent="0.3">
      <c r="A367" s="260" t="s">
        <v>1596</v>
      </c>
      <c r="B367" s="260"/>
      <c r="C367" s="260"/>
      <c r="D367" s="260"/>
      <c r="E367" s="290">
        <f t="shared" ref="E367:H367" si="371">IF(LEFT($A367,7)="State A",LARGE($D370:$D376,E$1),"")</f>
        <v>0.30409999999999998</v>
      </c>
      <c r="F367" s="290">
        <f t="shared" si="371"/>
        <v>0.30270000000000002</v>
      </c>
      <c r="G367" s="290">
        <f t="shared" si="371"/>
        <v>0.1973</v>
      </c>
      <c r="H367" s="290">
        <f t="shared" si="371"/>
        <v>0.19589999999999999</v>
      </c>
      <c r="I367" s="290">
        <f t="shared" si="327"/>
        <v>0.10680000000000001</v>
      </c>
    </row>
    <row r="368" spans="1:9" x14ac:dyDescent="0.3">
      <c r="A368" s="260" t="s">
        <v>1457</v>
      </c>
      <c r="B368" s="260"/>
      <c r="C368" s="260"/>
      <c r="D368" s="260"/>
      <c r="E368" s="290" t="str">
        <f t="shared" ref="E368:H368" si="372">IF(LEFT($A368,7)="State A",LARGE($D371:$D377,E$1),"")</f>
        <v/>
      </c>
      <c r="F368" s="290" t="str">
        <f t="shared" si="372"/>
        <v/>
      </c>
      <c r="G368" s="290" t="str">
        <f t="shared" si="372"/>
        <v/>
      </c>
      <c r="H368" s="290" t="str">
        <f t="shared" si="372"/>
        <v/>
      </c>
      <c r="I368" s="290" t="str">
        <f t="shared" si="327"/>
        <v/>
      </c>
    </row>
    <row r="369" spans="1:9" x14ac:dyDescent="0.3">
      <c r="A369" s="173" t="s">
        <v>1458</v>
      </c>
      <c r="B369" s="173" t="s">
        <v>1459</v>
      </c>
      <c r="C369" s="173" t="s">
        <v>1460</v>
      </c>
      <c r="D369" s="173" t="s">
        <v>1461</v>
      </c>
      <c r="E369" s="290" t="str">
        <f t="shared" ref="E369:H369" si="373">IF(LEFT($A369,7)="State A",LARGE($D372:$D378,E$1),"")</f>
        <v/>
      </c>
      <c r="F369" s="290" t="str">
        <f t="shared" si="373"/>
        <v/>
      </c>
      <c r="G369" s="290" t="str">
        <f t="shared" si="373"/>
        <v/>
      </c>
      <c r="H369" s="290" t="str">
        <f t="shared" si="373"/>
        <v/>
      </c>
      <c r="I369" s="290" t="str">
        <f t="shared" si="327"/>
        <v/>
      </c>
    </row>
    <row r="370" spans="1:9" ht="13.8" customHeight="1" x14ac:dyDescent="0.3">
      <c r="A370" s="173" t="s">
        <v>1462</v>
      </c>
      <c r="B370" s="173" t="s">
        <v>1597</v>
      </c>
      <c r="C370" s="286">
        <v>27887</v>
      </c>
      <c r="D370" s="287">
        <v>0.30409999999999998</v>
      </c>
      <c r="E370" s="290" t="str">
        <f t="shared" ref="E370:H370" si="374">IF(LEFT($A370,7)="State A",LARGE($D373:$D379,E$1),"")</f>
        <v/>
      </c>
      <c r="F370" s="290" t="str">
        <f t="shared" si="374"/>
        <v/>
      </c>
      <c r="G370" s="290" t="str">
        <f t="shared" si="374"/>
        <v/>
      </c>
      <c r="H370" s="290" t="str">
        <f t="shared" si="374"/>
        <v/>
      </c>
      <c r="I370" s="290" t="str">
        <f t="shared" si="327"/>
        <v/>
      </c>
    </row>
    <row r="371" spans="1:9" x14ac:dyDescent="0.3">
      <c r="A371" s="173"/>
      <c r="B371" s="173"/>
      <c r="C371" s="286"/>
      <c r="D371" s="287"/>
      <c r="E371" s="290" t="str">
        <f t="shared" ref="E371:H371" si="375">IF(LEFT($A371,7)="State A",LARGE($D374:$D380,E$1),"")</f>
        <v/>
      </c>
      <c r="F371" s="290" t="str">
        <f t="shared" si="375"/>
        <v/>
      </c>
      <c r="G371" s="290" t="str">
        <f t="shared" si="375"/>
        <v/>
      </c>
      <c r="H371" s="290" t="str">
        <f t="shared" si="375"/>
        <v/>
      </c>
      <c r="I371" s="290" t="str">
        <f t="shared" si="327"/>
        <v/>
      </c>
    </row>
    <row r="372" spans="1:9" ht="13.8" customHeight="1" x14ac:dyDescent="0.3">
      <c r="A372" s="173" t="s">
        <v>1462</v>
      </c>
      <c r="B372" s="173" t="s">
        <v>1598</v>
      </c>
      <c r="C372" s="286">
        <v>27758</v>
      </c>
      <c r="D372" s="287">
        <v>0.30270000000000002</v>
      </c>
      <c r="E372" s="290" t="str">
        <f t="shared" ref="E372:H372" si="376">IF(LEFT($A372,7)="State A",LARGE($D375:$D381,E$1),"")</f>
        <v/>
      </c>
      <c r="F372" s="290" t="str">
        <f t="shared" si="376"/>
        <v/>
      </c>
      <c r="G372" s="290" t="str">
        <f t="shared" si="376"/>
        <v/>
      </c>
      <c r="H372" s="290" t="str">
        <f t="shared" si="376"/>
        <v/>
      </c>
      <c r="I372" s="290" t="str">
        <f t="shared" si="327"/>
        <v/>
      </c>
    </row>
    <row r="373" spans="1:9" x14ac:dyDescent="0.3">
      <c r="A373" s="173"/>
      <c r="B373" s="173"/>
      <c r="C373" s="286"/>
      <c r="D373" s="287"/>
      <c r="E373" s="290" t="str">
        <f t="shared" ref="E373:H373" si="377">IF(LEFT($A373,7)="State A",LARGE($D376:$D382,E$1),"")</f>
        <v/>
      </c>
      <c r="F373" s="290" t="str">
        <f t="shared" si="377"/>
        <v/>
      </c>
      <c r="G373" s="290" t="str">
        <f t="shared" si="377"/>
        <v/>
      </c>
      <c r="H373" s="290" t="str">
        <f t="shared" si="377"/>
        <v/>
      </c>
      <c r="I373" s="290" t="str">
        <f t="shared" si="327"/>
        <v/>
      </c>
    </row>
    <row r="374" spans="1:9" x14ac:dyDescent="0.3">
      <c r="A374" s="173" t="s">
        <v>1465</v>
      </c>
      <c r="B374" s="173" t="s">
        <v>1599</v>
      </c>
      <c r="C374" s="286">
        <v>18093</v>
      </c>
      <c r="D374" s="287">
        <v>0.1973</v>
      </c>
      <c r="E374" s="290" t="str">
        <f t="shared" ref="E374:H374" si="378">IF(LEFT($A374,7)="State A",LARGE($D377:$D383,E$1),"")</f>
        <v/>
      </c>
      <c r="F374" s="290" t="str">
        <f t="shared" si="378"/>
        <v/>
      </c>
      <c r="G374" s="290" t="str">
        <f t="shared" si="378"/>
        <v/>
      </c>
      <c r="H374" s="290" t="str">
        <f t="shared" si="378"/>
        <v/>
      </c>
      <c r="I374" s="290" t="str">
        <f t="shared" si="327"/>
        <v/>
      </c>
    </row>
    <row r="375" spans="1:9" x14ac:dyDescent="0.3">
      <c r="A375" s="173" t="s">
        <v>1465</v>
      </c>
      <c r="B375" s="173" t="s">
        <v>1600</v>
      </c>
      <c r="C375" s="286">
        <v>17969</v>
      </c>
      <c r="D375" s="287">
        <v>0.19589999999999999</v>
      </c>
      <c r="E375" s="290" t="str">
        <f t="shared" ref="E375:H375" si="379">IF(LEFT($A375,7)="State A",LARGE($D378:$D384,E$1),"")</f>
        <v/>
      </c>
      <c r="F375" s="290" t="str">
        <f t="shared" si="379"/>
        <v/>
      </c>
      <c r="G375" s="290" t="str">
        <f t="shared" si="379"/>
        <v/>
      </c>
      <c r="H375" s="290" t="str">
        <f t="shared" si="379"/>
        <v/>
      </c>
      <c r="I375" s="290" t="str">
        <f t="shared" si="327"/>
        <v/>
      </c>
    </row>
    <row r="376" spans="1:9" x14ac:dyDescent="0.3">
      <c r="A376" s="260" t="s">
        <v>1468</v>
      </c>
      <c r="B376" s="260"/>
      <c r="C376" s="260"/>
      <c r="D376" s="260"/>
      <c r="E376" s="290" t="str">
        <f t="shared" ref="E376:H376" si="380">IF(LEFT($A376,7)="State A",LARGE($D379:$D385,E$1),"")</f>
        <v/>
      </c>
      <c r="F376" s="290" t="str">
        <f t="shared" si="380"/>
        <v/>
      </c>
      <c r="G376" s="290" t="str">
        <f t="shared" si="380"/>
        <v/>
      </c>
      <c r="H376" s="290" t="str">
        <f t="shared" si="380"/>
        <v/>
      </c>
      <c r="I376" s="290" t="str">
        <f t="shared" si="327"/>
        <v/>
      </c>
    </row>
    <row r="377" spans="1:9" x14ac:dyDescent="0.3">
      <c r="A377" s="288"/>
      <c r="B377" s="260"/>
      <c r="C377" s="260"/>
      <c r="D377" s="260"/>
      <c r="E377" s="290" t="str">
        <f t="shared" ref="E377:H377" si="381">IF(LEFT($A377,7)="State A",LARGE($D380:$D386,E$1),"")</f>
        <v/>
      </c>
      <c r="F377" s="290" t="str">
        <f t="shared" si="381"/>
        <v/>
      </c>
      <c r="G377" s="290" t="str">
        <f t="shared" si="381"/>
        <v/>
      </c>
      <c r="H377" s="290" t="str">
        <f t="shared" si="381"/>
        <v/>
      </c>
      <c r="I377" s="290" t="str">
        <f t="shared" si="327"/>
        <v/>
      </c>
    </row>
    <row r="378" spans="1:9" x14ac:dyDescent="0.3">
      <c r="A378" s="288" t="s">
        <v>1469</v>
      </c>
      <c r="B378" s="260"/>
      <c r="C378" s="260"/>
      <c r="D378" s="260"/>
      <c r="E378" s="290" t="str">
        <f t="shared" ref="E378:H378" si="382">IF(LEFT($A378,7)="State A",LARGE($D381:$D387,E$1),"")</f>
        <v/>
      </c>
      <c r="F378" s="290" t="str">
        <f t="shared" si="382"/>
        <v/>
      </c>
      <c r="G378" s="290" t="str">
        <f t="shared" si="382"/>
        <v/>
      </c>
      <c r="H378" s="290" t="str">
        <f t="shared" si="382"/>
        <v/>
      </c>
      <c r="I378" s="290" t="str">
        <f t="shared" si="327"/>
        <v/>
      </c>
    </row>
    <row r="379" spans="1:9" x14ac:dyDescent="0.3">
      <c r="A379" s="288" t="s">
        <v>1470</v>
      </c>
      <c r="B379" s="260"/>
      <c r="C379" s="260"/>
      <c r="D379" s="260"/>
      <c r="E379" s="290" t="str">
        <f t="shared" ref="E379:H379" si="383">IF(LEFT($A379,7)="State A",LARGE($D382:$D388,E$1),"")</f>
        <v/>
      </c>
      <c r="F379" s="290" t="str">
        <f t="shared" si="383"/>
        <v/>
      </c>
      <c r="G379" s="290" t="str">
        <f t="shared" si="383"/>
        <v/>
      </c>
      <c r="H379" s="290" t="str">
        <f t="shared" si="383"/>
        <v/>
      </c>
      <c r="I379" s="290" t="str">
        <f t="shared" si="327"/>
        <v/>
      </c>
    </row>
    <row r="380" spans="1:9" x14ac:dyDescent="0.3">
      <c r="A380" s="288" t="s">
        <v>1471</v>
      </c>
      <c r="B380" s="260"/>
      <c r="C380" s="260"/>
      <c r="D380" s="260"/>
      <c r="E380" s="290" t="str">
        <f t="shared" ref="E380:H380" si="384">IF(LEFT($A380,7)="State A",LARGE($D383:$D389,E$1),"")</f>
        <v/>
      </c>
      <c r="F380" s="290" t="str">
        <f t="shared" si="384"/>
        <v/>
      </c>
      <c r="G380" s="290" t="str">
        <f t="shared" si="384"/>
        <v/>
      </c>
      <c r="H380" s="290" t="str">
        <f t="shared" si="384"/>
        <v/>
      </c>
      <c r="I380" s="290" t="str">
        <f t="shared" si="327"/>
        <v/>
      </c>
    </row>
    <row r="381" spans="1:9" x14ac:dyDescent="0.3">
      <c r="A381" s="260"/>
      <c r="B381" s="260"/>
      <c r="C381" s="260"/>
      <c r="D381" s="260"/>
      <c r="E381" s="290" t="str">
        <f t="shared" ref="E381:H381" si="385">IF(LEFT($A381,7)="State A",LARGE($D384:$D390,E$1),"")</f>
        <v/>
      </c>
      <c r="F381" s="290" t="str">
        <f t="shared" si="385"/>
        <v/>
      </c>
      <c r="G381" s="290" t="str">
        <f t="shared" si="385"/>
        <v/>
      </c>
      <c r="H381" s="290" t="str">
        <f t="shared" si="385"/>
        <v/>
      </c>
      <c r="I381" s="290" t="str">
        <f t="shared" si="327"/>
        <v/>
      </c>
    </row>
    <row r="382" spans="1:9" x14ac:dyDescent="0.3">
      <c r="A382" s="289" t="s">
        <v>1472</v>
      </c>
      <c r="B382" s="260"/>
      <c r="C382" s="260"/>
      <c r="D382" s="260"/>
      <c r="E382" s="290" t="str">
        <f t="shared" ref="E382:H382" si="386">IF(LEFT($A382,7)="State A",LARGE($D385:$D391,E$1),"")</f>
        <v/>
      </c>
      <c r="F382" s="290" t="str">
        <f t="shared" si="386"/>
        <v/>
      </c>
      <c r="G382" s="290" t="str">
        <f t="shared" si="386"/>
        <v/>
      </c>
      <c r="H382" s="290" t="str">
        <f t="shared" si="386"/>
        <v/>
      </c>
      <c r="I382" s="290" t="str">
        <f t="shared" si="327"/>
        <v/>
      </c>
    </row>
    <row r="383" spans="1:9" x14ac:dyDescent="0.3">
      <c r="A383" s="260" t="s">
        <v>423</v>
      </c>
      <c r="B383" s="260"/>
      <c r="C383" s="260"/>
      <c r="D383" s="260"/>
      <c r="E383" s="290" t="str">
        <f t="shared" ref="E383:H383" si="387">IF(LEFT($A383,7)="State A",LARGE($D386:$D392,E$1),"")</f>
        <v/>
      </c>
      <c r="F383" s="290" t="str">
        <f t="shared" si="387"/>
        <v/>
      </c>
      <c r="G383" s="290" t="str">
        <f t="shared" si="387"/>
        <v/>
      </c>
      <c r="H383" s="290" t="str">
        <f t="shared" si="387"/>
        <v/>
      </c>
      <c r="I383" s="290" t="str">
        <f t="shared" si="327"/>
        <v/>
      </c>
    </row>
    <row r="384" spans="1:9" x14ac:dyDescent="0.3">
      <c r="A384" s="260" t="s">
        <v>1601</v>
      </c>
      <c r="B384" s="260"/>
      <c r="C384" s="260"/>
      <c r="D384" s="260"/>
      <c r="E384" s="290">
        <f t="shared" ref="E384:H384" si="388">IF(LEFT($A384,7)="State A",LARGE($D387:$D393,E$1),"")</f>
        <v>0.3478</v>
      </c>
      <c r="F384" s="290">
        <f t="shared" si="388"/>
        <v>0.33150000000000002</v>
      </c>
      <c r="G384" s="290">
        <f t="shared" si="388"/>
        <v>0.16830000000000001</v>
      </c>
      <c r="H384" s="290">
        <f t="shared" si="388"/>
        <v>0.15240000000000001</v>
      </c>
      <c r="I384" s="290">
        <f t="shared" si="327"/>
        <v>0.17930000000000001</v>
      </c>
    </row>
    <row r="385" spans="1:9" x14ac:dyDescent="0.3">
      <c r="A385" s="260" t="s">
        <v>1457</v>
      </c>
      <c r="B385" s="260"/>
      <c r="C385" s="260"/>
      <c r="D385" s="260"/>
      <c r="E385" s="290" t="str">
        <f t="shared" ref="E385:H385" si="389">IF(LEFT($A385,7)="State A",LARGE($D388:$D394,E$1),"")</f>
        <v/>
      </c>
      <c r="F385" s="290" t="str">
        <f t="shared" si="389"/>
        <v/>
      </c>
      <c r="G385" s="290" t="str">
        <f t="shared" si="389"/>
        <v/>
      </c>
      <c r="H385" s="290" t="str">
        <f t="shared" si="389"/>
        <v/>
      </c>
      <c r="I385" s="290" t="str">
        <f t="shared" si="327"/>
        <v/>
      </c>
    </row>
    <row r="386" spans="1:9" x14ac:dyDescent="0.3">
      <c r="A386" s="173" t="s">
        <v>1458</v>
      </c>
      <c r="B386" s="173" t="s">
        <v>1459</v>
      </c>
      <c r="C386" s="173" t="s">
        <v>1460</v>
      </c>
      <c r="D386" s="173" t="s">
        <v>1461</v>
      </c>
      <c r="E386" s="290" t="str">
        <f t="shared" ref="E386:H386" si="390">IF(LEFT($A386,7)="State A",LARGE($D389:$D395,E$1),"")</f>
        <v/>
      </c>
      <c r="F386" s="290" t="str">
        <f t="shared" si="390"/>
        <v/>
      </c>
      <c r="G386" s="290" t="str">
        <f t="shared" si="390"/>
        <v/>
      </c>
      <c r="H386" s="290" t="str">
        <f t="shared" si="390"/>
        <v/>
      </c>
      <c r="I386" s="290" t="str">
        <f t="shared" si="327"/>
        <v/>
      </c>
    </row>
    <row r="387" spans="1:9" ht="13.8" customHeight="1" x14ac:dyDescent="0.3">
      <c r="A387" s="173" t="s">
        <v>1462</v>
      </c>
      <c r="B387" s="173" t="s">
        <v>1602</v>
      </c>
      <c r="C387" s="286">
        <v>30380</v>
      </c>
      <c r="D387" s="287">
        <v>0.3478</v>
      </c>
      <c r="E387" s="290" t="str">
        <f t="shared" ref="E387:H387" si="391">IF(LEFT($A387,7)="State A",LARGE($D390:$D396,E$1),"")</f>
        <v/>
      </c>
      <c r="F387" s="290" t="str">
        <f t="shared" si="391"/>
        <v/>
      </c>
      <c r="G387" s="290" t="str">
        <f t="shared" si="391"/>
        <v/>
      </c>
      <c r="H387" s="290" t="str">
        <f t="shared" si="391"/>
        <v/>
      </c>
      <c r="I387" s="290" t="str">
        <f t="shared" ref="I387:I450" si="392">IF(LEFT($A387,7)="State A",AVERAGE(E387-G387, F387-H387),"")</f>
        <v/>
      </c>
    </row>
    <row r="388" spans="1:9" x14ac:dyDescent="0.3">
      <c r="A388" s="173"/>
      <c r="B388" s="173"/>
      <c r="C388" s="286"/>
      <c r="D388" s="287"/>
      <c r="E388" s="290" t="str">
        <f t="shared" ref="E388:H388" si="393">IF(LEFT($A388,7)="State A",LARGE($D391:$D397,E$1),"")</f>
        <v/>
      </c>
      <c r="F388" s="290" t="str">
        <f t="shared" si="393"/>
        <v/>
      </c>
      <c r="G388" s="290" t="str">
        <f t="shared" si="393"/>
        <v/>
      </c>
      <c r="H388" s="290" t="str">
        <f t="shared" si="393"/>
        <v/>
      </c>
      <c r="I388" s="290" t="str">
        <f t="shared" si="392"/>
        <v/>
      </c>
    </row>
    <row r="389" spans="1:9" ht="13.8" customHeight="1" x14ac:dyDescent="0.3">
      <c r="A389" s="173" t="s">
        <v>1462</v>
      </c>
      <c r="B389" s="173" t="s">
        <v>1603</v>
      </c>
      <c r="C389" s="286">
        <v>28953</v>
      </c>
      <c r="D389" s="287">
        <v>0.33150000000000002</v>
      </c>
      <c r="E389" s="290" t="str">
        <f t="shared" ref="E389:H389" si="394">IF(LEFT($A389,7)="State A",LARGE($D392:$D398,E$1),"")</f>
        <v/>
      </c>
      <c r="F389" s="290" t="str">
        <f t="shared" si="394"/>
        <v/>
      </c>
      <c r="G389" s="290" t="str">
        <f t="shared" si="394"/>
        <v/>
      </c>
      <c r="H389" s="290" t="str">
        <f t="shared" si="394"/>
        <v/>
      </c>
      <c r="I389" s="290" t="str">
        <f t="shared" si="392"/>
        <v/>
      </c>
    </row>
    <row r="390" spans="1:9" x14ac:dyDescent="0.3">
      <c r="A390" s="173"/>
      <c r="B390" s="173"/>
      <c r="C390" s="286"/>
      <c r="D390" s="287"/>
      <c r="E390" s="290" t="str">
        <f t="shared" ref="E390:H390" si="395">IF(LEFT($A390,7)="State A",LARGE($D393:$D399,E$1),"")</f>
        <v/>
      </c>
      <c r="F390" s="290" t="str">
        <f t="shared" si="395"/>
        <v/>
      </c>
      <c r="G390" s="290" t="str">
        <f t="shared" si="395"/>
        <v/>
      </c>
      <c r="H390" s="290" t="str">
        <f t="shared" si="395"/>
        <v/>
      </c>
      <c r="I390" s="290" t="str">
        <f t="shared" si="392"/>
        <v/>
      </c>
    </row>
    <row r="391" spans="1:9" x14ac:dyDescent="0.3">
      <c r="A391" s="173" t="s">
        <v>1465</v>
      </c>
      <c r="B391" s="173" t="s">
        <v>1604</v>
      </c>
      <c r="C391" s="286">
        <v>14704</v>
      </c>
      <c r="D391" s="287">
        <v>0.16830000000000001</v>
      </c>
      <c r="E391" s="290" t="str">
        <f t="shared" ref="E391:H391" si="396">IF(LEFT($A391,7)="State A",LARGE($D394:$D400,E$1),"")</f>
        <v/>
      </c>
      <c r="F391" s="290" t="str">
        <f t="shared" si="396"/>
        <v/>
      </c>
      <c r="G391" s="290" t="str">
        <f t="shared" si="396"/>
        <v/>
      </c>
      <c r="H391" s="290" t="str">
        <f t="shared" si="396"/>
        <v/>
      </c>
      <c r="I391" s="290" t="str">
        <f t="shared" si="392"/>
        <v/>
      </c>
    </row>
    <row r="392" spans="1:9" x14ac:dyDescent="0.3">
      <c r="A392" s="173" t="s">
        <v>1465</v>
      </c>
      <c r="B392" s="173" t="s">
        <v>1605</v>
      </c>
      <c r="C392" s="286">
        <v>13313</v>
      </c>
      <c r="D392" s="287">
        <v>0.15240000000000001</v>
      </c>
      <c r="E392" s="290" t="str">
        <f t="shared" ref="E392:H392" si="397">IF(LEFT($A392,7)="State A",LARGE($D395:$D401,E$1),"")</f>
        <v/>
      </c>
      <c r="F392" s="290" t="str">
        <f t="shared" si="397"/>
        <v/>
      </c>
      <c r="G392" s="290" t="str">
        <f t="shared" si="397"/>
        <v/>
      </c>
      <c r="H392" s="290" t="str">
        <f t="shared" si="397"/>
        <v/>
      </c>
      <c r="I392" s="290" t="str">
        <f t="shared" si="392"/>
        <v/>
      </c>
    </row>
    <row r="393" spans="1:9" x14ac:dyDescent="0.3">
      <c r="A393" s="260" t="s">
        <v>1468</v>
      </c>
      <c r="B393" s="260"/>
      <c r="C393" s="260"/>
      <c r="D393" s="260"/>
      <c r="E393" s="290" t="str">
        <f t="shared" ref="E393:H393" si="398">IF(LEFT($A393,7)="State A",LARGE($D396:$D402,E$1),"")</f>
        <v/>
      </c>
      <c r="F393" s="290" t="str">
        <f t="shared" si="398"/>
        <v/>
      </c>
      <c r="G393" s="290" t="str">
        <f t="shared" si="398"/>
        <v/>
      </c>
      <c r="H393" s="290" t="str">
        <f t="shared" si="398"/>
        <v/>
      </c>
      <c r="I393" s="290" t="str">
        <f t="shared" si="392"/>
        <v/>
      </c>
    </row>
    <row r="394" spans="1:9" x14ac:dyDescent="0.3">
      <c r="A394" s="288"/>
      <c r="B394" s="260"/>
      <c r="C394" s="260"/>
      <c r="D394" s="260"/>
      <c r="E394" s="290" t="str">
        <f t="shared" ref="E394:H394" si="399">IF(LEFT($A394,7)="State A",LARGE($D397:$D403,E$1),"")</f>
        <v/>
      </c>
      <c r="F394" s="290" t="str">
        <f t="shared" si="399"/>
        <v/>
      </c>
      <c r="G394" s="290" t="str">
        <f t="shared" si="399"/>
        <v/>
      </c>
      <c r="H394" s="290" t="str">
        <f t="shared" si="399"/>
        <v/>
      </c>
      <c r="I394" s="290" t="str">
        <f t="shared" si="392"/>
        <v/>
      </c>
    </row>
    <row r="395" spans="1:9" x14ac:dyDescent="0.3">
      <c r="A395" s="288" t="s">
        <v>1469</v>
      </c>
      <c r="B395" s="260"/>
      <c r="C395" s="260"/>
      <c r="D395" s="260"/>
      <c r="E395" s="290" t="str">
        <f t="shared" ref="E395:H395" si="400">IF(LEFT($A395,7)="State A",LARGE($D398:$D404,E$1),"")</f>
        <v/>
      </c>
      <c r="F395" s="290" t="str">
        <f t="shared" si="400"/>
        <v/>
      </c>
      <c r="G395" s="290" t="str">
        <f t="shared" si="400"/>
        <v/>
      </c>
      <c r="H395" s="290" t="str">
        <f t="shared" si="400"/>
        <v/>
      </c>
      <c r="I395" s="290" t="str">
        <f t="shared" si="392"/>
        <v/>
      </c>
    </row>
    <row r="396" spans="1:9" x14ac:dyDescent="0.3">
      <c r="A396" s="288" t="s">
        <v>1470</v>
      </c>
      <c r="B396" s="260"/>
      <c r="C396" s="260"/>
      <c r="D396" s="260"/>
      <c r="E396" s="290" t="str">
        <f t="shared" ref="E396:H396" si="401">IF(LEFT($A396,7)="State A",LARGE($D399:$D405,E$1),"")</f>
        <v/>
      </c>
      <c r="F396" s="290" t="str">
        <f t="shared" si="401"/>
        <v/>
      </c>
      <c r="G396" s="290" t="str">
        <f t="shared" si="401"/>
        <v/>
      </c>
      <c r="H396" s="290" t="str">
        <f t="shared" si="401"/>
        <v/>
      </c>
      <c r="I396" s="290" t="str">
        <f t="shared" si="392"/>
        <v/>
      </c>
    </row>
    <row r="397" spans="1:9" x14ac:dyDescent="0.3">
      <c r="A397" s="288" t="s">
        <v>1471</v>
      </c>
      <c r="B397" s="260"/>
      <c r="C397" s="260"/>
      <c r="D397" s="260"/>
      <c r="E397" s="290" t="str">
        <f t="shared" ref="E397:H397" si="402">IF(LEFT($A397,7)="State A",LARGE($D400:$D406,E$1),"")</f>
        <v/>
      </c>
      <c r="F397" s="290" t="str">
        <f t="shared" si="402"/>
        <v/>
      </c>
      <c r="G397" s="290" t="str">
        <f t="shared" si="402"/>
        <v/>
      </c>
      <c r="H397" s="290" t="str">
        <f t="shared" si="402"/>
        <v/>
      </c>
      <c r="I397" s="290" t="str">
        <f t="shared" si="392"/>
        <v/>
      </c>
    </row>
    <row r="398" spans="1:9" x14ac:dyDescent="0.3">
      <c r="A398" s="260"/>
      <c r="B398" s="260"/>
      <c r="C398" s="260"/>
      <c r="D398" s="260"/>
      <c r="E398" s="290" t="str">
        <f t="shared" ref="E398:H398" si="403">IF(LEFT($A398,7)="State A",LARGE($D401:$D407,E$1),"")</f>
        <v/>
      </c>
      <c r="F398" s="290" t="str">
        <f t="shared" si="403"/>
        <v/>
      </c>
      <c r="G398" s="290" t="str">
        <f t="shared" si="403"/>
        <v/>
      </c>
      <c r="H398" s="290" t="str">
        <f t="shared" si="403"/>
        <v/>
      </c>
      <c r="I398" s="290" t="str">
        <f t="shared" si="392"/>
        <v/>
      </c>
    </row>
    <row r="399" spans="1:9" x14ac:dyDescent="0.3">
      <c r="A399" s="289" t="s">
        <v>1472</v>
      </c>
      <c r="B399" s="260"/>
      <c r="C399" s="260"/>
      <c r="D399" s="260"/>
      <c r="E399" s="290" t="str">
        <f t="shared" ref="E399:H399" si="404">IF(LEFT($A399,7)="State A",LARGE($D402:$D408,E$1),"")</f>
        <v/>
      </c>
      <c r="F399" s="290" t="str">
        <f t="shared" si="404"/>
        <v/>
      </c>
      <c r="G399" s="290" t="str">
        <f t="shared" si="404"/>
        <v/>
      </c>
      <c r="H399" s="290" t="str">
        <f t="shared" si="404"/>
        <v/>
      </c>
      <c r="I399" s="290" t="str">
        <f t="shared" si="392"/>
        <v/>
      </c>
    </row>
    <row r="400" spans="1:9" x14ac:dyDescent="0.3">
      <c r="A400" s="260" t="s">
        <v>423</v>
      </c>
      <c r="B400" s="260"/>
      <c r="C400" s="260"/>
      <c r="D400" s="260"/>
      <c r="E400" s="290" t="str">
        <f t="shared" ref="E400:H400" si="405">IF(LEFT($A400,7)="State A",LARGE($D403:$D409,E$1),"")</f>
        <v/>
      </c>
      <c r="F400" s="290" t="str">
        <f t="shared" si="405"/>
        <v/>
      </c>
      <c r="G400" s="290" t="str">
        <f t="shared" si="405"/>
        <v/>
      </c>
      <c r="H400" s="290" t="str">
        <f t="shared" si="405"/>
        <v/>
      </c>
      <c r="I400" s="290" t="str">
        <f t="shared" si="392"/>
        <v/>
      </c>
    </row>
    <row r="401" spans="1:9" x14ac:dyDescent="0.3">
      <c r="A401" s="260" t="s">
        <v>1606</v>
      </c>
      <c r="B401" s="260"/>
      <c r="C401" s="260"/>
      <c r="D401" s="260"/>
      <c r="E401" s="290">
        <f t="shared" ref="E401:H401" si="406">IF(LEFT($A401,7)="State A",LARGE($D404:$D410,E$1),"")</f>
        <v>0.27189999999999998</v>
      </c>
      <c r="F401" s="290">
        <f t="shared" si="406"/>
        <v>0.25869999999999999</v>
      </c>
      <c r="G401" s="290">
        <f t="shared" si="406"/>
        <v>0.23799999999999999</v>
      </c>
      <c r="H401" s="290">
        <f t="shared" si="406"/>
        <v>0.23139999999999999</v>
      </c>
      <c r="I401" s="290">
        <f t="shared" si="392"/>
        <v>3.0599999999999988E-2</v>
      </c>
    </row>
    <row r="402" spans="1:9" x14ac:dyDescent="0.3">
      <c r="A402" s="260" t="s">
        <v>1457</v>
      </c>
      <c r="B402" s="260"/>
      <c r="C402" s="260"/>
      <c r="D402" s="260"/>
      <c r="E402" s="290" t="str">
        <f t="shared" ref="E402:H402" si="407">IF(LEFT($A402,7)="State A",LARGE($D405:$D411,E$1),"")</f>
        <v/>
      </c>
      <c r="F402" s="290" t="str">
        <f t="shared" si="407"/>
        <v/>
      </c>
      <c r="G402" s="290" t="str">
        <f t="shared" si="407"/>
        <v/>
      </c>
      <c r="H402" s="290" t="str">
        <f t="shared" si="407"/>
        <v/>
      </c>
      <c r="I402" s="290" t="str">
        <f t="shared" si="392"/>
        <v/>
      </c>
    </row>
    <row r="403" spans="1:9" x14ac:dyDescent="0.3">
      <c r="A403" s="173" t="s">
        <v>1458</v>
      </c>
      <c r="B403" s="173" t="s">
        <v>1459</v>
      </c>
      <c r="C403" s="173" t="s">
        <v>1460</v>
      </c>
      <c r="D403" s="173" t="s">
        <v>1461</v>
      </c>
      <c r="E403" s="290" t="str">
        <f t="shared" ref="E403:H403" si="408">IF(LEFT($A403,7)="State A",LARGE($D406:$D412,E$1),"")</f>
        <v/>
      </c>
      <c r="F403" s="290" t="str">
        <f t="shared" si="408"/>
        <v/>
      </c>
      <c r="G403" s="290" t="str">
        <f t="shared" si="408"/>
        <v/>
      </c>
      <c r="H403" s="290" t="str">
        <f t="shared" si="408"/>
        <v/>
      </c>
      <c r="I403" s="290" t="str">
        <f t="shared" si="392"/>
        <v/>
      </c>
    </row>
    <row r="404" spans="1:9" x14ac:dyDescent="0.3">
      <c r="A404" s="173" t="s">
        <v>1462</v>
      </c>
      <c r="B404" s="173" t="s">
        <v>1607</v>
      </c>
      <c r="C404" s="286">
        <v>26848</v>
      </c>
      <c r="D404" s="287">
        <v>0.27189999999999998</v>
      </c>
      <c r="E404" s="290" t="str">
        <f t="shared" ref="E404:H404" si="409">IF(LEFT($A404,7)="State A",LARGE($D407:$D413,E$1),"")</f>
        <v/>
      </c>
      <c r="F404" s="290" t="str">
        <f t="shared" si="409"/>
        <v/>
      </c>
      <c r="G404" s="290" t="str">
        <f t="shared" si="409"/>
        <v/>
      </c>
      <c r="H404" s="290" t="str">
        <f t="shared" si="409"/>
        <v/>
      </c>
      <c r="I404" s="290" t="str">
        <f t="shared" si="392"/>
        <v/>
      </c>
    </row>
    <row r="405" spans="1:9" x14ac:dyDescent="0.3">
      <c r="A405" s="173" t="s">
        <v>1462</v>
      </c>
      <c r="B405" s="173" t="s">
        <v>1608</v>
      </c>
      <c r="C405" s="286">
        <v>25552</v>
      </c>
      <c r="D405" s="287">
        <v>0.25869999999999999</v>
      </c>
      <c r="E405" s="290" t="str">
        <f t="shared" ref="E405:H405" si="410">IF(LEFT($A405,7)="State A",LARGE($D408:$D414,E$1),"")</f>
        <v/>
      </c>
      <c r="F405" s="290" t="str">
        <f t="shared" si="410"/>
        <v/>
      </c>
      <c r="G405" s="290" t="str">
        <f t="shared" si="410"/>
        <v/>
      </c>
      <c r="H405" s="290" t="str">
        <f t="shared" si="410"/>
        <v/>
      </c>
      <c r="I405" s="290" t="str">
        <f t="shared" si="392"/>
        <v/>
      </c>
    </row>
    <row r="406" spans="1:9" x14ac:dyDescent="0.3">
      <c r="A406" s="173" t="s">
        <v>1465</v>
      </c>
      <c r="B406" s="173" t="s">
        <v>1609</v>
      </c>
      <c r="C406" s="286">
        <v>23505</v>
      </c>
      <c r="D406" s="287">
        <v>0.23799999999999999</v>
      </c>
      <c r="E406" s="290" t="str">
        <f t="shared" ref="E406:H406" si="411">IF(LEFT($A406,7)="State A",LARGE($D409:$D415,E$1),"")</f>
        <v/>
      </c>
      <c r="F406" s="290" t="str">
        <f t="shared" si="411"/>
        <v/>
      </c>
      <c r="G406" s="290" t="str">
        <f t="shared" si="411"/>
        <v/>
      </c>
      <c r="H406" s="290" t="str">
        <f t="shared" si="411"/>
        <v/>
      </c>
      <c r="I406" s="290" t="str">
        <f t="shared" si="392"/>
        <v/>
      </c>
    </row>
    <row r="407" spans="1:9" x14ac:dyDescent="0.3">
      <c r="A407" s="173" t="s">
        <v>1465</v>
      </c>
      <c r="B407" s="173" t="s">
        <v>1610</v>
      </c>
      <c r="C407" s="286">
        <v>22850</v>
      </c>
      <c r="D407" s="287">
        <v>0.23139999999999999</v>
      </c>
      <c r="E407" s="290" t="str">
        <f t="shared" ref="E407:H407" si="412">IF(LEFT($A407,7)="State A",LARGE($D410:$D416,E$1),"")</f>
        <v/>
      </c>
      <c r="F407" s="290" t="str">
        <f t="shared" si="412"/>
        <v/>
      </c>
      <c r="G407" s="290" t="str">
        <f t="shared" si="412"/>
        <v/>
      </c>
      <c r="H407" s="290" t="str">
        <f t="shared" si="412"/>
        <v/>
      </c>
      <c r="I407" s="290" t="str">
        <f t="shared" si="392"/>
        <v/>
      </c>
    </row>
    <row r="408" spans="1:9" x14ac:dyDescent="0.3">
      <c r="A408" s="260" t="s">
        <v>1468</v>
      </c>
      <c r="B408" s="260"/>
      <c r="C408" s="260"/>
      <c r="D408" s="260"/>
      <c r="E408" s="290" t="str">
        <f t="shared" ref="E408:H408" si="413">IF(LEFT($A408,7)="State A",LARGE($D411:$D417,E$1),"")</f>
        <v/>
      </c>
      <c r="F408" s="290" t="str">
        <f t="shared" si="413"/>
        <v/>
      </c>
      <c r="G408" s="290" t="str">
        <f t="shared" si="413"/>
        <v/>
      </c>
      <c r="H408" s="290" t="str">
        <f t="shared" si="413"/>
        <v/>
      </c>
      <c r="I408" s="290" t="str">
        <f t="shared" si="392"/>
        <v/>
      </c>
    </row>
    <row r="409" spans="1:9" x14ac:dyDescent="0.3">
      <c r="A409" s="288"/>
      <c r="B409" s="260"/>
      <c r="C409" s="260"/>
      <c r="D409" s="260"/>
      <c r="E409" s="290" t="str">
        <f t="shared" ref="E409:H409" si="414">IF(LEFT($A409,7)="State A",LARGE($D412:$D418,E$1),"")</f>
        <v/>
      </c>
      <c r="F409" s="290" t="str">
        <f t="shared" si="414"/>
        <v/>
      </c>
      <c r="G409" s="290" t="str">
        <f t="shared" si="414"/>
        <v/>
      </c>
      <c r="H409" s="290" t="str">
        <f t="shared" si="414"/>
        <v/>
      </c>
      <c r="I409" s="290" t="str">
        <f t="shared" si="392"/>
        <v/>
      </c>
    </row>
    <row r="410" spans="1:9" x14ac:dyDescent="0.3">
      <c r="A410" s="288" t="s">
        <v>1469</v>
      </c>
      <c r="B410" s="260"/>
      <c r="C410" s="260"/>
      <c r="D410" s="260"/>
      <c r="E410" s="290" t="str">
        <f t="shared" ref="E410:H410" si="415">IF(LEFT($A410,7)="State A",LARGE($D413:$D419,E$1),"")</f>
        <v/>
      </c>
      <c r="F410" s="290" t="str">
        <f t="shared" si="415"/>
        <v/>
      </c>
      <c r="G410" s="290" t="str">
        <f t="shared" si="415"/>
        <v/>
      </c>
      <c r="H410" s="290" t="str">
        <f t="shared" si="415"/>
        <v/>
      </c>
      <c r="I410" s="290" t="str">
        <f t="shared" si="392"/>
        <v/>
      </c>
    </row>
    <row r="411" spans="1:9" x14ac:dyDescent="0.3">
      <c r="A411" s="288" t="s">
        <v>1470</v>
      </c>
      <c r="B411" s="260"/>
      <c r="C411" s="260"/>
      <c r="D411" s="260"/>
      <c r="E411" s="290" t="str">
        <f t="shared" ref="E411:H411" si="416">IF(LEFT($A411,7)="State A",LARGE($D414:$D420,E$1),"")</f>
        <v/>
      </c>
      <c r="F411" s="290" t="str">
        <f t="shared" si="416"/>
        <v/>
      </c>
      <c r="G411" s="290" t="str">
        <f t="shared" si="416"/>
        <v/>
      </c>
      <c r="H411" s="290" t="str">
        <f t="shared" si="416"/>
        <v/>
      </c>
      <c r="I411" s="290" t="str">
        <f t="shared" si="392"/>
        <v/>
      </c>
    </row>
    <row r="412" spans="1:9" x14ac:dyDescent="0.3">
      <c r="A412" s="288" t="s">
        <v>1471</v>
      </c>
      <c r="B412" s="260"/>
      <c r="C412" s="260"/>
      <c r="D412" s="260"/>
      <c r="E412" s="290" t="str">
        <f t="shared" ref="E412:H412" si="417">IF(LEFT($A412,7)="State A",LARGE($D415:$D421,E$1),"")</f>
        <v/>
      </c>
      <c r="F412" s="290" t="str">
        <f t="shared" si="417"/>
        <v/>
      </c>
      <c r="G412" s="290" t="str">
        <f t="shared" si="417"/>
        <v/>
      </c>
      <c r="H412" s="290" t="str">
        <f t="shared" si="417"/>
        <v/>
      </c>
      <c r="I412" s="290" t="str">
        <f t="shared" si="392"/>
        <v/>
      </c>
    </row>
    <row r="413" spans="1:9" x14ac:dyDescent="0.3">
      <c r="A413" s="260"/>
      <c r="B413" s="260"/>
      <c r="C413" s="260"/>
      <c r="D413" s="260"/>
      <c r="E413" s="290" t="str">
        <f t="shared" ref="E413:H413" si="418">IF(LEFT($A413,7)="State A",LARGE($D416:$D422,E$1),"")</f>
        <v/>
      </c>
      <c r="F413" s="290" t="str">
        <f t="shared" si="418"/>
        <v/>
      </c>
      <c r="G413" s="290" t="str">
        <f t="shared" si="418"/>
        <v/>
      </c>
      <c r="H413" s="290" t="str">
        <f t="shared" si="418"/>
        <v/>
      </c>
      <c r="I413" s="290" t="str">
        <f t="shared" si="392"/>
        <v/>
      </c>
    </row>
    <row r="414" spans="1:9" x14ac:dyDescent="0.3">
      <c r="A414" s="289" t="s">
        <v>1472</v>
      </c>
      <c r="B414" s="260"/>
      <c r="C414" s="260"/>
      <c r="D414" s="260"/>
      <c r="E414" s="290" t="str">
        <f t="shared" ref="E414:H414" si="419">IF(LEFT($A414,7)="State A",LARGE($D417:$D423,E$1),"")</f>
        <v/>
      </c>
      <c r="F414" s="290" t="str">
        <f t="shared" si="419"/>
        <v/>
      </c>
      <c r="G414" s="290" t="str">
        <f t="shared" si="419"/>
        <v/>
      </c>
      <c r="H414" s="290" t="str">
        <f t="shared" si="419"/>
        <v/>
      </c>
      <c r="I414" s="290" t="str">
        <f t="shared" si="392"/>
        <v/>
      </c>
    </row>
    <row r="415" spans="1:9" x14ac:dyDescent="0.3">
      <c r="A415" s="260" t="s">
        <v>423</v>
      </c>
      <c r="B415" s="260"/>
      <c r="C415" s="260"/>
      <c r="D415" s="260"/>
      <c r="E415" s="290" t="str">
        <f t="shared" ref="E415:H415" si="420">IF(LEFT($A415,7)="State A",LARGE($D418:$D424,E$1),"")</f>
        <v/>
      </c>
      <c r="F415" s="290" t="str">
        <f t="shared" si="420"/>
        <v/>
      </c>
      <c r="G415" s="290" t="str">
        <f t="shared" si="420"/>
        <v/>
      </c>
      <c r="H415" s="290" t="str">
        <f t="shared" si="420"/>
        <v/>
      </c>
      <c r="I415" s="290" t="str">
        <f t="shared" si="392"/>
        <v/>
      </c>
    </row>
    <row r="416" spans="1:9" x14ac:dyDescent="0.3">
      <c r="A416" s="260" t="s">
        <v>1611</v>
      </c>
      <c r="B416" s="260"/>
      <c r="C416" s="260"/>
      <c r="D416" s="260"/>
      <c r="E416" s="290">
        <f t="shared" ref="E416:H416" si="421">IF(LEFT($A416,7)="State A",LARGE($D419:$D425,E$1),"")</f>
        <v>0.28499999999999998</v>
      </c>
      <c r="F416" s="290">
        <f t="shared" si="421"/>
        <v>0.28210000000000002</v>
      </c>
      <c r="G416" s="290">
        <f t="shared" si="421"/>
        <v>0.217</v>
      </c>
      <c r="H416" s="290">
        <f t="shared" si="421"/>
        <v>0.21590000000000001</v>
      </c>
      <c r="I416" s="290">
        <f t="shared" si="392"/>
        <v>6.7099999999999993E-2</v>
      </c>
    </row>
    <row r="417" spans="1:9" x14ac:dyDescent="0.3">
      <c r="A417" s="260" t="s">
        <v>1612</v>
      </c>
      <c r="B417" s="260"/>
      <c r="C417" s="260"/>
      <c r="D417" s="260"/>
      <c r="E417" s="290" t="str">
        <f t="shared" ref="E417:H417" si="422">IF(LEFT($A417,7)="State A",LARGE($D420:$D426,E$1),"")</f>
        <v/>
      </c>
      <c r="F417" s="290" t="str">
        <f t="shared" si="422"/>
        <v/>
      </c>
      <c r="G417" s="290" t="str">
        <f t="shared" si="422"/>
        <v/>
      </c>
      <c r="H417" s="290" t="str">
        <f t="shared" si="422"/>
        <v/>
      </c>
      <c r="I417" s="290" t="str">
        <f t="shared" si="392"/>
        <v/>
      </c>
    </row>
    <row r="418" spans="1:9" x14ac:dyDescent="0.3">
      <c r="A418" s="173" t="s">
        <v>1458</v>
      </c>
      <c r="B418" s="173" t="s">
        <v>1459</v>
      </c>
      <c r="C418" s="173" t="s">
        <v>1460</v>
      </c>
      <c r="D418" s="173" t="s">
        <v>1461</v>
      </c>
      <c r="E418" s="290" t="str">
        <f t="shared" ref="E418:H418" si="423">IF(LEFT($A418,7)="State A",LARGE($D421:$D427,E$1),"")</f>
        <v/>
      </c>
      <c r="F418" s="290" t="str">
        <f t="shared" si="423"/>
        <v/>
      </c>
      <c r="G418" s="290" t="str">
        <f t="shared" si="423"/>
        <v/>
      </c>
      <c r="H418" s="290" t="str">
        <f t="shared" si="423"/>
        <v/>
      </c>
      <c r="I418" s="290" t="str">
        <f t="shared" si="392"/>
        <v/>
      </c>
    </row>
    <row r="419" spans="1:9" x14ac:dyDescent="0.3">
      <c r="A419" s="173" t="s">
        <v>1462</v>
      </c>
      <c r="B419" s="173" t="s">
        <v>1613</v>
      </c>
      <c r="C419" s="286">
        <v>24706</v>
      </c>
      <c r="D419" s="287">
        <v>0.28499999999999998</v>
      </c>
      <c r="E419" s="290" t="str">
        <f t="shared" ref="E419:H419" si="424">IF(LEFT($A419,7)="State A",LARGE($D422:$D428,E$1),"")</f>
        <v/>
      </c>
      <c r="F419" s="290" t="str">
        <f t="shared" si="424"/>
        <v/>
      </c>
      <c r="G419" s="290" t="str">
        <f t="shared" si="424"/>
        <v/>
      </c>
      <c r="H419" s="290" t="str">
        <f t="shared" si="424"/>
        <v/>
      </c>
      <c r="I419" s="290" t="str">
        <f t="shared" si="392"/>
        <v/>
      </c>
    </row>
    <row r="420" spans="1:9" x14ac:dyDescent="0.3">
      <c r="A420" s="173" t="s">
        <v>1462</v>
      </c>
      <c r="B420" s="173" t="s">
        <v>1614</v>
      </c>
      <c r="C420" s="286">
        <v>24451</v>
      </c>
      <c r="D420" s="287">
        <v>0.28210000000000002</v>
      </c>
      <c r="E420" s="290" t="str">
        <f t="shared" ref="E420:H420" si="425">IF(LEFT($A420,7)="State A",LARGE($D423:$D429,E$1),"")</f>
        <v/>
      </c>
      <c r="F420" s="290" t="str">
        <f t="shared" si="425"/>
        <v/>
      </c>
      <c r="G420" s="290" t="str">
        <f t="shared" si="425"/>
        <v/>
      </c>
      <c r="H420" s="290" t="str">
        <f t="shared" si="425"/>
        <v/>
      </c>
      <c r="I420" s="290" t="str">
        <f t="shared" si="392"/>
        <v/>
      </c>
    </row>
    <row r="421" spans="1:9" x14ac:dyDescent="0.3">
      <c r="A421" s="173" t="s">
        <v>1465</v>
      </c>
      <c r="B421" s="173" t="s">
        <v>1615</v>
      </c>
      <c r="C421" s="286">
        <v>18813</v>
      </c>
      <c r="D421" s="287">
        <v>0.217</v>
      </c>
      <c r="E421" s="290" t="str">
        <f t="shared" ref="E421:H421" si="426">IF(LEFT($A421,7)="State A",LARGE($D424:$D430,E$1),"")</f>
        <v/>
      </c>
      <c r="F421" s="290" t="str">
        <f t="shared" si="426"/>
        <v/>
      </c>
      <c r="G421" s="290" t="str">
        <f t="shared" si="426"/>
        <v/>
      </c>
      <c r="H421" s="290" t="str">
        <f t="shared" si="426"/>
        <v/>
      </c>
      <c r="I421" s="290" t="str">
        <f t="shared" si="392"/>
        <v/>
      </c>
    </row>
    <row r="422" spans="1:9" x14ac:dyDescent="0.3">
      <c r="A422" s="173" t="s">
        <v>1465</v>
      </c>
      <c r="B422" s="173" t="s">
        <v>1616</v>
      </c>
      <c r="C422" s="286">
        <v>18711</v>
      </c>
      <c r="D422" s="287">
        <v>0.21590000000000001</v>
      </c>
      <c r="E422" s="290" t="str">
        <f t="shared" ref="E422:H422" si="427">IF(LEFT($A422,7)="State A",LARGE($D425:$D431,E$1),"")</f>
        <v/>
      </c>
      <c r="F422" s="290" t="str">
        <f t="shared" si="427"/>
        <v/>
      </c>
      <c r="G422" s="290" t="str">
        <f t="shared" si="427"/>
        <v/>
      </c>
      <c r="H422" s="290" t="str">
        <f t="shared" si="427"/>
        <v/>
      </c>
      <c r="I422" s="290" t="str">
        <f t="shared" si="392"/>
        <v/>
      </c>
    </row>
    <row r="423" spans="1:9" x14ac:dyDescent="0.3">
      <c r="A423" s="260" t="s">
        <v>1468</v>
      </c>
      <c r="B423" s="260"/>
      <c r="C423" s="260"/>
      <c r="D423" s="260"/>
      <c r="E423" s="290" t="str">
        <f t="shared" ref="E423:H423" si="428">IF(LEFT($A423,7)="State A",LARGE($D426:$D432,E$1),"")</f>
        <v/>
      </c>
      <c r="F423" s="290" t="str">
        <f t="shared" si="428"/>
        <v/>
      </c>
      <c r="G423" s="290" t="str">
        <f t="shared" si="428"/>
        <v/>
      </c>
      <c r="H423" s="290" t="str">
        <f t="shared" si="428"/>
        <v/>
      </c>
      <c r="I423" s="290" t="str">
        <f t="shared" si="392"/>
        <v/>
      </c>
    </row>
    <row r="424" spans="1:9" x14ac:dyDescent="0.3">
      <c r="A424" s="288"/>
      <c r="B424" s="260"/>
      <c r="C424" s="260"/>
      <c r="D424" s="260"/>
      <c r="E424" s="290" t="str">
        <f t="shared" ref="E424:H424" si="429">IF(LEFT($A424,7)="State A",LARGE($D427:$D433,E$1),"")</f>
        <v/>
      </c>
      <c r="F424" s="290" t="str">
        <f t="shared" si="429"/>
        <v/>
      </c>
      <c r="G424" s="290" t="str">
        <f t="shared" si="429"/>
        <v/>
      </c>
      <c r="H424" s="290" t="str">
        <f t="shared" si="429"/>
        <v/>
      </c>
      <c r="I424" s="290" t="str">
        <f t="shared" si="392"/>
        <v/>
      </c>
    </row>
    <row r="425" spans="1:9" x14ac:dyDescent="0.3">
      <c r="A425" s="288" t="s">
        <v>1469</v>
      </c>
      <c r="B425" s="260"/>
      <c r="C425" s="260"/>
      <c r="D425" s="260"/>
      <c r="E425" s="290" t="str">
        <f t="shared" ref="E425:H425" si="430">IF(LEFT($A425,7)="State A",LARGE($D428:$D434,E$1),"")</f>
        <v/>
      </c>
      <c r="F425" s="290" t="str">
        <f t="shared" si="430"/>
        <v/>
      </c>
      <c r="G425" s="290" t="str">
        <f t="shared" si="430"/>
        <v/>
      </c>
      <c r="H425" s="290" t="str">
        <f t="shared" si="430"/>
        <v/>
      </c>
      <c r="I425" s="290" t="str">
        <f t="shared" si="392"/>
        <v/>
      </c>
    </row>
    <row r="426" spans="1:9" x14ac:dyDescent="0.3">
      <c r="A426" s="288" t="s">
        <v>1470</v>
      </c>
      <c r="B426" s="260"/>
      <c r="C426" s="260"/>
      <c r="D426" s="260"/>
      <c r="E426" s="290" t="str">
        <f t="shared" ref="E426:H426" si="431">IF(LEFT($A426,7)="State A",LARGE($D429:$D435,E$1),"")</f>
        <v/>
      </c>
      <c r="F426" s="290" t="str">
        <f t="shared" si="431"/>
        <v/>
      </c>
      <c r="G426" s="290" t="str">
        <f t="shared" si="431"/>
        <v/>
      </c>
      <c r="H426" s="290" t="str">
        <f t="shared" si="431"/>
        <v/>
      </c>
      <c r="I426" s="290" t="str">
        <f t="shared" si="392"/>
        <v/>
      </c>
    </row>
    <row r="427" spans="1:9" x14ac:dyDescent="0.3">
      <c r="A427" s="288" t="s">
        <v>1471</v>
      </c>
      <c r="B427" s="260"/>
      <c r="C427" s="260"/>
      <c r="D427" s="260"/>
      <c r="E427" s="290" t="str">
        <f t="shared" ref="E427:H427" si="432">IF(LEFT($A427,7)="State A",LARGE($D430:$D436,E$1),"")</f>
        <v/>
      </c>
      <c r="F427" s="290" t="str">
        <f t="shared" si="432"/>
        <v/>
      </c>
      <c r="G427" s="290" t="str">
        <f t="shared" si="432"/>
        <v/>
      </c>
      <c r="H427" s="290" t="str">
        <f t="shared" si="432"/>
        <v/>
      </c>
      <c r="I427" s="290" t="str">
        <f t="shared" si="392"/>
        <v/>
      </c>
    </row>
    <row r="428" spans="1:9" x14ac:dyDescent="0.3">
      <c r="A428" s="260"/>
      <c r="B428" s="260"/>
      <c r="C428" s="260"/>
      <c r="D428" s="260"/>
      <c r="E428" s="290" t="str">
        <f t="shared" ref="E428:H428" si="433">IF(LEFT($A428,7)="State A",LARGE($D431:$D437,E$1),"")</f>
        <v/>
      </c>
      <c r="F428" s="290" t="str">
        <f t="shared" si="433"/>
        <v/>
      </c>
      <c r="G428" s="290" t="str">
        <f t="shared" si="433"/>
        <v/>
      </c>
      <c r="H428" s="290" t="str">
        <f t="shared" si="433"/>
        <v/>
      </c>
      <c r="I428" s="290" t="str">
        <f t="shared" si="392"/>
        <v/>
      </c>
    </row>
    <row r="429" spans="1:9" x14ac:dyDescent="0.3">
      <c r="A429" s="289" t="s">
        <v>1472</v>
      </c>
      <c r="B429" s="260"/>
      <c r="C429" s="260"/>
      <c r="D429" s="260"/>
      <c r="E429" s="290" t="str">
        <f t="shared" ref="E429:H429" si="434">IF(LEFT($A429,7)="State A",LARGE($D432:$D438,E$1),"")</f>
        <v/>
      </c>
      <c r="F429" s="290" t="str">
        <f t="shared" si="434"/>
        <v/>
      </c>
      <c r="G429" s="290" t="str">
        <f t="shared" si="434"/>
        <v/>
      </c>
      <c r="H429" s="290" t="str">
        <f t="shared" si="434"/>
        <v/>
      </c>
      <c r="I429" s="290" t="str">
        <f t="shared" si="392"/>
        <v/>
      </c>
    </row>
    <row r="430" spans="1:9" x14ac:dyDescent="0.3">
      <c r="A430" s="260" t="s">
        <v>423</v>
      </c>
      <c r="B430" s="260"/>
      <c r="C430" s="260"/>
      <c r="D430" s="260"/>
      <c r="E430" s="290" t="str">
        <f t="shared" ref="E430:H430" si="435">IF(LEFT($A430,7)="State A",LARGE($D433:$D439,E$1),"")</f>
        <v/>
      </c>
      <c r="F430" s="290" t="str">
        <f t="shared" si="435"/>
        <v/>
      </c>
      <c r="G430" s="290" t="str">
        <f t="shared" si="435"/>
        <v/>
      </c>
      <c r="H430" s="290" t="str">
        <f t="shared" si="435"/>
        <v/>
      </c>
      <c r="I430" s="290" t="str">
        <f t="shared" si="392"/>
        <v/>
      </c>
    </row>
    <row r="431" spans="1:9" x14ac:dyDescent="0.3">
      <c r="A431" s="260" t="s">
        <v>1617</v>
      </c>
      <c r="B431" s="260"/>
      <c r="C431" s="260"/>
      <c r="D431" s="260"/>
      <c r="E431" s="290">
        <f t="shared" ref="E431:H431" si="436">IF(LEFT($A431,7)="State A",LARGE($D434:$D440,E$1),"")</f>
        <v>0.32600000000000001</v>
      </c>
      <c r="F431" s="290">
        <f t="shared" si="436"/>
        <v>0.31630000000000003</v>
      </c>
      <c r="G431" s="290">
        <f t="shared" si="436"/>
        <v>0.17960000000000001</v>
      </c>
      <c r="H431" s="290">
        <f t="shared" si="436"/>
        <v>0.17810000000000001</v>
      </c>
      <c r="I431" s="290">
        <f t="shared" si="392"/>
        <v>0.14230000000000001</v>
      </c>
    </row>
    <row r="432" spans="1:9" x14ac:dyDescent="0.3">
      <c r="A432" s="260" t="s">
        <v>1618</v>
      </c>
      <c r="B432" s="260"/>
      <c r="C432" s="260"/>
      <c r="D432" s="260"/>
      <c r="E432" s="290" t="str">
        <f t="shared" ref="E432:H432" si="437">IF(LEFT($A432,7)="State A",LARGE($D435:$D441,E$1),"")</f>
        <v/>
      </c>
      <c r="F432" s="290" t="str">
        <f t="shared" si="437"/>
        <v/>
      </c>
      <c r="G432" s="290" t="str">
        <f t="shared" si="437"/>
        <v/>
      </c>
      <c r="H432" s="290" t="str">
        <f t="shared" si="437"/>
        <v/>
      </c>
      <c r="I432" s="290" t="str">
        <f t="shared" si="392"/>
        <v/>
      </c>
    </row>
    <row r="433" spans="1:9" x14ac:dyDescent="0.3">
      <c r="A433" s="173" t="s">
        <v>1458</v>
      </c>
      <c r="B433" s="173" t="s">
        <v>1459</v>
      </c>
      <c r="C433" s="173" t="s">
        <v>1460</v>
      </c>
      <c r="D433" s="173" t="s">
        <v>1461</v>
      </c>
      <c r="E433" s="290" t="str">
        <f t="shared" ref="E433:H433" si="438">IF(LEFT($A433,7)="State A",LARGE($D436:$D442,E$1),"")</f>
        <v/>
      </c>
      <c r="F433" s="290" t="str">
        <f t="shared" si="438"/>
        <v/>
      </c>
      <c r="G433" s="290" t="str">
        <f t="shared" si="438"/>
        <v/>
      </c>
      <c r="H433" s="290" t="str">
        <f t="shared" si="438"/>
        <v/>
      </c>
      <c r="I433" s="290" t="str">
        <f t="shared" si="392"/>
        <v/>
      </c>
    </row>
    <row r="434" spans="1:9" ht="13.8" customHeight="1" x14ac:dyDescent="0.3">
      <c r="A434" s="173" t="s">
        <v>1465</v>
      </c>
      <c r="B434" s="173" t="s">
        <v>1619</v>
      </c>
      <c r="C434" s="286">
        <v>26062</v>
      </c>
      <c r="D434" s="287">
        <v>0.32600000000000001</v>
      </c>
      <c r="E434" s="290" t="str">
        <f t="shared" ref="E434:H434" si="439">IF(LEFT($A434,7)="State A",LARGE($D437:$D443,E$1),"")</f>
        <v/>
      </c>
      <c r="F434" s="290" t="str">
        <f t="shared" si="439"/>
        <v/>
      </c>
      <c r="G434" s="290" t="str">
        <f t="shared" si="439"/>
        <v/>
      </c>
      <c r="H434" s="290" t="str">
        <f t="shared" si="439"/>
        <v/>
      </c>
      <c r="I434" s="290" t="str">
        <f t="shared" si="392"/>
        <v/>
      </c>
    </row>
    <row r="435" spans="1:9" x14ac:dyDescent="0.3">
      <c r="A435" s="173"/>
      <c r="B435" s="173"/>
      <c r="C435" s="286"/>
      <c r="D435" s="287"/>
      <c r="E435" s="290" t="str">
        <f t="shared" ref="E435:H435" si="440">IF(LEFT($A435,7)="State A",LARGE($D438:$D444,E$1),"")</f>
        <v/>
      </c>
      <c r="F435" s="290" t="str">
        <f t="shared" si="440"/>
        <v/>
      </c>
      <c r="G435" s="290" t="str">
        <f t="shared" si="440"/>
        <v/>
      </c>
      <c r="H435" s="290" t="str">
        <f t="shared" si="440"/>
        <v/>
      </c>
      <c r="I435" s="290" t="str">
        <f t="shared" si="392"/>
        <v/>
      </c>
    </row>
    <row r="436" spans="1:9" ht="13.8" customHeight="1" x14ac:dyDescent="0.3">
      <c r="A436" s="173" t="s">
        <v>1465</v>
      </c>
      <c r="B436" s="173" t="s">
        <v>1620</v>
      </c>
      <c r="C436" s="286">
        <v>25282</v>
      </c>
      <c r="D436" s="287">
        <v>0.31630000000000003</v>
      </c>
      <c r="E436" s="290" t="str">
        <f t="shared" ref="E436:H436" si="441">IF(LEFT($A436,7)="State A",LARGE($D439:$D445,E$1),"")</f>
        <v/>
      </c>
      <c r="F436" s="290" t="str">
        <f t="shared" si="441"/>
        <v/>
      </c>
      <c r="G436" s="290" t="str">
        <f t="shared" si="441"/>
        <v/>
      </c>
      <c r="H436" s="290" t="str">
        <f t="shared" si="441"/>
        <v/>
      </c>
      <c r="I436" s="290" t="str">
        <f t="shared" si="392"/>
        <v/>
      </c>
    </row>
    <row r="437" spans="1:9" x14ac:dyDescent="0.3">
      <c r="A437" s="173"/>
      <c r="B437" s="173"/>
      <c r="C437" s="286"/>
      <c r="D437" s="287"/>
      <c r="E437" s="290" t="str">
        <f t="shared" ref="E437:H437" si="442">IF(LEFT($A437,7)="State A",LARGE($D440:$D446,E$1),"")</f>
        <v/>
      </c>
      <c r="F437" s="290" t="str">
        <f t="shared" si="442"/>
        <v/>
      </c>
      <c r="G437" s="290" t="str">
        <f t="shared" si="442"/>
        <v/>
      </c>
      <c r="H437" s="290" t="str">
        <f t="shared" si="442"/>
        <v/>
      </c>
      <c r="I437" s="290" t="str">
        <f t="shared" si="392"/>
        <v/>
      </c>
    </row>
    <row r="438" spans="1:9" x14ac:dyDescent="0.3">
      <c r="A438" s="173" t="s">
        <v>1462</v>
      </c>
      <c r="B438" s="173" t="s">
        <v>1621</v>
      </c>
      <c r="C438" s="286">
        <v>14353</v>
      </c>
      <c r="D438" s="287">
        <v>0.17960000000000001</v>
      </c>
      <c r="E438" s="290" t="str">
        <f t="shared" ref="E438:H438" si="443">IF(LEFT($A438,7)="State A",LARGE($D441:$D447,E$1),"")</f>
        <v/>
      </c>
      <c r="F438" s="290" t="str">
        <f t="shared" si="443"/>
        <v/>
      </c>
      <c r="G438" s="290" t="str">
        <f t="shared" si="443"/>
        <v/>
      </c>
      <c r="H438" s="290" t="str">
        <f t="shared" si="443"/>
        <v/>
      </c>
      <c r="I438" s="290" t="str">
        <f t="shared" si="392"/>
        <v/>
      </c>
    </row>
    <row r="439" spans="1:9" x14ac:dyDescent="0.3">
      <c r="A439" s="173" t="s">
        <v>1462</v>
      </c>
      <c r="B439" s="173" t="s">
        <v>1622</v>
      </c>
      <c r="C439" s="286">
        <v>14236</v>
      </c>
      <c r="D439" s="287">
        <v>0.17810000000000001</v>
      </c>
      <c r="E439" s="290" t="str">
        <f t="shared" ref="E439:H439" si="444">IF(LEFT($A439,7)="State A",LARGE($D442:$D448,E$1),"")</f>
        <v/>
      </c>
      <c r="F439" s="290" t="str">
        <f t="shared" si="444"/>
        <v/>
      </c>
      <c r="G439" s="290" t="str">
        <f t="shared" si="444"/>
        <v/>
      </c>
      <c r="H439" s="290" t="str">
        <f t="shared" si="444"/>
        <v/>
      </c>
      <c r="I439" s="290" t="str">
        <f t="shared" si="392"/>
        <v/>
      </c>
    </row>
    <row r="440" spans="1:9" x14ac:dyDescent="0.3">
      <c r="A440" s="260" t="s">
        <v>1468</v>
      </c>
      <c r="B440" s="260"/>
      <c r="C440" s="260"/>
      <c r="D440" s="260"/>
      <c r="E440" s="290" t="str">
        <f t="shared" ref="E440:H440" si="445">IF(LEFT($A440,7)="State A",LARGE($D443:$D449,E$1),"")</f>
        <v/>
      </c>
      <c r="F440" s="290" t="str">
        <f t="shared" si="445"/>
        <v/>
      </c>
      <c r="G440" s="290" t="str">
        <f t="shared" si="445"/>
        <v/>
      </c>
      <c r="H440" s="290" t="str">
        <f t="shared" si="445"/>
        <v/>
      </c>
      <c r="I440" s="290" t="str">
        <f t="shared" si="392"/>
        <v/>
      </c>
    </row>
    <row r="441" spans="1:9" x14ac:dyDescent="0.3">
      <c r="A441" s="288"/>
      <c r="B441" s="260"/>
      <c r="C441" s="260"/>
      <c r="D441" s="260"/>
      <c r="E441" s="290" t="str">
        <f t="shared" ref="E441:H441" si="446">IF(LEFT($A441,7)="State A",LARGE($D444:$D450,E$1),"")</f>
        <v/>
      </c>
      <c r="F441" s="290" t="str">
        <f t="shared" si="446"/>
        <v/>
      </c>
      <c r="G441" s="290" t="str">
        <f t="shared" si="446"/>
        <v/>
      </c>
      <c r="H441" s="290" t="str">
        <f t="shared" si="446"/>
        <v/>
      </c>
      <c r="I441" s="290" t="str">
        <f t="shared" si="392"/>
        <v/>
      </c>
    </row>
    <row r="442" spans="1:9" x14ac:dyDescent="0.3">
      <c r="A442" s="288" t="s">
        <v>1469</v>
      </c>
      <c r="B442" s="260"/>
      <c r="C442" s="260"/>
      <c r="D442" s="260"/>
      <c r="E442" s="290" t="str">
        <f t="shared" ref="E442:H442" si="447">IF(LEFT($A442,7)="State A",LARGE($D445:$D451,E$1),"")</f>
        <v/>
      </c>
      <c r="F442" s="290" t="str">
        <f t="shared" si="447"/>
        <v/>
      </c>
      <c r="G442" s="290" t="str">
        <f t="shared" si="447"/>
        <v/>
      </c>
      <c r="H442" s="290" t="str">
        <f t="shared" si="447"/>
        <v/>
      </c>
      <c r="I442" s="290" t="str">
        <f t="shared" si="392"/>
        <v/>
      </c>
    </row>
    <row r="443" spans="1:9" x14ac:dyDescent="0.3">
      <c r="A443" s="288" t="s">
        <v>1470</v>
      </c>
      <c r="B443" s="260"/>
      <c r="C443" s="260"/>
      <c r="D443" s="260"/>
      <c r="E443" s="290" t="str">
        <f t="shared" ref="E443:H443" si="448">IF(LEFT($A443,7)="State A",LARGE($D446:$D452,E$1),"")</f>
        <v/>
      </c>
      <c r="F443" s="290" t="str">
        <f t="shared" si="448"/>
        <v/>
      </c>
      <c r="G443" s="290" t="str">
        <f t="shared" si="448"/>
        <v/>
      </c>
      <c r="H443" s="290" t="str">
        <f t="shared" si="448"/>
        <v/>
      </c>
      <c r="I443" s="290" t="str">
        <f t="shared" si="392"/>
        <v/>
      </c>
    </row>
    <row r="444" spans="1:9" x14ac:dyDescent="0.3">
      <c r="A444" s="288" t="s">
        <v>1471</v>
      </c>
      <c r="B444" s="260"/>
      <c r="C444" s="260"/>
      <c r="D444" s="260"/>
      <c r="E444" s="290" t="str">
        <f t="shared" ref="E444:H444" si="449">IF(LEFT($A444,7)="State A",LARGE($D447:$D453,E$1),"")</f>
        <v/>
      </c>
      <c r="F444" s="290" t="str">
        <f t="shared" si="449"/>
        <v/>
      </c>
      <c r="G444" s="290" t="str">
        <f t="shared" si="449"/>
        <v/>
      </c>
      <c r="H444" s="290" t="str">
        <f t="shared" si="449"/>
        <v/>
      </c>
      <c r="I444" s="290" t="str">
        <f t="shared" si="392"/>
        <v/>
      </c>
    </row>
    <row r="445" spans="1:9" x14ac:dyDescent="0.3">
      <c r="A445" s="260"/>
      <c r="B445" s="260"/>
      <c r="C445" s="260"/>
      <c r="D445" s="260"/>
      <c r="E445" s="290" t="str">
        <f t="shared" ref="E445:H445" si="450">IF(LEFT($A445,7)="State A",LARGE($D448:$D454,E$1),"")</f>
        <v/>
      </c>
      <c r="F445" s="290" t="str">
        <f t="shared" si="450"/>
        <v/>
      </c>
      <c r="G445" s="290" t="str">
        <f t="shared" si="450"/>
        <v/>
      </c>
      <c r="H445" s="290" t="str">
        <f t="shared" si="450"/>
        <v/>
      </c>
      <c r="I445" s="290" t="str">
        <f t="shared" si="392"/>
        <v/>
      </c>
    </row>
    <row r="446" spans="1:9" x14ac:dyDescent="0.3">
      <c r="A446" s="289" t="s">
        <v>1472</v>
      </c>
      <c r="B446" s="260"/>
      <c r="C446" s="260"/>
      <c r="D446" s="260"/>
      <c r="E446" s="290" t="str">
        <f t="shared" ref="E446:H446" si="451">IF(LEFT($A446,7)="State A",LARGE($D449:$D455,E$1),"")</f>
        <v/>
      </c>
      <c r="F446" s="290" t="str">
        <f t="shared" si="451"/>
        <v/>
      </c>
      <c r="G446" s="290" t="str">
        <f t="shared" si="451"/>
        <v/>
      </c>
      <c r="H446" s="290" t="str">
        <f t="shared" si="451"/>
        <v/>
      </c>
      <c r="I446" s="290" t="str">
        <f t="shared" si="392"/>
        <v/>
      </c>
    </row>
    <row r="447" spans="1:9" x14ac:dyDescent="0.3">
      <c r="A447" s="260" t="s">
        <v>423</v>
      </c>
      <c r="B447" s="260"/>
      <c r="C447" s="260"/>
      <c r="D447" s="260"/>
      <c r="E447" s="290" t="str">
        <f t="shared" ref="E447:H447" si="452">IF(LEFT($A447,7)="State A",LARGE($D450:$D456,E$1),"")</f>
        <v/>
      </c>
      <c r="F447" s="290" t="str">
        <f t="shared" si="452"/>
        <v/>
      </c>
      <c r="G447" s="290" t="str">
        <f t="shared" si="452"/>
        <v/>
      </c>
      <c r="H447" s="290" t="str">
        <f t="shared" si="452"/>
        <v/>
      </c>
      <c r="I447" s="290" t="str">
        <f t="shared" si="392"/>
        <v/>
      </c>
    </row>
    <row r="448" spans="1:9" x14ac:dyDescent="0.3">
      <c r="A448" s="260" t="s">
        <v>1623</v>
      </c>
      <c r="B448" s="260"/>
      <c r="C448" s="260"/>
      <c r="D448" s="260"/>
      <c r="E448" s="290">
        <f t="shared" ref="E448:H448" si="453">IF(LEFT($A448,7)="State A",LARGE($D451:$D457,E$1),"")</f>
        <v>0.41289999999999999</v>
      </c>
      <c r="F448" s="290">
        <f t="shared" si="453"/>
        <v>0.40670000000000001</v>
      </c>
      <c r="G448" s="290">
        <f t="shared" si="453"/>
        <v>8.5300000000000001E-2</v>
      </c>
      <c r="H448" s="290">
        <f t="shared" si="453"/>
        <v>7.9000000000000001E-2</v>
      </c>
      <c r="I448" s="290">
        <f t="shared" si="392"/>
        <v>0.32765</v>
      </c>
    </row>
    <row r="449" spans="1:9" x14ac:dyDescent="0.3">
      <c r="A449" s="260" t="s">
        <v>1624</v>
      </c>
      <c r="B449" s="260"/>
      <c r="C449" s="260"/>
      <c r="D449" s="260"/>
      <c r="E449" s="290" t="str">
        <f t="shared" ref="E449:H449" si="454">IF(LEFT($A449,7)="State A",LARGE($D452:$D458,E$1),"")</f>
        <v/>
      </c>
      <c r="F449" s="290" t="str">
        <f t="shared" si="454"/>
        <v/>
      </c>
      <c r="G449" s="290" t="str">
        <f t="shared" si="454"/>
        <v/>
      </c>
      <c r="H449" s="290" t="str">
        <f t="shared" si="454"/>
        <v/>
      </c>
      <c r="I449" s="290" t="str">
        <f t="shared" si="392"/>
        <v/>
      </c>
    </row>
    <row r="450" spans="1:9" x14ac:dyDescent="0.3">
      <c r="A450" s="173" t="s">
        <v>1458</v>
      </c>
      <c r="B450" s="173" t="s">
        <v>1459</v>
      </c>
      <c r="C450" s="173" t="s">
        <v>1460</v>
      </c>
      <c r="D450" s="173" t="s">
        <v>1461</v>
      </c>
      <c r="E450" s="290" t="str">
        <f t="shared" ref="E450:H450" si="455">IF(LEFT($A450,7)="State A",LARGE($D453:$D459,E$1),"")</f>
        <v/>
      </c>
      <c r="F450" s="290" t="str">
        <f t="shared" si="455"/>
        <v/>
      </c>
      <c r="G450" s="290" t="str">
        <f t="shared" si="455"/>
        <v/>
      </c>
      <c r="H450" s="290" t="str">
        <f t="shared" si="455"/>
        <v/>
      </c>
      <c r="I450" s="290" t="str">
        <f t="shared" si="392"/>
        <v/>
      </c>
    </row>
    <row r="451" spans="1:9" ht="13.8" customHeight="1" x14ac:dyDescent="0.3">
      <c r="A451" s="173" t="s">
        <v>1465</v>
      </c>
      <c r="B451" s="173" t="s">
        <v>1625</v>
      </c>
      <c r="C451" s="286">
        <v>15396</v>
      </c>
      <c r="D451" s="287">
        <v>0.41289999999999999</v>
      </c>
      <c r="E451" s="290" t="str">
        <f t="shared" ref="E451:H451" si="456">IF(LEFT($A451,7)="State A",LARGE($D454:$D460,E$1),"")</f>
        <v/>
      </c>
      <c r="F451" s="290" t="str">
        <f t="shared" si="456"/>
        <v/>
      </c>
      <c r="G451" s="290" t="str">
        <f t="shared" si="456"/>
        <v/>
      </c>
      <c r="H451" s="290" t="str">
        <f t="shared" si="456"/>
        <v/>
      </c>
      <c r="I451" s="290" t="str">
        <f t="shared" ref="I451:I514" si="457">IF(LEFT($A451,7)="State A",AVERAGE(E451-G451, F451-H451),"")</f>
        <v/>
      </c>
    </row>
    <row r="452" spans="1:9" x14ac:dyDescent="0.3">
      <c r="A452" s="173"/>
      <c r="B452" s="173"/>
      <c r="C452" s="286"/>
      <c r="D452" s="287"/>
      <c r="E452" s="290" t="str">
        <f t="shared" ref="E452:H452" si="458">IF(LEFT($A452,7)="State A",LARGE($D455:$D461,E$1),"")</f>
        <v/>
      </c>
      <c r="F452" s="290" t="str">
        <f t="shared" si="458"/>
        <v/>
      </c>
      <c r="G452" s="290" t="str">
        <f t="shared" si="458"/>
        <v/>
      </c>
      <c r="H452" s="290" t="str">
        <f t="shared" si="458"/>
        <v/>
      </c>
      <c r="I452" s="290" t="str">
        <f t="shared" si="457"/>
        <v/>
      </c>
    </row>
    <row r="453" spans="1:9" ht="27.6" customHeight="1" x14ac:dyDescent="0.3">
      <c r="A453" s="173" t="s">
        <v>1465</v>
      </c>
      <c r="B453" s="173" t="s">
        <v>1626</v>
      </c>
      <c r="C453" s="286">
        <v>15163</v>
      </c>
      <c r="D453" s="287">
        <v>0.40670000000000001</v>
      </c>
      <c r="E453" s="290" t="str">
        <f t="shared" ref="E453:H453" si="459">IF(LEFT($A453,7)="State A",LARGE($D456:$D462,E$1),"")</f>
        <v/>
      </c>
      <c r="F453" s="290" t="str">
        <f t="shared" si="459"/>
        <v/>
      </c>
      <c r="G453" s="290" t="str">
        <f t="shared" si="459"/>
        <v/>
      </c>
      <c r="H453" s="290" t="str">
        <f t="shared" si="459"/>
        <v/>
      </c>
      <c r="I453" s="290" t="str">
        <f t="shared" si="457"/>
        <v/>
      </c>
    </row>
    <row r="454" spans="1:9" x14ac:dyDescent="0.3">
      <c r="A454" s="173"/>
      <c r="B454" s="173"/>
      <c r="C454" s="286"/>
      <c r="D454" s="287"/>
      <c r="E454" s="290" t="str">
        <f t="shared" ref="E454:H454" si="460">IF(LEFT($A454,7)="State A",LARGE($D457:$D463,E$1),"")</f>
        <v/>
      </c>
      <c r="F454" s="290" t="str">
        <f t="shared" si="460"/>
        <v/>
      </c>
      <c r="G454" s="290" t="str">
        <f t="shared" si="460"/>
        <v/>
      </c>
      <c r="H454" s="290" t="str">
        <f t="shared" si="460"/>
        <v/>
      </c>
      <c r="I454" s="290" t="str">
        <f t="shared" si="457"/>
        <v/>
      </c>
    </row>
    <row r="455" spans="1:9" x14ac:dyDescent="0.3">
      <c r="A455" s="173" t="s">
        <v>1462</v>
      </c>
      <c r="B455" s="173" t="s">
        <v>1627</v>
      </c>
      <c r="C455" s="286">
        <v>3181</v>
      </c>
      <c r="D455" s="287">
        <v>8.5300000000000001E-2</v>
      </c>
      <c r="E455" s="290" t="str">
        <f t="shared" ref="E455:H455" si="461">IF(LEFT($A455,7)="State A",LARGE($D458:$D464,E$1),"")</f>
        <v/>
      </c>
      <c r="F455" s="290" t="str">
        <f t="shared" si="461"/>
        <v/>
      </c>
      <c r="G455" s="290" t="str">
        <f t="shared" si="461"/>
        <v/>
      </c>
      <c r="H455" s="290" t="str">
        <f t="shared" si="461"/>
        <v/>
      </c>
      <c r="I455" s="290" t="str">
        <f t="shared" si="457"/>
        <v/>
      </c>
    </row>
    <row r="456" spans="1:9" x14ac:dyDescent="0.3">
      <c r="A456" s="173" t="s">
        <v>1462</v>
      </c>
      <c r="B456" s="173" t="s">
        <v>1628</v>
      </c>
      <c r="C456" s="286">
        <v>2946</v>
      </c>
      <c r="D456" s="287">
        <v>7.9000000000000001E-2</v>
      </c>
      <c r="E456" s="290" t="str">
        <f t="shared" ref="E456:H456" si="462">IF(LEFT($A456,7)="State A",LARGE($D459:$D465,E$1),"")</f>
        <v/>
      </c>
      <c r="F456" s="290" t="str">
        <f t="shared" si="462"/>
        <v/>
      </c>
      <c r="G456" s="290" t="str">
        <f t="shared" si="462"/>
        <v/>
      </c>
      <c r="H456" s="290" t="str">
        <f t="shared" si="462"/>
        <v/>
      </c>
      <c r="I456" s="290" t="str">
        <f t="shared" si="457"/>
        <v/>
      </c>
    </row>
    <row r="457" spans="1:9" x14ac:dyDescent="0.3">
      <c r="A457" s="173" t="s">
        <v>1507</v>
      </c>
      <c r="B457" s="173" t="s">
        <v>1629</v>
      </c>
      <c r="C457" s="173">
        <v>598</v>
      </c>
      <c r="D457" s="287">
        <v>1.6E-2</v>
      </c>
      <c r="E457" s="290" t="str">
        <f t="shared" ref="E457:H457" si="463">IF(LEFT($A457,7)="State A",LARGE($D460:$D466,E$1),"")</f>
        <v/>
      </c>
      <c r="F457" s="290" t="str">
        <f t="shared" si="463"/>
        <v/>
      </c>
      <c r="G457" s="290" t="str">
        <f t="shared" si="463"/>
        <v/>
      </c>
      <c r="H457" s="290" t="str">
        <f t="shared" si="463"/>
        <v/>
      </c>
      <c r="I457" s="290" t="str">
        <f t="shared" si="457"/>
        <v/>
      </c>
    </row>
    <row r="458" spans="1:9" x14ac:dyDescent="0.3">
      <c r="A458" s="260" t="s">
        <v>1468</v>
      </c>
      <c r="B458" s="260"/>
      <c r="C458" s="260"/>
      <c r="D458" s="260"/>
      <c r="E458" s="290" t="str">
        <f t="shared" ref="E458:H458" si="464">IF(LEFT($A458,7)="State A",LARGE($D461:$D467,E$1),"")</f>
        <v/>
      </c>
      <c r="F458" s="290" t="str">
        <f t="shared" si="464"/>
        <v/>
      </c>
      <c r="G458" s="290" t="str">
        <f t="shared" si="464"/>
        <v/>
      </c>
      <c r="H458" s="290" t="str">
        <f t="shared" si="464"/>
        <v/>
      </c>
      <c r="I458" s="290" t="str">
        <f t="shared" si="457"/>
        <v/>
      </c>
    </row>
    <row r="459" spans="1:9" x14ac:dyDescent="0.3">
      <c r="A459" s="288"/>
      <c r="B459" s="260"/>
      <c r="C459" s="260"/>
      <c r="D459" s="260"/>
      <c r="E459" s="290" t="str">
        <f t="shared" ref="E459:H459" si="465">IF(LEFT($A459,7)="State A",LARGE($D462:$D468,E$1),"")</f>
        <v/>
      </c>
      <c r="F459" s="290" t="str">
        <f t="shared" si="465"/>
        <v/>
      </c>
      <c r="G459" s="290" t="str">
        <f t="shared" si="465"/>
        <v/>
      </c>
      <c r="H459" s="290" t="str">
        <f t="shared" si="465"/>
        <v/>
      </c>
      <c r="I459" s="290" t="str">
        <f t="shared" si="457"/>
        <v/>
      </c>
    </row>
    <row r="460" spans="1:9" x14ac:dyDescent="0.3">
      <c r="A460" s="288" t="s">
        <v>1469</v>
      </c>
      <c r="B460" s="260"/>
      <c r="C460" s="260"/>
      <c r="D460" s="260"/>
      <c r="E460" s="290" t="str">
        <f t="shared" ref="E460:H460" si="466">IF(LEFT($A460,7)="State A",LARGE($D463:$D469,E$1),"")</f>
        <v/>
      </c>
      <c r="F460" s="290" t="str">
        <f t="shared" si="466"/>
        <v/>
      </c>
      <c r="G460" s="290" t="str">
        <f t="shared" si="466"/>
        <v/>
      </c>
      <c r="H460" s="290" t="str">
        <f t="shared" si="466"/>
        <v/>
      </c>
      <c r="I460" s="290" t="str">
        <f t="shared" si="457"/>
        <v/>
      </c>
    </row>
    <row r="461" spans="1:9" x14ac:dyDescent="0.3">
      <c r="A461" s="288" t="s">
        <v>1470</v>
      </c>
      <c r="B461" s="260"/>
      <c r="C461" s="260"/>
      <c r="D461" s="260"/>
      <c r="E461" s="290" t="str">
        <f t="shared" ref="E461:H461" si="467">IF(LEFT($A461,7)="State A",LARGE($D464:$D470,E$1),"")</f>
        <v/>
      </c>
      <c r="F461" s="290" t="str">
        <f t="shared" si="467"/>
        <v/>
      </c>
      <c r="G461" s="290" t="str">
        <f t="shared" si="467"/>
        <v/>
      </c>
      <c r="H461" s="290" t="str">
        <f t="shared" si="467"/>
        <v/>
      </c>
      <c r="I461" s="290" t="str">
        <f t="shared" si="457"/>
        <v/>
      </c>
    </row>
    <row r="462" spans="1:9" x14ac:dyDescent="0.3">
      <c r="A462" s="288" t="s">
        <v>1471</v>
      </c>
      <c r="B462" s="260"/>
      <c r="C462" s="260"/>
      <c r="D462" s="260"/>
      <c r="E462" s="290" t="str">
        <f t="shared" ref="E462:H462" si="468">IF(LEFT($A462,7)="State A",LARGE($D465:$D471,E$1),"")</f>
        <v/>
      </c>
      <c r="F462" s="290" t="str">
        <f t="shared" si="468"/>
        <v/>
      </c>
      <c r="G462" s="290" t="str">
        <f t="shared" si="468"/>
        <v/>
      </c>
      <c r="H462" s="290" t="str">
        <f t="shared" si="468"/>
        <v/>
      </c>
      <c r="I462" s="290" t="str">
        <f t="shared" si="457"/>
        <v/>
      </c>
    </row>
    <row r="463" spans="1:9" x14ac:dyDescent="0.3">
      <c r="A463" s="260"/>
      <c r="B463" s="260"/>
      <c r="C463" s="260"/>
      <c r="D463" s="260"/>
      <c r="E463" s="290" t="str">
        <f t="shared" ref="E463:H463" si="469">IF(LEFT($A463,7)="State A",LARGE($D466:$D472,E$1),"")</f>
        <v/>
      </c>
      <c r="F463" s="290" t="str">
        <f t="shared" si="469"/>
        <v/>
      </c>
      <c r="G463" s="290" t="str">
        <f t="shared" si="469"/>
        <v/>
      </c>
      <c r="H463" s="290" t="str">
        <f t="shared" si="469"/>
        <v/>
      </c>
      <c r="I463" s="290" t="str">
        <f t="shared" si="457"/>
        <v/>
      </c>
    </row>
    <row r="464" spans="1:9" x14ac:dyDescent="0.3">
      <c r="A464" s="289" t="s">
        <v>1472</v>
      </c>
      <c r="B464" s="260"/>
      <c r="C464" s="260"/>
      <c r="D464" s="260"/>
      <c r="E464" s="290" t="str">
        <f t="shared" ref="E464:H464" si="470">IF(LEFT($A464,7)="State A",LARGE($D467:$D473,E$1),"")</f>
        <v/>
      </c>
      <c r="F464" s="290" t="str">
        <f t="shared" si="470"/>
        <v/>
      </c>
      <c r="G464" s="290" t="str">
        <f t="shared" si="470"/>
        <v/>
      </c>
      <c r="H464" s="290" t="str">
        <f t="shared" si="470"/>
        <v/>
      </c>
      <c r="I464" s="290" t="str">
        <f t="shared" si="457"/>
        <v/>
      </c>
    </row>
    <row r="465" spans="1:9" x14ac:dyDescent="0.3">
      <c r="A465" s="260" t="s">
        <v>423</v>
      </c>
      <c r="B465" s="260"/>
      <c r="C465" s="260"/>
      <c r="D465" s="260"/>
      <c r="E465" s="290" t="str">
        <f t="shared" ref="E465:H465" si="471">IF(LEFT($A465,7)="State A",LARGE($D468:$D474,E$1),"")</f>
        <v/>
      </c>
      <c r="F465" s="290" t="str">
        <f t="shared" si="471"/>
        <v/>
      </c>
      <c r="G465" s="290" t="str">
        <f t="shared" si="471"/>
        <v/>
      </c>
      <c r="H465" s="290" t="str">
        <f t="shared" si="471"/>
        <v/>
      </c>
      <c r="I465" s="290" t="str">
        <f t="shared" si="457"/>
        <v/>
      </c>
    </row>
    <row r="466" spans="1:9" x14ac:dyDescent="0.3">
      <c r="A466" s="260" t="s">
        <v>1630</v>
      </c>
      <c r="B466" s="260"/>
      <c r="C466" s="260"/>
      <c r="D466" s="260"/>
      <c r="E466" s="290">
        <f t="shared" ref="E466:H466" si="472">IF(LEFT($A466,7)="State A",LARGE($D469:$D475,E$1),"")</f>
        <v>0.4073</v>
      </c>
      <c r="F466" s="290">
        <f t="shared" si="472"/>
        <v>0.39169999999999999</v>
      </c>
      <c r="G466" s="290">
        <f t="shared" si="472"/>
        <v>7.9100000000000004E-2</v>
      </c>
      <c r="H466" s="290">
        <f t="shared" si="472"/>
        <v>7.1599999999999997E-2</v>
      </c>
      <c r="I466" s="290">
        <f t="shared" si="457"/>
        <v>0.32414999999999999</v>
      </c>
    </row>
    <row r="467" spans="1:9" x14ac:dyDescent="0.3">
      <c r="A467" s="260" t="s">
        <v>1631</v>
      </c>
      <c r="B467" s="260"/>
      <c r="C467" s="260"/>
      <c r="D467" s="260"/>
      <c r="E467" s="290" t="str">
        <f t="shared" ref="E467:H467" si="473">IF(LEFT($A467,7)="State A",LARGE($D470:$D476,E$1),"")</f>
        <v/>
      </c>
      <c r="F467" s="290" t="str">
        <f t="shared" si="473"/>
        <v/>
      </c>
      <c r="G467" s="290" t="str">
        <f t="shared" si="473"/>
        <v/>
      </c>
      <c r="H467" s="290" t="str">
        <f t="shared" si="473"/>
        <v/>
      </c>
      <c r="I467" s="290" t="str">
        <f t="shared" si="457"/>
        <v/>
      </c>
    </row>
    <row r="468" spans="1:9" x14ac:dyDescent="0.3">
      <c r="A468" s="173" t="s">
        <v>1458</v>
      </c>
      <c r="B468" s="173" t="s">
        <v>1459</v>
      </c>
      <c r="C468" s="173" t="s">
        <v>1460</v>
      </c>
      <c r="D468" s="173" t="s">
        <v>1461</v>
      </c>
      <c r="E468" s="290" t="str">
        <f t="shared" ref="E468:H468" si="474">IF(LEFT($A468,7)="State A",LARGE($D471:$D477,E$1),"")</f>
        <v/>
      </c>
      <c r="F468" s="290" t="str">
        <f t="shared" si="474"/>
        <v/>
      </c>
      <c r="G468" s="290" t="str">
        <f t="shared" si="474"/>
        <v/>
      </c>
      <c r="H468" s="290" t="str">
        <f t="shared" si="474"/>
        <v/>
      </c>
      <c r="I468" s="290" t="str">
        <f t="shared" si="457"/>
        <v/>
      </c>
    </row>
    <row r="469" spans="1:9" ht="27.6" customHeight="1" x14ac:dyDescent="0.3">
      <c r="A469" s="173" t="s">
        <v>1465</v>
      </c>
      <c r="B469" s="173" t="s">
        <v>1632</v>
      </c>
      <c r="C469" s="286">
        <v>7957</v>
      </c>
      <c r="D469" s="287">
        <v>0.4073</v>
      </c>
      <c r="E469" s="290" t="str">
        <f t="shared" ref="E469:H469" si="475">IF(LEFT($A469,7)="State A",LARGE($D472:$D478,E$1),"")</f>
        <v/>
      </c>
      <c r="F469" s="290" t="str">
        <f t="shared" si="475"/>
        <v/>
      </c>
      <c r="G469" s="290" t="str">
        <f t="shared" si="475"/>
        <v/>
      </c>
      <c r="H469" s="290" t="str">
        <f t="shared" si="475"/>
        <v/>
      </c>
      <c r="I469" s="290" t="str">
        <f t="shared" si="457"/>
        <v/>
      </c>
    </row>
    <row r="470" spans="1:9" x14ac:dyDescent="0.3">
      <c r="A470" s="173"/>
      <c r="B470" s="173"/>
      <c r="C470" s="286"/>
      <c r="D470" s="287"/>
      <c r="E470" s="290" t="str">
        <f t="shared" ref="E470:H470" si="476">IF(LEFT($A470,7)="State A",LARGE($D473:$D479,E$1),"")</f>
        <v/>
      </c>
      <c r="F470" s="290" t="str">
        <f t="shared" si="476"/>
        <v/>
      </c>
      <c r="G470" s="290" t="str">
        <f t="shared" si="476"/>
        <v/>
      </c>
      <c r="H470" s="290" t="str">
        <f t="shared" si="476"/>
        <v/>
      </c>
      <c r="I470" s="290" t="str">
        <f t="shared" si="457"/>
        <v/>
      </c>
    </row>
    <row r="471" spans="1:9" ht="27.6" customHeight="1" x14ac:dyDescent="0.3">
      <c r="A471" s="173" t="s">
        <v>1465</v>
      </c>
      <c r="B471" s="173" t="s">
        <v>1633</v>
      </c>
      <c r="C471" s="286">
        <v>7652</v>
      </c>
      <c r="D471" s="287">
        <v>0.39169999999999999</v>
      </c>
      <c r="E471" s="290" t="str">
        <f t="shared" ref="E471:H471" si="477">IF(LEFT($A471,7)="State A",LARGE($D474:$D480,E$1),"")</f>
        <v/>
      </c>
      <c r="F471" s="290" t="str">
        <f t="shared" si="477"/>
        <v/>
      </c>
      <c r="G471" s="290" t="str">
        <f t="shared" si="477"/>
        <v/>
      </c>
      <c r="H471" s="290" t="str">
        <f t="shared" si="477"/>
        <v/>
      </c>
      <c r="I471" s="290" t="str">
        <f t="shared" si="457"/>
        <v/>
      </c>
    </row>
    <row r="472" spans="1:9" x14ac:dyDescent="0.3">
      <c r="A472" s="173"/>
      <c r="B472" s="173"/>
      <c r="C472" s="286"/>
      <c r="D472" s="287"/>
      <c r="E472" s="290" t="str">
        <f t="shared" ref="E472:H472" si="478">IF(LEFT($A472,7)="State A",LARGE($D475:$D481,E$1),"")</f>
        <v/>
      </c>
      <c r="F472" s="290" t="str">
        <f t="shared" si="478"/>
        <v/>
      </c>
      <c r="G472" s="290" t="str">
        <f t="shared" si="478"/>
        <v/>
      </c>
      <c r="H472" s="290" t="str">
        <f t="shared" si="478"/>
        <v/>
      </c>
      <c r="I472" s="290" t="str">
        <f t="shared" si="457"/>
        <v/>
      </c>
    </row>
    <row r="473" spans="1:9" x14ac:dyDescent="0.3">
      <c r="A473" s="173" t="s">
        <v>1462</v>
      </c>
      <c r="B473" s="173" t="s">
        <v>1634</v>
      </c>
      <c r="C473" s="286">
        <v>1545</v>
      </c>
      <c r="D473" s="287">
        <v>7.9100000000000004E-2</v>
      </c>
      <c r="E473" s="290" t="str">
        <f t="shared" ref="E473:H473" si="479">IF(LEFT($A473,7)="State A",LARGE($D476:$D482,E$1),"")</f>
        <v/>
      </c>
      <c r="F473" s="290" t="str">
        <f t="shared" si="479"/>
        <v/>
      </c>
      <c r="G473" s="290" t="str">
        <f t="shared" si="479"/>
        <v/>
      </c>
      <c r="H473" s="290" t="str">
        <f t="shared" si="479"/>
        <v/>
      </c>
      <c r="I473" s="290" t="str">
        <f t="shared" si="457"/>
        <v/>
      </c>
    </row>
    <row r="474" spans="1:9" x14ac:dyDescent="0.3">
      <c r="A474" s="173" t="s">
        <v>1462</v>
      </c>
      <c r="B474" s="173" t="s">
        <v>1635</v>
      </c>
      <c r="C474" s="286">
        <v>1399</v>
      </c>
      <c r="D474" s="287">
        <v>7.1599999999999997E-2</v>
      </c>
      <c r="E474" s="290" t="str">
        <f t="shared" ref="E474:H474" si="480">IF(LEFT($A474,7)="State A",LARGE($D477:$D483,E$1),"")</f>
        <v/>
      </c>
      <c r="F474" s="290" t="str">
        <f t="shared" si="480"/>
        <v/>
      </c>
      <c r="G474" s="290" t="str">
        <f t="shared" si="480"/>
        <v/>
      </c>
      <c r="H474" s="290" t="str">
        <f t="shared" si="480"/>
        <v/>
      </c>
      <c r="I474" s="290" t="str">
        <f t="shared" si="457"/>
        <v/>
      </c>
    </row>
    <row r="475" spans="1:9" x14ac:dyDescent="0.3">
      <c r="A475" s="173" t="s">
        <v>1507</v>
      </c>
      <c r="B475" s="173" t="s">
        <v>1636</v>
      </c>
      <c r="C475" s="173">
        <v>529</v>
      </c>
      <c r="D475" s="287">
        <v>2.7099999999999999E-2</v>
      </c>
      <c r="E475" s="290" t="str">
        <f t="shared" ref="E475:H475" si="481">IF(LEFT($A475,7)="State A",LARGE($D478:$D484,E$1),"")</f>
        <v/>
      </c>
      <c r="F475" s="290" t="str">
        <f t="shared" si="481"/>
        <v/>
      </c>
      <c r="G475" s="290" t="str">
        <f t="shared" si="481"/>
        <v/>
      </c>
      <c r="H475" s="290" t="str">
        <f t="shared" si="481"/>
        <v/>
      </c>
      <c r="I475" s="290" t="str">
        <f t="shared" si="457"/>
        <v/>
      </c>
    </row>
    <row r="476" spans="1:9" x14ac:dyDescent="0.3">
      <c r="A476" s="173" t="s">
        <v>1507</v>
      </c>
      <c r="B476" s="173" t="s">
        <v>1637</v>
      </c>
      <c r="C476" s="173">
        <v>455</v>
      </c>
      <c r="D476" s="287">
        <v>2.3300000000000001E-2</v>
      </c>
      <c r="E476" s="290" t="str">
        <f t="shared" ref="E476:H476" si="482">IF(LEFT($A476,7)="State A",LARGE($D479:$D485,E$1),"")</f>
        <v/>
      </c>
      <c r="F476" s="290" t="str">
        <f t="shared" si="482"/>
        <v/>
      </c>
      <c r="G476" s="290" t="str">
        <f t="shared" si="482"/>
        <v/>
      </c>
      <c r="H476" s="290" t="str">
        <f t="shared" si="482"/>
        <v/>
      </c>
      <c r="I476" s="290" t="str">
        <f t="shared" si="457"/>
        <v/>
      </c>
    </row>
    <row r="477" spans="1:9" x14ac:dyDescent="0.3">
      <c r="A477" s="260" t="s">
        <v>1468</v>
      </c>
      <c r="B477" s="260"/>
      <c r="C477" s="260"/>
      <c r="D477" s="260"/>
      <c r="E477" s="290" t="str">
        <f t="shared" ref="E477:H477" si="483">IF(LEFT($A477,7)="State A",LARGE($D480:$D486,E$1),"")</f>
        <v/>
      </c>
      <c r="F477" s="290" t="str">
        <f t="shared" si="483"/>
        <v/>
      </c>
      <c r="G477" s="290" t="str">
        <f t="shared" si="483"/>
        <v/>
      </c>
      <c r="H477" s="290" t="str">
        <f t="shared" si="483"/>
        <v/>
      </c>
      <c r="I477" s="290" t="str">
        <f t="shared" si="457"/>
        <v/>
      </c>
    </row>
    <row r="478" spans="1:9" x14ac:dyDescent="0.3">
      <c r="A478" s="288"/>
      <c r="B478" s="260"/>
      <c r="C478" s="260"/>
      <c r="D478" s="260"/>
      <c r="E478" s="290" t="str">
        <f t="shared" ref="E478:H478" si="484">IF(LEFT($A478,7)="State A",LARGE($D481:$D487,E$1),"")</f>
        <v/>
      </c>
      <c r="F478" s="290" t="str">
        <f t="shared" si="484"/>
        <v/>
      </c>
      <c r="G478" s="290" t="str">
        <f t="shared" si="484"/>
        <v/>
      </c>
      <c r="H478" s="290" t="str">
        <f t="shared" si="484"/>
        <v/>
      </c>
      <c r="I478" s="290" t="str">
        <f t="shared" si="457"/>
        <v/>
      </c>
    </row>
    <row r="479" spans="1:9" x14ac:dyDescent="0.3">
      <c r="A479" s="288" t="s">
        <v>1469</v>
      </c>
      <c r="B479" s="260"/>
      <c r="C479" s="260"/>
      <c r="D479" s="260"/>
      <c r="E479" s="290" t="str">
        <f t="shared" ref="E479:H479" si="485">IF(LEFT($A479,7)="State A",LARGE($D482:$D488,E$1),"")</f>
        <v/>
      </c>
      <c r="F479" s="290" t="str">
        <f t="shared" si="485"/>
        <v/>
      </c>
      <c r="G479" s="290" t="str">
        <f t="shared" si="485"/>
        <v/>
      </c>
      <c r="H479" s="290" t="str">
        <f t="shared" si="485"/>
        <v/>
      </c>
      <c r="I479" s="290" t="str">
        <f t="shared" si="457"/>
        <v/>
      </c>
    </row>
    <row r="480" spans="1:9" x14ac:dyDescent="0.3">
      <c r="A480" s="288" t="s">
        <v>1470</v>
      </c>
      <c r="B480" s="260"/>
      <c r="C480" s="260"/>
      <c r="D480" s="260"/>
      <c r="E480" s="290" t="str">
        <f t="shared" ref="E480:H480" si="486">IF(LEFT($A480,7)="State A",LARGE($D483:$D489,E$1),"")</f>
        <v/>
      </c>
      <c r="F480" s="290" t="str">
        <f t="shared" si="486"/>
        <v/>
      </c>
      <c r="G480" s="290" t="str">
        <f t="shared" si="486"/>
        <v/>
      </c>
      <c r="H480" s="290" t="str">
        <f t="shared" si="486"/>
        <v/>
      </c>
      <c r="I480" s="290" t="str">
        <f t="shared" si="457"/>
        <v/>
      </c>
    </row>
    <row r="481" spans="1:9" x14ac:dyDescent="0.3">
      <c r="A481" s="288" t="s">
        <v>1471</v>
      </c>
      <c r="B481" s="260"/>
      <c r="C481" s="260"/>
      <c r="D481" s="260"/>
      <c r="E481" s="290" t="str">
        <f t="shared" ref="E481:H481" si="487">IF(LEFT($A481,7)="State A",LARGE($D484:$D490,E$1),"")</f>
        <v/>
      </c>
      <c r="F481" s="290" t="str">
        <f t="shared" si="487"/>
        <v/>
      </c>
      <c r="G481" s="290" t="str">
        <f t="shared" si="487"/>
        <v/>
      </c>
      <c r="H481" s="290" t="str">
        <f t="shared" si="487"/>
        <v/>
      </c>
      <c r="I481" s="290" t="str">
        <f t="shared" si="457"/>
        <v/>
      </c>
    </row>
    <row r="482" spans="1:9" x14ac:dyDescent="0.3">
      <c r="A482" s="260"/>
      <c r="B482" s="260"/>
      <c r="C482" s="260"/>
      <c r="D482" s="260"/>
      <c r="E482" s="290" t="str">
        <f t="shared" ref="E482:H482" si="488">IF(LEFT($A482,7)="State A",LARGE($D485:$D491,E$1),"")</f>
        <v/>
      </c>
      <c r="F482" s="290" t="str">
        <f t="shared" si="488"/>
        <v/>
      </c>
      <c r="G482" s="290" t="str">
        <f t="shared" si="488"/>
        <v/>
      </c>
      <c r="H482" s="290" t="str">
        <f t="shared" si="488"/>
        <v/>
      </c>
      <c r="I482" s="290" t="str">
        <f t="shared" si="457"/>
        <v/>
      </c>
    </row>
    <row r="483" spans="1:9" x14ac:dyDescent="0.3">
      <c r="A483" s="289" t="s">
        <v>1472</v>
      </c>
      <c r="B483" s="260"/>
      <c r="C483" s="260"/>
      <c r="D483" s="260"/>
      <c r="E483" s="290" t="str">
        <f t="shared" ref="E483:H483" si="489">IF(LEFT($A483,7)="State A",LARGE($D486:$D492,E$1),"")</f>
        <v/>
      </c>
      <c r="F483" s="290" t="str">
        <f t="shared" si="489"/>
        <v/>
      </c>
      <c r="G483" s="290" t="str">
        <f t="shared" si="489"/>
        <v/>
      </c>
      <c r="H483" s="290" t="str">
        <f t="shared" si="489"/>
        <v/>
      </c>
      <c r="I483" s="290" t="str">
        <f t="shared" si="457"/>
        <v/>
      </c>
    </row>
    <row r="484" spans="1:9" x14ac:dyDescent="0.3">
      <c r="A484" s="260" t="s">
        <v>423</v>
      </c>
      <c r="B484" s="260"/>
      <c r="C484" s="260"/>
      <c r="D484" s="260"/>
      <c r="E484" s="290" t="str">
        <f t="shared" ref="E484:H484" si="490">IF(LEFT($A484,7)="State A",LARGE($D487:$D493,E$1),"")</f>
        <v/>
      </c>
      <c r="F484" s="290" t="str">
        <f t="shared" si="490"/>
        <v/>
      </c>
      <c r="G484" s="290" t="str">
        <f t="shared" si="490"/>
        <v/>
      </c>
      <c r="H484" s="290" t="str">
        <f t="shared" si="490"/>
        <v/>
      </c>
      <c r="I484" s="290" t="str">
        <f t="shared" si="457"/>
        <v/>
      </c>
    </row>
    <row r="485" spans="1:9" x14ac:dyDescent="0.3">
      <c r="A485" s="260" t="s">
        <v>1638</v>
      </c>
      <c r="B485" s="260"/>
      <c r="C485" s="260"/>
      <c r="D485" s="260"/>
      <c r="E485" s="290">
        <f t="shared" ref="E485:H485" si="491">IF(LEFT($A485,7)="State A",LARGE($D488:$D494,E$1),"")</f>
        <v>0.36349999999999999</v>
      </c>
      <c r="F485" s="290">
        <f t="shared" si="491"/>
        <v>0.3382</v>
      </c>
      <c r="G485" s="290">
        <f t="shared" si="491"/>
        <v>0.14330000000000001</v>
      </c>
      <c r="H485" s="290">
        <f t="shared" si="491"/>
        <v>0.1376</v>
      </c>
      <c r="I485" s="290">
        <f t="shared" si="457"/>
        <v>0.21039999999999998</v>
      </c>
    </row>
    <row r="486" spans="1:9" x14ac:dyDescent="0.3">
      <c r="A486" s="260" t="s">
        <v>1457</v>
      </c>
      <c r="B486" s="260"/>
      <c r="C486" s="260"/>
      <c r="D486" s="260"/>
      <c r="E486" s="290" t="str">
        <f t="shared" ref="E486:H486" si="492">IF(LEFT($A486,7)="State A",LARGE($D489:$D495,E$1),"")</f>
        <v/>
      </c>
      <c r="F486" s="290" t="str">
        <f t="shared" si="492"/>
        <v/>
      </c>
      <c r="G486" s="290" t="str">
        <f t="shared" si="492"/>
        <v/>
      </c>
      <c r="H486" s="290" t="str">
        <f t="shared" si="492"/>
        <v/>
      </c>
      <c r="I486" s="290" t="str">
        <f t="shared" si="457"/>
        <v/>
      </c>
    </row>
    <row r="487" spans="1:9" x14ac:dyDescent="0.3">
      <c r="A487" s="173" t="s">
        <v>1458</v>
      </c>
      <c r="B487" s="173" t="s">
        <v>1459</v>
      </c>
      <c r="C487" s="173" t="s">
        <v>1460</v>
      </c>
      <c r="D487" s="173" t="s">
        <v>1461</v>
      </c>
      <c r="E487" s="290" t="str">
        <f t="shared" ref="E487:H487" si="493">IF(LEFT($A487,7)="State A",LARGE($D490:$D496,E$1),"")</f>
        <v/>
      </c>
      <c r="F487" s="290" t="str">
        <f t="shared" si="493"/>
        <v/>
      </c>
      <c r="G487" s="290" t="str">
        <f t="shared" si="493"/>
        <v/>
      </c>
      <c r="H487" s="290" t="str">
        <f t="shared" si="493"/>
        <v/>
      </c>
      <c r="I487" s="290" t="str">
        <f t="shared" si="457"/>
        <v/>
      </c>
    </row>
    <row r="488" spans="1:9" ht="13.8" customHeight="1" x14ac:dyDescent="0.3">
      <c r="A488" s="173" t="s">
        <v>1462</v>
      </c>
      <c r="B488" s="173" t="s">
        <v>1639</v>
      </c>
      <c r="C488" s="286">
        <v>24810</v>
      </c>
      <c r="D488" s="287">
        <v>0.36349999999999999</v>
      </c>
      <c r="E488" s="290" t="str">
        <f t="shared" ref="E488:H488" si="494">IF(LEFT($A488,7)="State A",LARGE($D491:$D497,E$1),"")</f>
        <v/>
      </c>
      <c r="F488" s="290" t="str">
        <f t="shared" si="494"/>
        <v/>
      </c>
      <c r="G488" s="290" t="str">
        <f t="shared" si="494"/>
        <v/>
      </c>
      <c r="H488" s="290" t="str">
        <f t="shared" si="494"/>
        <v/>
      </c>
      <c r="I488" s="290" t="str">
        <f t="shared" si="457"/>
        <v/>
      </c>
    </row>
    <row r="489" spans="1:9" x14ac:dyDescent="0.3">
      <c r="A489" s="173"/>
      <c r="B489" s="173"/>
      <c r="C489" s="286"/>
      <c r="D489" s="287"/>
      <c r="E489" s="290" t="str">
        <f t="shared" ref="E489:H489" si="495">IF(LEFT($A489,7)="State A",LARGE($D492:$D498,E$1),"")</f>
        <v/>
      </c>
      <c r="F489" s="290" t="str">
        <f t="shared" si="495"/>
        <v/>
      </c>
      <c r="G489" s="290" t="str">
        <f t="shared" si="495"/>
        <v/>
      </c>
      <c r="H489" s="290" t="str">
        <f t="shared" si="495"/>
        <v/>
      </c>
      <c r="I489" s="290" t="str">
        <f t="shared" si="457"/>
        <v/>
      </c>
    </row>
    <row r="490" spans="1:9" ht="13.8" customHeight="1" x14ac:dyDescent="0.3">
      <c r="A490" s="173" t="s">
        <v>1462</v>
      </c>
      <c r="B490" s="173" t="s">
        <v>1640</v>
      </c>
      <c r="C490" s="286">
        <v>23078</v>
      </c>
      <c r="D490" s="287">
        <v>0.3382</v>
      </c>
      <c r="E490" s="290" t="str">
        <f t="shared" ref="E490:H490" si="496">IF(LEFT($A490,7)="State A",LARGE($D493:$D499,E$1),"")</f>
        <v/>
      </c>
      <c r="F490" s="290" t="str">
        <f t="shared" si="496"/>
        <v/>
      </c>
      <c r="G490" s="290" t="str">
        <f t="shared" si="496"/>
        <v/>
      </c>
      <c r="H490" s="290" t="str">
        <f t="shared" si="496"/>
        <v/>
      </c>
      <c r="I490" s="290" t="str">
        <f t="shared" si="457"/>
        <v/>
      </c>
    </row>
    <row r="491" spans="1:9" x14ac:dyDescent="0.3">
      <c r="A491" s="173"/>
      <c r="B491" s="173"/>
      <c r="C491" s="286"/>
      <c r="D491" s="287"/>
      <c r="E491" s="290" t="str">
        <f t="shared" ref="E491:H491" si="497">IF(LEFT($A491,7)="State A",LARGE($D494:$D500,E$1),"")</f>
        <v/>
      </c>
      <c r="F491" s="290" t="str">
        <f t="shared" si="497"/>
        <v/>
      </c>
      <c r="G491" s="290" t="str">
        <f t="shared" si="497"/>
        <v/>
      </c>
      <c r="H491" s="290" t="str">
        <f t="shared" si="497"/>
        <v/>
      </c>
      <c r="I491" s="290" t="str">
        <f t="shared" si="457"/>
        <v/>
      </c>
    </row>
    <row r="492" spans="1:9" x14ac:dyDescent="0.3">
      <c r="A492" s="173" t="s">
        <v>1465</v>
      </c>
      <c r="B492" s="173" t="s">
        <v>1641</v>
      </c>
      <c r="C492" s="286">
        <v>9781</v>
      </c>
      <c r="D492" s="287">
        <v>0.14330000000000001</v>
      </c>
      <c r="E492" s="290" t="str">
        <f t="shared" ref="E492:H492" si="498">IF(LEFT($A492,7)="State A",LARGE($D495:$D501,E$1),"")</f>
        <v/>
      </c>
      <c r="F492" s="290" t="str">
        <f t="shared" si="498"/>
        <v/>
      </c>
      <c r="G492" s="290" t="str">
        <f t="shared" si="498"/>
        <v/>
      </c>
      <c r="H492" s="290" t="str">
        <f t="shared" si="498"/>
        <v/>
      </c>
      <c r="I492" s="290" t="str">
        <f t="shared" si="457"/>
        <v/>
      </c>
    </row>
    <row r="493" spans="1:9" x14ac:dyDescent="0.3">
      <c r="A493" s="173" t="s">
        <v>1465</v>
      </c>
      <c r="B493" s="173" t="s">
        <v>1642</v>
      </c>
      <c r="C493" s="286">
        <v>9391</v>
      </c>
      <c r="D493" s="287">
        <v>0.1376</v>
      </c>
      <c r="E493" s="290" t="str">
        <f t="shared" ref="E493:H493" si="499">IF(LEFT($A493,7)="State A",LARGE($D496:$D502,E$1),"")</f>
        <v/>
      </c>
      <c r="F493" s="290" t="str">
        <f t="shared" si="499"/>
        <v/>
      </c>
      <c r="G493" s="290" t="str">
        <f t="shared" si="499"/>
        <v/>
      </c>
      <c r="H493" s="290" t="str">
        <f t="shared" si="499"/>
        <v/>
      </c>
      <c r="I493" s="290" t="str">
        <f t="shared" si="457"/>
        <v/>
      </c>
    </row>
    <row r="494" spans="1:9" x14ac:dyDescent="0.3">
      <c r="A494" s="173" t="s">
        <v>1507</v>
      </c>
      <c r="B494" s="173" t="s">
        <v>1643</v>
      </c>
      <c r="C494" s="286">
        <v>1186</v>
      </c>
      <c r="D494" s="287">
        <v>1.7399999999999999E-2</v>
      </c>
      <c r="E494" s="290" t="str">
        <f t="shared" ref="E494:H494" si="500">IF(LEFT($A494,7)="State A",LARGE($D497:$D503,E$1),"")</f>
        <v/>
      </c>
      <c r="F494" s="290" t="str">
        <f t="shared" si="500"/>
        <v/>
      </c>
      <c r="G494" s="290" t="str">
        <f t="shared" si="500"/>
        <v/>
      </c>
      <c r="H494" s="290" t="str">
        <f t="shared" si="500"/>
        <v/>
      </c>
      <c r="I494" s="290" t="str">
        <f t="shared" si="457"/>
        <v/>
      </c>
    </row>
    <row r="495" spans="1:9" x14ac:dyDescent="0.3">
      <c r="A495" s="260" t="s">
        <v>1468</v>
      </c>
      <c r="B495" s="260"/>
      <c r="C495" s="260"/>
      <c r="D495" s="260"/>
      <c r="E495" s="290" t="str">
        <f t="shared" ref="E495:H495" si="501">IF(LEFT($A495,7)="State A",LARGE($D498:$D504,E$1),"")</f>
        <v/>
      </c>
      <c r="F495" s="290" t="str">
        <f t="shared" si="501"/>
        <v/>
      </c>
      <c r="G495" s="290" t="str">
        <f t="shared" si="501"/>
        <v/>
      </c>
      <c r="H495" s="290" t="str">
        <f t="shared" si="501"/>
        <v/>
      </c>
      <c r="I495" s="290" t="str">
        <f t="shared" si="457"/>
        <v/>
      </c>
    </row>
    <row r="496" spans="1:9" x14ac:dyDescent="0.3">
      <c r="E496" s="290" t="str">
        <f t="shared" ref="E496:H496" si="502">IF(LEFT($A496,7)="State A",LARGE($D499:$D505,E$1),"")</f>
        <v/>
      </c>
      <c r="F496" s="290" t="str">
        <f t="shared" si="502"/>
        <v/>
      </c>
      <c r="G496" s="290" t="str">
        <f t="shared" si="502"/>
        <v/>
      </c>
      <c r="H496" s="290" t="str">
        <f t="shared" si="502"/>
        <v/>
      </c>
      <c r="I496" s="290" t="str">
        <f t="shared" si="457"/>
        <v/>
      </c>
    </row>
    <row r="497" spans="1:9" x14ac:dyDescent="0.3">
      <c r="A497" s="260" t="s">
        <v>1644</v>
      </c>
      <c r="B497" s="260"/>
      <c r="C497" s="260"/>
      <c r="D497" s="260"/>
      <c r="E497" s="290">
        <f t="shared" ref="E497:H497" si="503">IF(LEFT($A497,7)="State A",LARGE($D500:$D506,E$1),"")</f>
        <v>0.43219999999999997</v>
      </c>
      <c r="F497" s="290">
        <f t="shared" si="503"/>
        <v>0.39269999999999999</v>
      </c>
      <c r="G497" s="290">
        <f t="shared" si="503"/>
        <v>8.8900000000000007E-2</v>
      </c>
      <c r="H497" s="290">
        <f t="shared" si="503"/>
        <v>8.6099999999999996E-2</v>
      </c>
      <c r="I497" s="290">
        <f t="shared" si="457"/>
        <v>0.32494999999999996</v>
      </c>
    </row>
    <row r="498" spans="1:9" x14ac:dyDescent="0.3">
      <c r="A498" s="260" t="s">
        <v>1645</v>
      </c>
      <c r="B498" s="260"/>
      <c r="C498" s="260"/>
      <c r="D498" s="260"/>
      <c r="E498" s="290" t="str">
        <f t="shared" ref="E498:H498" si="504">IF(LEFT($A498,7)="State A",LARGE($D501:$D507,E$1),"")</f>
        <v/>
      </c>
      <c r="F498" s="290" t="str">
        <f t="shared" si="504"/>
        <v/>
      </c>
      <c r="G498" s="290" t="str">
        <f t="shared" si="504"/>
        <v/>
      </c>
      <c r="H498" s="290" t="str">
        <f t="shared" si="504"/>
        <v/>
      </c>
      <c r="I498" s="290" t="str">
        <f t="shared" si="457"/>
        <v/>
      </c>
    </row>
    <row r="499" spans="1:9" x14ac:dyDescent="0.3">
      <c r="A499" s="173" t="s">
        <v>1458</v>
      </c>
      <c r="B499" s="173" t="s">
        <v>1459</v>
      </c>
      <c r="C499" s="173" t="s">
        <v>1460</v>
      </c>
      <c r="D499" s="173" t="s">
        <v>1461</v>
      </c>
      <c r="E499" s="290" t="str">
        <f t="shared" ref="E499:H499" si="505">IF(LEFT($A499,7)="State A",LARGE($D502:$D508,E$1),"")</f>
        <v/>
      </c>
      <c r="F499" s="290" t="str">
        <f t="shared" si="505"/>
        <v/>
      </c>
      <c r="G499" s="290" t="str">
        <f t="shared" si="505"/>
        <v/>
      </c>
      <c r="H499" s="290" t="str">
        <f t="shared" si="505"/>
        <v/>
      </c>
      <c r="I499" s="290" t="str">
        <f t="shared" si="457"/>
        <v/>
      </c>
    </row>
    <row r="500" spans="1:9" ht="13.8" customHeight="1" x14ac:dyDescent="0.3">
      <c r="A500" s="173" t="s">
        <v>1465</v>
      </c>
      <c r="B500" s="173" t="s">
        <v>1646</v>
      </c>
      <c r="C500" s="286">
        <v>18432</v>
      </c>
      <c r="D500" s="287">
        <v>0.43219999999999997</v>
      </c>
      <c r="E500" s="290" t="str">
        <f t="shared" ref="E500:H500" si="506">IF(LEFT($A500,7)="State A",LARGE($D503:$D509,E$1),"")</f>
        <v/>
      </c>
      <c r="F500" s="290" t="str">
        <f t="shared" si="506"/>
        <v/>
      </c>
      <c r="G500" s="290" t="str">
        <f t="shared" si="506"/>
        <v/>
      </c>
      <c r="H500" s="290" t="str">
        <f t="shared" si="506"/>
        <v/>
      </c>
      <c r="I500" s="290" t="str">
        <f t="shared" si="457"/>
        <v/>
      </c>
    </row>
    <row r="501" spans="1:9" x14ac:dyDescent="0.3">
      <c r="A501" s="173"/>
      <c r="B501" s="173"/>
      <c r="C501" s="286"/>
      <c r="D501" s="287"/>
      <c r="E501" s="290" t="str">
        <f t="shared" ref="E501:H501" si="507">IF(LEFT($A501,7)="State A",LARGE($D504:$D510,E$1),"")</f>
        <v/>
      </c>
      <c r="F501" s="290" t="str">
        <f t="shared" si="507"/>
        <v/>
      </c>
      <c r="G501" s="290" t="str">
        <f t="shared" si="507"/>
        <v/>
      </c>
      <c r="H501" s="290" t="str">
        <f t="shared" si="507"/>
        <v/>
      </c>
      <c r="I501" s="290" t="str">
        <f t="shared" si="457"/>
        <v/>
      </c>
    </row>
    <row r="502" spans="1:9" ht="27.6" customHeight="1" x14ac:dyDescent="0.3">
      <c r="A502" s="173" t="s">
        <v>1465</v>
      </c>
      <c r="B502" s="173" t="s">
        <v>1647</v>
      </c>
      <c r="C502" s="286">
        <v>16750</v>
      </c>
      <c r="D502" s="287">
        <v>0.39269999999999999</v>
      </c>
      <c r="E502" s="290" t="str">
        <f t="shared" ref="E502:H502" si="508">IF(LEFT($A502,7)="State A",LARGE($D505:$D511,E$1),"")</f>
        <v/>
      </c>
      <c r="F502" s="290" t="str">
        <f t="shared" si="508"/>
        <v/>
      </c>
      <c r="G502" s="290" t="str">
        <f t="shared" si="508"/>
        <v/>
      </c>
      <c r="H502" s="290" t="str">
        <f t="shared" si="508"/>
        <v/>
      </c>
      <c r="I502" s="290" t="str">
        <f t="shared" si="457"/>
        <v/>
      </c>
    </row>
    <row r="503" spans="1:9" x14ac:dyDescent="0.3">
      <c r="A503" s="173"/>
      <c r="B503" s="173"/>
      <c r="C503" s="286"/>
      <c r="D503" s="287"/>
      <c r="E503" s="290" t="str">
        <f t="shared" ref="E503:H503" si="509">IF(LEFT($A503,7)="State A",LARGE($D506:$D512,E$1),"")</f>
        <v/>
      </c>
      <c r="F503" s="290" t="str">
        <f t="shared" si="509"/>
        <v/>
      </c>
      <c r="G503" s="290" t="str">
        <f t="shared" si="509"/>
        <v/>
      </c>
      <c r="H503" s="290" t="str">
        <f t="shared" si="509"/>
        <v/>
      </c>
      <c r="I503" s="290" t="str">
        <f t="shared" si="457"/>
        <v/>
      </c>
    </row>
    <row r="504" spans="1:9" x14ac:dyDescent="0.3">
      <c r="A504" s="173" t="s">
        <v>1462</v>
      </c>
      <c r="B504" s="173" t="s">
        <v>1648</v>
      </c>
      <c r="C504" s="286">
        <v>3792</v>
      </c>
      <c r="D504" s="287">
        <v>8.8900000000000007E-2</v>
      </c>
      <c r="E504" s="290" t="str">
        <f t="shared" ref="E504:H504" si="510">IF(LEFT($A504,7)="State A",LARGE($D507:$D513,E$1),"")</f>
        <v/>
      </c>
      <c r="F504" s="290" t="str">
        <f t="shared" si="510"/>
        <v/>
      </c>
      <c r="G504" s="290" t="str">
        <f t="shared" si="510"/>
        <v/>
      </c>
      <c r="H504" s="290" t="str">
        <f t="shared" si="510"/>
        <v/>
      </c>
      <c r="I504" s="290" t="str">
        <f t="shared" si="457"/>
        <v/>
      </c>
    </row>
    <row r="505" spans="1:9" x14ac:dyDescent="0.3">
      <c r="A505" s="173" t="s">
        <v>1462</v>
      </c>
      <c r="B505" s="173" t="s">
        <v>1649</v>
      </c>
      <c r="C505" s="286">
        <v>3674</v>
      </c>
      <c r="D505" s="287">
        <v>8.6099999999999996E-2</v>
      </c>
      <c r="E505" s="290" t="str">
        <f t="shared" ref="E505:H505" si="511">IF(LEFT($A505,7)="State A",LARGE($D508:$D514,E$1),"")</f>
        <v/>
      </c>
      <c r="F505" s="290" t="str">
        <f t="shared" si="511"/>
        <v/>
      </c>
      <c r="G505" s="290" t="str">
        <f t="shared" si="511"/>
        <v/>
      </c>
      <c r="H505" s="290" t="str">
        <f t="shared" si="511"/>
        <v/>
      </c>
      <c r="I505" s="290" t="str">
        <f t="shared" si="457"/>
        <v/>
      </c>
    </row>
    <row r="506" spans="1:9" x14ac:dyDescent="0.3">
      <c r="A506" s="260" t="s">
        <v>1468</v>
      </c>
      <c r="B506" s="260"/>
      <c r="C506" s="260"/>
      <c r="D506" s="260"/>
      <c r="E506" s="290" t="str">
        <f t="shared" ref="E506:H506" si="512">IF(LEFT($A506,7)="State A",LARGE($D509:$D515,E$1),"")</f>
        <v/>
      </c>
      <c r="F506" s="290" t="str">
        <f t="shared" si="512"/>
        <v/>
      </c>
      <c r="G506" s="290" t="str">
        <f t="shared" si="512"/>
        <v/>
      </c>
      <c r="H506" s="290" t="str">
        <f t="shared" si="512"/>
        <v/>
      </c>
      <c r="I506" s="290" t="str">
        <f t="shared" si="457"/>
        <v/>
      </c>
    </row>
    <row r="507" spans="1:9" x14ac:dyDescent="0.3">
      <c r="A507" s="288"/>
      <c r="B507" s="260"/>
      <c r="C507" s="260"/>
      <c r="D507" s="260"/>
      <c r="E507" s="290" t="str">
        <f t="shared" ref="E507:H507" si="513">IF(LEFT($A507,7)="State A",LARGE($D510:$D516,E$1),"")</f>
        <v/>
      </c>
      <c r="F507" s="290" t="str">
        <f t="shared" si="513"/>
        <v/>
      </c>
      <c r="G507" s="290" t="str">
        <f t="shared" si="513"/>
        <v/>
      </c>
      <c r="H507" s="290" t="str">
        <f t="shared" si="513"/>
        <v/>
      </c>
      <c r="I507" s="290" t="str">
        <f t="shared" si="457"/>
        <v/>
      </c>
    </row>
    <row r="508" spans="1:9" x14ac:dyDescent="0.3">
      <c r="A508" s="288" t="s">
        <v>1469</v>
      </c>
      <c r="B508" s="260"/>
      <c r="C508" s="260"/>
      <c r="D508" s="260"/>
      <c r="E508" s="290" t="str">
        <f t="shared" ref="E508:H508" si="514">IF(LEFT($A508,7)="State A",LARGE($D511:$D517,E$1),"")</f>
        <v/>
      </c>
      <c r="F508" s="290" t="str">
        <f t="shared" si="514"/>
        <v/>
      </c>
      <c r="G508" s="290" t="str">
        <f t="shared" si="514"/>
        <v/>
      </c>
      <c r="H508" s="290" t="str">
        <f t="shared" si="514"/>
        <v/>
      </c>
      <c r="I508" s="290" t="str">
        <f t="shared" si="457"/>
        <v/>
      </c>
    </row>
    <row r="509" spans="1:9" x14ac:dyDescent="0.3">
      <c r="A509" s="288" t="s">
        <v>1470</v>
      </c>
      <c r="B509" s="260"/>
      <c r="C509" s="260"/>
      <c r="D509" s="260"/>
      <c r="E509" s="290" t="str">
        <f t="shared" ref="E509:H509" si="515">IF(LEFT($A509,7)="State A",LARGE($D512:$D518,E$1),"")</f>
        <v/>
      </c>
      <c r="F509" s="290" t="str">
        <f t="shared" si="515"/>
        <v/>
      </c>
      <c r="G509" s="290" t="str">
        <f t="shared" si="515"/>
        <v/>
      </c>
      <c r="H509" s="290" t="str">
        <f t="shared" si="515"/>
        <v/>
      </c>
      <c r="I509" s="290" t="str">
        <f t="shared" si="457"/>
        <v/>
      </c>
    </row>
    <row r="510" spans="1:9" x14ac:dyDescent="0.3">
      <c r="A510" s="288" t="s">
        <v>1471</v>
      </c>
      <c r="B510" s="260"/>
      <c r="C510" s="260"/>
      <c r="D510" s="260"/>
      <c r="E510" s="290" t="str">
        <f t="shared" ref="E510:H510" si="516">IF(LEFT($A510,7)="State A",LARGE($D513:$D519,E$1),"")</f>
        <v/>
      </c>
      <c r="F510" s="290" t="str">
        <f t="shared" si="516"/>
        <v/>
      </c>
      <c r="G510" s="290" t="str">
        <f t="shared" si="516"/>
        <v/>
      </c>
      <c r="H510" s="290" t="str">
        <f t="shared" si="516"/>
        <v/>
      </c>
      <c r="I510" s="290" t="str">
        <f t="shared" si="457"/>
        <v/>
      </c>
    </row>
    <row r="511" spans="1:9" x14ac:dyDescent="0.3">
      <c r="A511" s="260"/>
      <c r="B511" s="260"/>
      <c r="C511" s="260"/>
      <c r="D511" s="260"/>
      <c r="E511" s="290" t="str">
        <f t="shared" ref="E511:H511" si="517">IF(LEFT($A511,7)="State A",LARGE($D514:$D520,E$1),"")</f>
        <v/>
      </c>
      <c r="F511" s="290" t="str">
        <f t="shared" si="517"/>
        <v/>
      </c>
      <c r="G511" s="290" t="str">
        <f t="shared" si="517"/>
        <v/>
      </c>
      <c r="H511" s="290" t="str">
        <f t="shared" si="517"/>
        <v/>
      </c>
      <c r="I511" s="290" t="str">
        <f t="shared" si="457"/>
        <v/>
      </c>
    </row>
    <row r="512" spans="1:9" x14ac:dyDescent="0.3">
      <c r="A512" s="289" t="s">
        <v>1472</v>
      </c>
      <c r="B512" s="260"/>
      <c r="C512" s="260"/>
      <c r="D512" s="260"/>
      <c r="E512" s="290" t="str">
        <f t="shared" ref="E512:H512" si="518">IF(LEFT($A512,7)="State A",LARGE($D515:$D521,E$1),"")</f>
        <v/>
      </c>
      <c r="F512" s="290" t="str">
        <f t="shared" si="518"/>
        <v/>
      </c>
      <c r="G512" s="290" t="str">
        <f t="shared" si="518"/>
        <v/>
      </c>
      <c r="H512" s="290" t="str">
        <f t="shared" si="518"/>
        <v/>
      </c>
      <c r="I512" s="290" t="str">
        <f t="shared" si="457"/>
        <v/>
      </c>
    </row>
    <row r="513" spans="1:9" x14ac:dyDescent="0.3">
      <c r="A513" s="260" t="s">
        <v>423</v>
      </c>
      <c r="B513" s="260"/>
      <c r="C513" s="260"/>
      <c r="D513" s="260"/>
      <c r="E513" s="290" t="str">
        <f t="shared" ref="E513:H513" si="519">IF(LEFT($A513,7)="State A",LARGE($D516:$D522,E$1),"")</f>
        <v/>
      </c>
      <c r="F513" s="290" t="str">
        <f t="shared" si="519"/>
        <v/>
      </c>
      <c r="G513" s="290" t="str">
        <f t="shared" si="519"/>
        <v/>
      </c>
      <c r="H513" s="290" t="str">
        <f t="shared" si="519"/>
        <v/>
      </c>
      <c r="I513" s="290" t="str">
        <f t="shared" si="457"/>
        <v/>
      </c>
    </row>
    <row r="514" spans="1:9" x14ac:dyDescent="0.3">
      <c r="A514" s="260" t="s">
        <v>1650</v>
      </c>
      <c r="B514" s="260"/>
      <c r="C514" s="260"/>
      <c r="D514" s="260"/>
      <c r="E514" s="290">
        <f t="shared" ref="E514:H514" si="520">IF(LEFT($A514,7)="State A",LARGE($D517:$D523,E$1),"")</f>
        <v>0.40479999999999999</v>
      </c>
      <c r="F514" s="290">
        <f t="shared" si="520"/>
        <v>0.3906</v>
      </c>
      <c r="G514" s="290">
        <f t="shared" si="520"/>
        <v>0.10290000000000001</v>
      </c>
      <c r="H514" s="290">
        <f t="shared" si="520"/>
        <v>0.1018</v>
      </c>
      <c r="I514" s="290">
        <f t="shared" si="457"/>
        <v>0.29535</v>
      </c>
    </row>
    <row r="515" spans="1:9" x14ac:dyDescent="0.3">
      <c r="A515" s="260" t="s">
        <v>1651</v>
      </c>
      <c r="B515" s="260"/>
      <c r="C515" s="260"/>
      <c r="D515" s="260"/>
      <c r="E515" s="290" t="str">
        <f t="shared" ref="E515:H515" si="521">IF(LEFT($A515,7)="State A",LARGE($D518:$D524,E$1),"")</f>
        <v/>
      </c>
      <c r="F515" s="290" t="str">
        <f t="shared" si="521"/>
        <v/>
      </c>
      <c r="G515" s="290" t="str">
        <f t="shared" si="521"/>
        <v/>
      </c>
      <c r="H515" s="290" t="str">
        <f t="shared" si="521"/>
        <v/>
      </c>
      <c r="I515" s="290" t="str">
        <f t="shared" ref="I515:I578" si="522">IF(LEFT($A515,7)="State A",AVERAGE(E515-G515, F515-H515),"")</f>
        <v/>
      </c>
    </row>
    <row r="516" spans="1:9" x14ac:dyDescent="0.3">
      <c r="A516" s="173" t="s">
        <v>1458</v>
      </c>
      <c r="B516" s="173" t="s">
        <v>1459</v>
      </c>
      <c r="C516" s="173" t="s">
        <v>1460</v>
      </c>
      <c r="D516" s="173" t="s">
        <v>1461</v>
      </c>
      <c r="E516" s="290" t="str">
        <f t="shared" ref="E516:H516" si="523">IF(LEFT($A516,7)="State A",LARGE($D519:$D525,E$1),"")</f>
        <v/>
      </c>
      <c r="F516" s="290" t="str">
        <f t="shared" si="523"/>
        <v/>
      </c>
      <c r="G516" s="290" t="str">
        <f t="shared" si="523"/>
        <v/>
      </c>
      <c r="H516" s="290" t="str">
        <f t="shared" si="523"/>
        <v/>
      </c>
      <c r="I516" s="290" t="str">
        <f t="shared" si="522"/>
        <v/>
      </c>
    </row>
    <row r="517" spans="1:9" ht="13.8" customHeight="1" x14ac:dyDescent="0.3">
      <c r="A517" s="173" t="s">
        <v>1465</v>
      </c>
      <c r="B517" s="173" t="s">
        <v>1652</v>
      </c>
      <c r="C517" s="286">
        <v>13974</v>
      </c>
      <c r="D517" s="287">
        <v>0.40479999999999999</v>
      </c>
      <c r="E517" s="290" t="str">
        <f t="shared" ref="E517:H517" si="524">IF(LEFT($A517,7)="State A",LARGE($D520:$D526,E$1),"")</f>
        <v/>
      </c>
      <c r="F517" s="290" t="str">
        <f t="shared" si="524"/>
        <v/>
      </c>
      <c r="G517" s="290" t="str">
        <f t="shared" si="524"/>
        <v/>
      </c>
      <c r="H517" s="290" t="str">
        <f t="shared" si="524"/>
        <v/>
      </c>
      <c r="I517" s="290" t="str">
        <f t="shared" si="522"/>
        <v/>
      </c>
    </row>
    <row r="518" spans="1:9" x14ac:dyDescent="0.3">
      <c r="A518" s="173"/>
      <c r="B518" s="173"/>
      <c r="C518" s="286"/>
      <c r="D518" s="287"/>
      <c r="E518" s="290" t="str">
        <f t="shared" ref="E518:H518" si="525">IF(LEFT($A518,7)="State A",LARGE($D521:$D527,E$1),"")</f>
        <v/>
      </c>
      <c r="F518" s="290" t="str">
        <f t="shared" si="525"/>
        <v/>
      </c>
      <c r="G518" s="290" t="str">
        <f t="shared" si="525"/>
        <v/>
      </c>
      <c r="H518" s="290" t="str">
        <f t="shared" si="525"/>
        <v/>
      </c>
      <c r="I518" s="290" t="str">
        <f t="shared" si="522"/>
        <v/>
      </c>
    </row>
    <row r="519" spans="1:9" ht="13.8" customHeight="1" x14ac:dyDescent="0.3">
      <c r="A519" s="173" t="s">
        <v>1465</v>
      </c>
      <c r="B519" s="173" t="s">
        <v>1653</v>
      </c>
      <c r="C519" s="286">
        <v>13485</v>
      </c>
      <c r="D519" s="287">
        <v>0.3906</v>
      </c>
      <c r="E519" s="290" t="str">
        <f t="shared" ref="E519:H519" si="526">IF(LEFT($A519,7)="State A",LARGE($D522:$D528,E$1),"")</f>
        <v/>
      </c>
      <c r="F519" s="290" t="str">
        <f t="shared" si="526"/>
        <v/>
      </c>
      <c r="G519" s="290" t="str">
        <f t="shared" si="526"/>
        <v/>
      </c>
      <c r="H519" s="290" t="str">
        <f t="shared" si="526"/>
        <v/>
      </c>
      <c r="I519" s="290" t="str">
        <f t="shared" si="522"/>
        <v/>
      </c>
    </row>
    <row r="520" spans="1:9" x14ac:dyDescent="0.3">
      <c r="A520" s="173"/>
      <c r="B520" s="173"/>
      <c r="C520" s="286"/>
      <c r="D520" s="287"/>
      <c r="E520" s="290" t="str">
        <f t="shared" ref="E520:H520" si="527">IF(LEFT($A520,7)="State A",LARGE($D523:$D529,E$1),"")</f>
        <v/>
      </c>
      <c r="F520" s="290" t="str">
        <f t="shared" si="527"/>
        <v/>
      </c>
      <c r="G520" s="290" t="str">
        <f t="shared" si="527"/>
        <v/>
      </c>
      <c r="H520" s="290" t="str">
        <f t="shared" si="527"/>
        <v/>
      </c>
      <c r="I520" s="290" t="str">
        <f t="shared" si="522"/>
        <v/>
      </c>
    </row>
    <row r="521" spans="1:9" x14ac:dyDescent="0.3">
      <c r="A521" s="173" t="s">
        <v>1462</v>
      </c>
      <c r="B521" s="173" t="s">
        <v>1654</v>
      </c>
      <c r="C521" s="286">
        <v>3551</v>
      </c>
      <c r="D521" s="287">
        <v>0.10290000000000001</v>
      </c>
      <c r="E521" s="290" t="str">
        <f t="shared" ref="E521:H521" si="528">IF(LEFT($A521,7)="State A",LARGE($D524:$D530,E$1),"")</f>
        <v/>
      </c>
      <c r="F521" s="290" t="str">
        <f t="shared" si="528"/>
        <v/>
      </c>
      <c r="G521" s="290" t="str">
        <f t="shared" si="528"/>
        <v/>
      </c>
      <c r="H521" s="290" t="str">
        <f t="shared" si="528"/>
        <v/>
      </c>
      <c r="I521" s="290" t="str">
        <f t="shared" si="522"/>
        <v/>
      </c>
    </row>
    <row r="522" spans="1:9" x14ac:dyDescent="0.3">
      <c r="A522" s="173" t="s">
        <v>1462</v>
      </c>
      <c r="B522" s="173" t="s">
        <v>1655</v>
      </c>
      <c r="C522" s="286">
        <v>3514</v>
      </c>
      <c r="D522" s="287">
        <v>0.1018</v>
      </c>
      <c r="E522" s="290" t="str">
        <f t="shared" ref="E522:H522" si="529">IF(LEFT($A522,7)="State A",LARGE($D525:$D531,E$1),"")</f>
        <v/>
      </c>
      <c r="F522" s="290" t="str">
        <f t="shared" si="529"/>
        <v/>
      </c>
      <c r="G522" s="290" t="str">
        <f t="shared" si="529"/>
        <v/>
      </c>
      <c r="H522" s="290" t="str">
        <f t="shared" si="529"/>
        <v/>
      </c>
      <c r="I522" s="290" t="str">
        <f t="shared" si="522"/>
        <v/>
      </c>
    </row>
    <row r="523" spans="1:9" x14ac:dyDescent="0.3">
      <c r="A523" s="260" t="s">
        <v>1468</v>
      </c>
      <c r="B523" s="260"/>
      <c r="C523" s="260"/>
      <c r="D523" s="260"/>
      <c r="E523" s="290" t="str">
        <f t="shared" ref="E523:H523" si="530">IF(LEFT($A523,7)="State A",LARGE($D526:$D532,E$1),"")</f>
        <v/>
      </c>
      <c r="F523" s="290" t="str">
        <f t="shared" si="530"/>
        <v/>
      </c>
      <c r="G523" s="290" t="str">
        <f t="shared" si="530"/>
        <v/>
      </c>
      <c r="H523" s="290" t="str">
        <f t="shared" si="530"/>
        <v/>
      </c>
      <c r="I523" s="290" t="str">
        <f t="shared" si="522"/>
        <v/>
      </c>
    </row>
    <row r="524" spans="1:9" x14ac:dyDescent="0.3">
      <c r="A524" s="288"/>
      <c r="B524" s="260"/>
      <c r="C524" s="260"/>
      <c r="D524" s="260"/>
      <c r="E524" s="290" t="str">
        <f t="shared" ref="E524:H524" si="531">IF(LEFT($A524,7)="State A",LARGE($D527:$D533,E$1),"")</f>
        <v/>
      </c>
      <c r="F524" s="290" t="str">
        <f t="shared" si="531"/>
        <v/>
      </c>
      <c r="G524" s="290" t="str">
        <f t="shared" si="531"/>
        <v/>
      </c>
      <c r="H524" s="290" t="str">
        <f t="shared" si="531"/>
        <v/>
      </c>
      <c r="I524" s="290" t="str">
        <f t="shared" si="522"/>
        <v/>
      </c>
    </row>
    <row r="525" spans="1:9" x14ac:dyDescent="0.3">
      <c r="A525" s="288" t="s">
        <v>1469</v>
      </c>
      <c r="B525" s="260"/>
      <c r="C525" s="260"/>
      <c r="D525" s="260"/>
      <c r="E525" s="290" t="str">
        <f t="shared" ref="E525:H525" si="532">IF(LEFT($A525,7)="State A",LARGE($D528:$D534,E$1),"")</f>
        <v/>
      </c>
      <c r="F525" s="290" t="str">
        <f t="shared" si="532"/>
        <v/>
      </c>
      <c r="G525" s="290" t="str">
        <f t="shared" si="532"/>
        <v/>
      </c>
      <c r="H525" s="290" t="str">
        <f t="shared" si="532"/>
        <v/>
      </c>
      <c r="I525" s="290" t="str">
        <f t="shared" si="522"/>
        <v/>
      </c>
    </row>
    <row r="526" spans="1:9" x14ac:dyDescent="0.3">
      <c r="A526" s="288" t="s">
        <v>1470</v>
      </c>
      <c r="B526" s="260"/>
      <c r="C526" s="260"/>
      <c r="D526" s="260"/>
      <c r="E526" s="290" t="str">
        <f t="shared" ref="E526:H526" si="533">IF(LEFT($A526,7)="State A",LARGE($D529:$D535,E$1),"")</f>
        <v/>
      </c>
      <c r="F526" s="290" t="str">
        <f t="shared" si="533"/>
        <v/>
      </c>
      <c r="G526" s="290" t="str">
        <f t="shared" si="533"/>
        <v/>
      </c>
      <c r="H526" s="290" t="str">
        <f t="shared" si="533"/>
        <v/>
      </c>
      <c r="I526" s="290" t="str">
        <f t="shared" si="522"/>
        <v/>
      </c>
    </row>
    <row r="527" spans="1:9" x14ac:dyDescent="0.3">
      <c r="A527" s="288" t="s">
        <v>1471</v>
      </c>
      <c r="B527" s="260"/>
      <c r="C527" s="260"/>
      <c r="D527" s="260"/>
      <c r="E527" s="290" t="str">
        <f t="shared" ref="E527:H527" si="534">IF(LEFT($A527,7)="State A",LARGE($D530:$D536,E$1),"")</f>
        <v/>
      </c>
      <c r="F527" s="290" t="str">
        <f t="shared" si="534"/>
        <v/>
      </c>
      <c r="G527" s="290" t="str">
        <f t="shared" si="534"/>
        <v/>
      </c>
      <c r="H527" s="290" t="str">
        <f t="shared" si="534"/>
        <v/>
      </c>
      <c r="I527" s="290" t="str">
        <f t="shared" si="522"/>
        <v/>
      </c>
    </row>
    <row r="528" spans="1:9" x14ac:dyDescent="0.3">
      <c r="A528" s="260"/>
      <c r="B528" s="260"/>
      <c r="C528" s="260"/>
      <c r="D528" s="260"/>
      <c r="E528" s="290" t="str">
        <f t="shared" ref="E528:H528" si="535">IF(LEFT($A528,7)="State A",LARGE($D531:$D537,E$1),"")</f>
        <v/>
      </c>
      <c r="F528" s="290" t="str">
        <f t="shared" si="535"/>
        <v/>
      </c>
      <c r="G528" s="290" t="str">
        <f t="shared" si="535"/>
        <v/>
      </c>
      <c r="H528" s="290" t="str">
        <f t="shared" si="535"/>
        <v/>
      </c>
      <c r="I528" s="290" t="str">
        <f t="shared" si="522"/>
        <v/>
      </c>
    </row>
    <row r="529" spans="1:9" x14ac:dyDescent="0.3">
      <c r="A529" s="289" t="s">
        <v>1472</v>
      </c>
      <c r="B529" s="260"/>
      <c r="C529" s="260"/>
      <c r="D529" s="260"/>
      <c r="E529" s="290" t="str">
        <f t="shared" ref="E529:H529" si="536">IF(LEFT($A529,7)="State A",LARGE($D532:$D538,E$1),"")</f>
        <v/>
      </c>
      <c r="F529" s="290" t="str">
        <f t="shared" si="536"/>
        <v/>
      </c>
      <c r="G529" s="290" t="str">
        <f t="shared" si="536"/>
        <v/>
      </c>
      <c r="H529" s="290" t="str">
        <f t="shared" si="536"/>
        <v/>
      </c>
      <c r="I529" s="290" t="str">
        <f t="shared" si="522"/>
        <v/>
      </c>
    </row>
    <row r="530" spans="1:9" x14ac:dyDescent="0.3">
      <c r="A530" s="260" t="s">
        <v>423</v>
      </c>
      <c r="B530" s="260"/>
      <c r="C530" s="260"/>
      <c r="D530" s="260"/>
      <c r="E530" s="290" t="str">
        <f t="shared" ref="E530:H530" si="537">IF(LEFT($A530,7)="State A",LARGE($D533:$D539,E$1),"")</f>
        <v/>
      </c>
      <c r="F530" s="290" t="str">
        <f t="shared" si="537"/>
        <v/>
      </c>
      <c r="G530" s="290" t="str">
        <f t="shared" si="537"/>
        <v/>
      </c>
      <c r="H530" s="290" t="str">
        <f t="shared" si="537"/>
        <v/>
      </c>
      <c r="I530" s="290" t="str">
        <f t="shared" si="522"/>
        <v/>
      </c>
    </row>
    <row r="531" spans="1:9" x14ac:dyDescent="0.3">
      <c r="A531" s="260" t="s">
        <v>1656</v>
      </c>
      <c r="B531" s="260"/>
      <c r="C531" s="260"/>
      <c r="D531" s="260"/>
      <c r="E531" s="290">
        <f t="shared" ref="E531:H531" si="538">IF(LEFT($A531,7)="State A",LARGE($D534:$D540,E$1),"")</f>
        <v>0.42409999999999998</v>
      </c>
      <c r="F531" s="290">
        <f t="shared" si="538"/>
        <v>0.42280000000000001</v>
      </c>
      <c r="G531" s="290">
        <f t="shared" si="538"/>
        <v>0.08</v>
      </c>
      <c r="H531" s="290">
        <f t="shared" si="538"/>
        <v>7.3099999999999998E-2</v>
      </c>
      <c r="I531" s="290">
        <f t="shared" si="522"/>
        <v>0.34689999999999999</v>
      </c>
    </row>
    <row r="532" spans="1:9" x14ac:dyDescent="0.3">
      <c r="A532" s="260" t="s">
        <v>1657</v>
      </c>
      <c r="B532" s="260"/>
      <c r="C532" s="260"/>
      <c r="D532" s="260"/>
      <c r="E532" s="290" t="str">
        <f t="shared" ref="E532:H532" si="539">IF(LEFT($A532,7)="State A",LARGE($D535:$D541,E$1),"")</f>
        <v/>
      </c>
      <c r="F532" s="290" t="str">
        <f t="shared" si="539"/>
        <v/>
      </c>
      <c r="G532" s="290" t="str">
        <f t="shared" si="539"/>
        <v/>
      </c>
      <c r="H532" s="290" t="str">
        <f t="shared" si="539"/>
        <v/>
      </c>
      <c r="I532" s="290" t="str">
        <f t="shared" si="522"/>
        <v/>
      </c>
    </row>
    <row r="533" spans="1:9" x14ac:dyDescent="0.3">
      <c r="A533" s="173" t="s">
        <v>1458</v>
      </c>
      <c r="B533" s="173" t="s">
        <v>1459</v>
      </c>
      <c r="C533" s="173" t="s">
        <v>1460</v>
      </c>
      <c r="D533" s="173" t="s">
        <v>1461</v>
      </c>
      <c r="E533" s="290" t="str">
        <f t="shared" ref="E533:H533" si="540">IF(LEFT($A533,7)="State A",LARGE($D536:$D542,E$1),"")</f>
        <v/>
      </c>
      <c r="F533" s="290" t="str">
        <f t="shared" si="540"/>
        <v/>
      </c>
      <c r="G533" s="290" t="str">
        <f t="shared" si="540"/>
        <v/>
      </c>
      <c r="H533" s="290" t="str">
        <f t="shared" si="540"/>
        <v/>
      </c>
      <c r="I533" s="290" t="str">
        <f t="shared" si="522"/>
        <v/>
      </c>
    </row>
    <row r="534" spans="1:9" ht="13.8" customHeight="1" x14ac:dyDescent="0.3">
      <c r="A534" s="173" t="s">
        <v>1465</v>
      </c>
      <c r="B534" s="173" t="s">
        <v>1658</v>
      </c>
      <c r="C534" s="286">
        <v>23644</v>
      </c>
      <c r="D534" s="287">
        <v>0.42409999999999998</v>
      </c>
      <c r="E534" s="290" t="str">
        <f t="shared" ref="E534:H534" si="541">IF(LEFT($A534,7)="State A",LARGE($D537:$D543,E$1),"")</f>
        <v/>
      </c>
      <c r="F534" s="290" t="str">
        <f t="shared" si="541"/>
        <v/>
      </c>
      <c r="G534" s="290" t="str">
        <f t="shared" si="541"/>
        <v/>
      </c>
      <c r="H534" s="290" t="str">
        <f t="shared" si="541"/>
        <v/>
      </c>
      <c r="I534" s="290" t="str">
        <f t="shared" si="522"/>
        <v/>
      </c>
    </row>
    <row r="535" spans="1:9" x14ac:dyDescent="0.3">
      <c r="A535" s="173"/>
      <c r="B535" s="173"/>
      <c r="C535" s="286"/>
      <c r="D535" s="287"/>
      <c r="E535" s="290" t="str">
        <f t="shared" ref="E535:H535" si="542">IF(LEFT($A535,7)="State A",LARGE($D538:$D544,E$1),"")</f>
        <v/>
      </c>
      <c r="F535" s="290" t="str">
        <f t="shared" si="542"/>
        <v/>
      </c>
      <c r="G535" s="290" t="str">
        <f t="shared" si="542"/>
        <v/>
      </c>
      <c r="H535" s="290" t="str">
        <f t="shared" si="542"/>
        <v/>
      </c>
      <c r="I535" s="290" t="str">
        <f t="shared" si="522"/>
        <v/>
      </c>
    </row>
    <row r="536" spans="1:9" ht="13.8" customHeight="1" x14ac:dyDescent="0.3">
      <c r="A536" s="173" t="s">
        <v>1465</v>
      </c>
      <c r="B536" s="173" t="s">
        <v>1659</v>
      </c>
      <c r="C536" s="286">
        <v>23572</v>
      </c>
      <c r="D536" s="287">
        <v>0.42280000000000001</v>
      </c>
      <c r="E536" s="290" t="str">
        <f t="shared" ref="E536:H536" si="543">IF(LEFT($A536,7)="State A",LARGE($D539:$D545,E$1),"")</f>
        <v/>
      </c>
      <c r="F536" s="290" t="str">
        <f t="shared" si="543"/>
        <v/>
      </c>
      <c r="G536" s="290" t="str">
        <f t="shared" si="543"/>
        <v/>
      </c>
      <c r="H536" s="290" t="str">
        <f t="shared" si="543"/>
        <v/>
      </c>
      <c r="I536" s="290" t="str">
        <f t="shared" si="522"/>
        <v/>
      </c>
    </row>
    <row r="537" spans="1:9" x14ac:dyDescent="0.3">
      <c r="A537" s="173"/>
      <c r="B537" s="173"/>
      <c r="C537" s="286"/>
      <c r="D537" s="287"/>
      <c r="E537" s="290" t="str">
        <f t="shared" ref="E537:H537" si="544">IF(LEFT($A537,7)="State A",LARGE($D540:$D546,E$1),"")</f>
        <v/>
      </c>
      <c r="F537" s="290" t="str">
        <f t="shared" si="544"/>
        <v/>
      </c>
      <c r="G537" s="290" t="str">
        <f t="shared" si="544"/>
        <v/>
      </c>
      <c r="H537" s="290" t="str">
        <f t="shared" si="544"/>
        <v/>
      </c>
      <c r="I537" s="290" t="str">
        <f t="shared" si="522"/>
        <v/>
      </c>
    </row>
    <row r="538" spans="1:9" x14ac:dyDescent="0.3">
      <c r="A538" s="173" t="s">
        <v>1462</v>
      </c>
      <c r="B538" s="173" t="s">
        <v>1660</v>
      </c>
      <c r="C538" s="286">
        <v>4462</v>
      </c>
      <c r="D538" s="272">
        <v>0.08</v>
      </c>
      <c r="E538" s="290" t="str">
        <f t="shared" ref="E538:H538" si="545">IF(LEFT($A538,7)="State A",LARGE($D541:$D547,E$1),"")</f>
        <v/>
      </c>
      <c r="F538" s="290" t="str">
        <f t="shared" si="545"/>
        <v/>
      </c>
      <c r="G538" s="290" t="str">
        <f t="shared" si="545"/>
        <v/>
      </c>
      <c r="H538" s="290" t="str">
        <f t="shared" si="545"/>
        <v/>
      </c>
      <c r="I538" s="290" t="str">
        <f t="shared" si="522"/>
        <v/>
      </c>
    </row>
    <row r="539" spans="1:9" x14ac:dyDescent="0.3">
      <c r="A539" s="173" t="s">
        <v>1462</v>
      </c>
      <c r="B539" s="173" t="s">
        <v>1661</v>
      </c>
      <c r="C539" s="286">
        <v>4075</v>
      </c>
      <c r="D539" s="287">
        <v>7.3099999999999998E-2</v>
      </c>
      <c r="E539" s="290" t="str">
        <f t="shared" ref="E539:H539" si="546">IF(LEFT($A539,7)="State A",LARGE($D542:$D548,E$1),"")</f>
        <v/>
      </c>
      <c r="F539" s="290" t="str">
        <f t="shared" si="546"/>
        <v/>
      </c>
      <c r="G539" s="290" t="str">
        <f t="shared" si="546"/>
        <v/>
      </c>
      <c r="H539" s="290" t="str">
        <f t="shared" si="546"/>
        <v/>
      </c>
      <c r="I539" s="290" t="str">
        <f t="shared" si="522"/>
        <v/>
      </c>
    </row>
    <row r="540" spans="1:9" x14ac:dyDescent="0.3">
      <c r="A540" s="260" t="s">
        <v>1468</v>
      </c>
      <c r="B540" s="260"/>
      <c r="C540" s="260"/>
      <c r="D540" s="260"/>
      <c r="E540" s="290" t="str">
        <f t="shared" ref="E540:H540" si="547">IF(LEFT($A540,7)="State A",LARGE($D543:$D549,E$1),"")</f>
        <v/>
      </c>
      <c r="F540" s="290" t="str">
        <f t="shared" si="547"/>
        <v/>
      </c>
      <c r="G540" s="290" t="str">
        <f t="shared" si="547"/>
        <v/>
      </c>
      <c r="H540" s="290" t="str">
        <f t="shared" si="547"/>
        <v/>
      </c>
      <c r="I540" s="290" t="str">
        <f t="shared" si="522"/>
        <v/>
      </c>
    </row>
    <row r="541" spans="1:9" x14ac:dyDescent="0.3">
      <c r="A541" s="288"/>
      <c r="B541" s="260"/>
      <c r="C541" s="260"/>
      <c r="D541" s="260"/>
      <c r="E541" s="290" t="str">
        <f t="shared" ref="E541:H541" si="548">IF(LEFT($A541,7)="State A",LARGE($D544:$D550,E$1),"")</f>
        <v/>
      </c>
      <c r="F541" s="290" t="str">
        <f t="shared" si="548"/>
        <v/>
      </c>
      <c r="G541" s="290" t="str">
        <f t="shared" si="548"/>
        <v/>
      </c>
      <c r="H541" s="290" t="str">
        <f t="shared" si="548"/>
        <v/>
      </c>
      <c r="I541" s="290" t="str">
        <f t="shared" si="522"/>
        <v/>
      </c>
    </row>
    <row r="542" spans="1:9" x14ac:dyDescent="0.3">
      <c r="A542" s="288" t="s">
        <v>1469</v>
      </c>
      <c r="B542" s="260"/>
      <c r="C542" s="260"/>
      <c r="D542" s="260"/>
      <c r="E542" s="290" t="str">
        <f t="shared" ref="E542:H542" si="549">IF(LEFT($A542,7)="State A",LARGE($D545:$D551,E$1),"")</f>
        <v/>
      </c>
      <c r="F542" s="290" t="str">
        <f t="shared" si="549"/>
        <v/>
      </c>
      <c r="G542" s="290" t="str">
        <f t="shared" si="549"/>
        <v/>
      </c>
      <c r="H542" s="290" t="str">
        <f t="shared" si="549"/>
        <v/>
      </c>
      <c r="I542" s="290" t="str">
        <f t="shared" si="522"/>
        <v/>
      </c>
    </row>
    <row r="543" spans="1:9" x14ac:dyDescent="0.3">
      <c r="A543" s="288" t="s">
        <v>1470</v>
      </c>
      <c r="B543" s="260"/>
      <c r="C543" s="260"/>
      <c r="D543" s="260"/>
      <c r="E543" s="290" t="str">
        <f t="shared" ref="E543:H543" si="550">IF(LEFT($A543,7)="State A",LARGE($D546:$D552,E$1),"")</f>
        <v/>
      </c>
      <c r="F543" s="290" t="str">
        <f t="shared" si="550"/>
        <v/>
      </c>
      <c r="G543" s="290" t="str">
        <f t="shared" si="550"/>
        <v/>
      </c>
      <c r="H543" s="290" t="str">
        <f t="shared" si="550"/>
        <v/>
      </c>
      <c r="I543" s="290" t="str">
        <f t="shared" si="522"/>
        <v/>
      </c>
    </row>
    <row r="544" spans="1:9" x14ac:dyDescent="0.3">
      <c r="A544" s="288" t="s">
        <v>1471</v>
      </c>
      <c r="B544" s="260"/>
      <c r="C544" s="260"/>
      <c r="D544" s="260"/>
      <c r="E544" s="290" t="str">
        <f t="shared" ref="E544:H544" si="551">IF(LEFT($A544,7)="State A",LARGE($D547:$D553,E$1),"")</f>
        <v/>
      </c>
      <c r="F544" s="290" t="str">
        <f t="shared" si="551"/>
        <v/>
      </c>
      <c r="G544" s="290" t="str">
        <f t="shared" si="551"/>
        <v/>
      </c>
      <c r="H544" s="290" t="str">
        <f t="shared" si="551"/>
        <v/>
      </c>
      <c r="I544" s="290" t="str">
        <f t="shared" si="522"/>
        <v/>
      </c>
    </row>
    <row r="545" spans="1:9" x14ac:dyDescent="0.3">
      <c r="A545" s="260"/>
      <c r="B545" s="260"/>
      <c r="C545" s="260"/>
      <c r="D545" s="260"/>
      <c r="E545" s="290" t="str">
        <f t="shared" ref="E545:H545" si="552">IF(LEFT($A545,7)="State A",LARGE($D548:$D554,E$1),"")</f>
        <v/>
      </c>
      <c r="F545" s="290" t="str">
        <f t="shared" si="552"/>
        <v/>
      </c>
      <c r="G545" s="290" t="str">
        <f t="shared" si="552"/>
        <v/>
      </c>
      <c r="H545" s="290" t="str">
        <f t="shared" si="552"/>
        <v/>
      </c>
      <c r="I545" s="290" t="str">
        <f t="shared" si="522"/>
        <v/>
      </c>
    </row>
    <row r="546" spans="1:9" x14ac:dyDescent="0.3">
      <c r="A546" s="289" t="s">
        <v>1472</v>
      </c>
      <c r="B546" s="260"/>
      <c r="C546" s="260"/>
      <c r="D546" s="260"/>
      <c r="E546" s="290" t="str">
        <f t="shared" ref="E546:H546" si="553">IF(LEFT($A546,7)="State A",LARGE($D549:$D555,E$1),"")</f>
        <v/>
      </c>
      <c r="F546" s="290" t="str">
        <f t="shared" si="553"/>
        <v/>
      </c>
      <c r="G546" s="290" t="str">
        <f t="shared" si="553"/>
        <v/>
      </c>
      <c r="H546" s="290" t="str">
        <f t="shared" si="553"/>
        <v/>
      </c>
      <c r="I546" s="290" t="str">
        <f t="shared" si="522"/>
        <v/>
      </c>
    </row>
    <row r="547" spans="1:9" x14ac:dyDescent="0.3">
      <c r="A547" s="260" t="s">
        <v>423</v>
      </c>
      <c r="B547" s="260"/>
      <c r="C547" s="260"/>
      <c r="D547" s="260"/>
      <c r="E547" s="290" t="str">
        <f t="shared" ref="E547:H547" si="554">IF(LEFT($A547,7)="State A",LARGE($D550:$D556,E$1),"")</f>
        <v/>
      </c>
      <c r="F547" s="290" t="str">
        <f t="shared" si="554"/>
        <v/>
      </c>
      <c r="G547" s="290" t="str">
        <f t="shared" si="554"/>
        <v/>
      </c>
      <c r="H547" s="290" t="str">
        <f t="shared" si="554"/>
        <v/>
      </c>
      <c r="I547" s="290" t="str">
        <f t="shared" si="522"/>
        <v/>
      </c>
    </row>
    <row r="548" spans="1:9" x14ac:dyDescent="0.3">
      <c r="A548" s="260" t="s">
        <v>1662</v>
      </c>
      <c r="B548" s="260"/>
      <c r="C548" s="260"/>
      <c r="D548" s="260"/>
      <c r="E548" s="290">
        <f t="shared" ref="E548:H548" si="555">IF(LEFT($A548,7)="State A",LARGE($D551:$D557,E$1),"")</f>
        <v>0.41620000000000001</v>
      </c>
      <c r="F548" s="290">
        <f t="shared" si="555"/>
        <v>0.40660000000000002</v>
      </c>
      <c r="G548" s="290">
        <f t="shared" si="555"/>
        <v>8.2199999999999995E-2</v>
      </c>
      <c r="H548" s="290">
        <f t="shared" si="555"/>
        <v>8.0500000000000002E-2</v>
      </c>
      <c r="I548" s="290">
        <f t="shared" si="522"/>
        <v>0.33005000000000001</v>
      </c>
    </row>
    <row r="549" spans="1:9" x14ac:dyDescent="0.3">
      <c r="A549" s="260" t="s">
        <v>1663</v>
      </c>
      <c r="B549" s="260"/>
      <c r="C549" s="260"/>
      <c r="D549" s="260"/>
      <c r="E549" s="290" t="str">
        <f t="shared" ref="E549:H549" si="556">IF(LEFT($A549,7)="State A",LARGE($D552:$D558,E$1),"")</f>
        <v/>
      </c>
      <c r="F549" s="290" t="str">
        <f t="shared" si="556"/>
        <v/>
      </c>
      <c r="G549" s="290" t="str">
        <f t="shared" si="556"/>
        <v/>
      </c>
      <c r="H549" s="290" t="str">
        <f t="shared" si="556"/>
        <v/>
      </c>
      <c r="I549" s="290" t="str">
        <f t="shared" si="522"/>
        <v/>
      </c>
    </row>
    <row r="550" spans="1:9" x14ac:dyDescent="0.3">
      <c r="A550" s="173" t="s">
        <v>1458</v>
      </c>
      <c r="B550" s="173" t="s">
        <v>1459</v>
      </c>
      <c r="C550" s="173" t="s">
        <v>1460</v>
      </c>
      <c r="D550" s="173" t="s">
        <v>1461</v>
      </c>
      <c r="E550" s="290" t="str">
        <f t="shared" ref="E550:H550" si="557">IF(LEFT($A550,7)="State A",LARGE($D553:$D559,E$1),"")</f>
        <v/>
      </c>
      <c r="F550" s="290" t="str">
        <f t="shared" si="557"/>
        <v/>
      </c>
      <c r="G550" s="290" t="str">
        <f t="shared" si="557"/>
        <v/>
      </c>
      <c r="H550" s="290" t="str">
        <f t="shared" si="557"/>
        <v/>
      </c>
      <c r="I550" s="290" t="str">
        <f t="shared" si="522"/>
        <v/>
      </c>
    </row>
    <row r="551" spans="1:9" ht="13.8" customHeight="1" x14ac:dyDescent="0.3">
      <c r="A551" s="173" t="s">
        <v>1465</v>
      </c>
      <c r="B551" s="173" t="s">
        <v>1664</v>
      </c>
      <c r="C551" s="286">
        <v>17849</v>
      </c>
      <c r="D551" s="287">
        <v>0.41620000000000001</v>
      </c>
      <c r="E551" s="290" t="str">
        <f t="shared" ref="E551:H551" si="558">IF(LEFT($A551,7)="State A",LARGE($D554:$D560,E$1),"")</f>
        <v/>
      </c>
      <c r="F551" s="290" t="str">
        <f t="shared" si="558"/>
        <v/>
      </c>
      <c r="G551" s="290" t="str">
        <f t="shared" si="558"/>
        <v/>
      </c>
      <c r="H551" s="290" t="str">
        <f t="shared" si="558"/>
        <v/>
      </c>
      <c r="I551" s="290" t="str">
        <f t="shared" si="522"/>
        <v/>
      </c>
    </row>
    <row r="552" spans="1:9" x14ac:dyDescent="0.3">
      <c r="A552" s="173"/>
      <c r="B552" s="173"/>
      <c r="C552" s="286"/>
      <c r="D552" s="287"/>
      <c r="E552" s="290" t="str">
        <f t="shared" ref="E552:H552" si="559">IF(LEFT($A552,7)="State A",LARGE($D555:$D561,E$1),"")</f>
        <v/>
      </c>
      <c r="F552" s="290" t="str">
        <f t="shared" si="559"/>
        <v/>
      </c>
      <c r="G552" s="290" t="str">
        <f t="shared" si="559"/>
        <v/>
      </c>
      <c r="H552" s="290" t="str">
        <f t="shared" si="559"/>
        <v/>
      </c>
      <c r="I552" s="290" t="str">
        <f t="shared" si="522"/>
        <v/>
      </c>
    </row>
    <row r="553" spans="1:9" ht="13.8" customHeight="1" x14ac:dyDescent="0.3">
      <c r="A553" s="173" t="s">
        <v>1465</v>
      </c>
      <c r="B553" s="173" t="s">
        <v>1665</v>
      </c>
      <c r="C553" s="286">
        <v>17441</v>
      </c>
      <c r="D553" s="287">
        <v>0.40660000000000002</v>
      </c>
      <c r="E553" s="290" t="str">
        <f t="shared" ref="E553:H553" si="560">IF(LEFT($A553,7)="State A",LARGE($D556:$D562,E$1),"")</f>
        <v/>
      </c>
      <c r="F553" s="290" t="str">
        <f t="shared" si="560"/>
        <v/>
      </c>
      <c r="G553" s="290" t="str">
        <f t="shared" si="560"/>
        <v/>
      </c>
      <c r="H553" s="290" t="str">
        <f t="shared" si="560"/>
        <v/>
      </c>
      <c r="I553" s="290" t="str">
        <f t="shared" si="522"/>
        <v/>
      </c>
    </row>
    <row r="554" spans="1:9" x14ac:dyDescent="0.3">
      <c r="A554" s="173"/>
      <c r="B554" s="173"/>
      <c r="C554" s="286"/>
      <c r="D554" s="287"/>
      <c r="E554" s="290" t="str">
        <f t="shared" ref="E554:H554" si="561">IF(LEFT($A554,7)="State A",LARGE($D557:$D563,E$1),"")</f>
        <v/>
      </c>
      <c r="F554" s="290" t="str">
        <f t="shared" si="561"/>
        <v/>
      </c>
      <c r="G554" s="290" t="str">
        <f t="shared" si="561"/>
        <v/>
      </c>
      <c r="H554" s="290" t="str">
        <f t="shared" si="561"/>
        <v/>
      </c>
      <c r="I554" s="290" t="str">
        <f t="shared" si="522"/>
        <v/>
      </c>
    </row>
    <row r="555" spans="1:9" x14ac:dyDescent="0.3">
      <c r="A555" s="173" t="s">
        <v>1462</v>
      </c>
      <c r="B555" s="173" t="s">
        <v>1666</v>
      </c>
      <c r="C555" s="286">
        <v>3527</v>
      </c>
      <c r="D555" s="287">
        <v>8.2199999999999995E-2</v>
      </c>
      <c r="E555" s="290" t="str">
        <f t="shared" ref="E555:H555" si="562">IF(LEFT($A555,7)="State A",LARGE($D558:$D564,E$1),"")</f>
        <v/>
      </c>
      <c r="F555" s="290" t="str">
        <f t="shared" si="562"/>
        <v/>
      </c>
      <c r="G555" s="290" t="str">
        <f t="shared" si="562"/>
        <v/>
      </c>
      <c r="H555" s="290" t="str">
        <f t="shared" si="562"/>
        <v/>
      </c>
      <c r="I555" s="290" t="str">
        <f t="shared" si="522"/>
        <v/>
      </c>
    </row>
    <row r="556" spans="1:9" x14ac:dyDescent="0.3">
      <c r="A556" s="173" t="s">
        <v>1462</v>
      </c>
      <c r="B556" s="173" t="s">
        <v>1667</v>
      </c>
      <c r="C556" s="286">
        <v>3453</v>
      </c>
      <c r="D556" s="287">
        <v>8.0500000000000002E-2</v>
      </c>
      <c r="E556" s="290" t="str">
        <f t="shared" ref="E556:H556" si="563">IF(LEFT($A556,7)="State A",LARGE($D559:$D565,E$1),"")</f>
        <v/>
      </c>
      <c r="F556" s="290" t="str">
        <f t="shared" si="563"/>
        <v/>
      </c>
      <c r="G556" s="290" t="str">
        <f t="shared" si="563"/>
        <v/>
      </c>
      <c r="H556" s="290" t="str">
        <f t="shared" si="563"/>
        <v/>
      </c>
      <c r="I556" s="290" t="str">
        <f t="shared" si="522"/>
        <v/>
      </c>
    </row>
    <row r="557" spans="1:9" x14ac:dyDescent="0.3">
      <c r="A557" s="173" t="s">
        <v>1507</v>
      </c>
      <c r="B557" s="173" t="s">
        <v>1668</v>
      </c>
      <c r="C557" s="173">
        <v>620</v>
      </c>
      <c r="D557" s="287">
        <v>1.4500000000000001E-2</v>
      </c>
      <c r="E557" s="290" t="str">
        <f t="shared" ref="E557:H557" si="564">IF(LEFT($A557,7)="State A",LARGE($D560:$D566,E$1),"")</f>
        <v/>
      </c>
      <c r="F557" s="290" t="str">
        <f t="shared" si="564"/>
        <v/>
      </c>
      <c r="G557" s="290" t="str">
        <f t="shared" si="564"/>
        <v/>
      </c>
      <c r="H557" s="290" t="str">
        <f t="shared" si="564"/>
        <v/>
      </c>
      <c r="I557" s="290" t="str">
        <f t="shared" si="522"/>
        <v/>
      </c>
    </row>
    <row r="558" spans="1:9" x14ac:dyDescent="0.3">
      <c r="A558" s="260" t="s">
        <v>1468</v>
      </c>
      <c r="B558" s="260"/>
      <c r="C558" s="260"/>
      <c r="D558" s="260"/>
      <c r="E558" s="290" t="str">
        <f t="shared" ref="E558:H558" si="565">IF(LEFT($A558,7)="State A",LARGE($D561:$D567,E$1),"")</f>
        <v/>
      </c>
      <c r="F558" s="290" t="str">
        <f t="shared" si="565"/>
        <v/>
      </c>
      <c r="G558" s="290" t="str">
        <f t="shared" si="565"/>
        <v/>
      </c>
      <c r="H558" s="290" t="str">
        <f t="shared" si="565"/>
        <v/>
      </c>
      <c r="I558" s="290" t="str">
        <f t="shared" si="522"/>
        <v/>
      </c>
    </row>
    <row r="559" spans="1:9" x14ac:dyDescent="0.3">
      <c r="A559" s="288"/>
      <c r="B559" s="260"/>
      <c r="C559" s="260"/>
      <c r="D559" s="260"/>
      <c r="E559" s="290" t="str">
        <f t="shared" ref="E559:H559" si="566">IF(LEFT($A559,7)="State A",LARGE($D562:$D568,E$1),"")</f>
        <v/>
      </c>
      <c r="F559" s="290" t="str">
        <f t="shared" si="566"/>
        <v/>
      </c>
      <c r="G559" s="290" t="str">
        <f t="shared" si="566"/>
        <v/>
      </c>
      <c r="H559" s="290" t="str">
        <f t="shared" si="566"/>
        <v/>
      </c>
      <c r="I559" s="290" t="str">
        <f t="shared" si="522"/>
        <v/>
      </c>
    </row>
    <row r="560" spans="1:9" x14ac:dyDescent="0.3">
      <c r="A560" s="288" t="s">
        <v>1469</v>
      </c>
      <c r="B560" s="260"/>
      <c r="C560" s="260"/>
      <c r="D560" s="260"/>
      <c r="E560" s="290" t="str">
        <f t="shared" ref="E560:H560" si="567">IF(LEFT($A560,7)="State A",LARGE($D563:$D569,E$1),"")</f>
        <v/>
      </c>
      <c r="F560" s="290" t="str">
        <f t="shared" si="567"/>
        <v/>
      </c>
      <c r="G560" s="290" t="str">
        <f t="shared" si="567"/>
        <v/>
      </c>
      <c r="H560" s="290" t="str">
        <f t="shared" si="567"/>
        <v/>
      </c>
      <c r="I560" s="290" t="str">
        <f t="shared" si="522"/>
        <v/>
      </c>
    </row>
    <row r="561" spans="1:9" x14ac:dyDescent="0.3">
      <c r="A561" s="288" t="s">
        <v>1470</v>
      </c>
      <c r="B561" s="260"/>
      <c r="C561" s="260"/>
      <c r="D561" s="260"/>
      <c r="E561" s="290" t="str">
        <f t="shared" ref="E561:H561" si="568">IF(LEFT($A561,7)="State A",LARGE($D564:$D570,E$1),"")</f>
        <v/>
      </c>
      <c r="F561" s="290" t="str">
        <f t="shared" si="568"/>
        <v/>
      </c>
      <c r="G561" s="290" t="str">
        <f t="shared" si="568"/>
        <v/>
      </c>
      <c r="H561" s="290" t="str">
        <f t="shared" si="568"/>
        <v/>
      </c>
      <c r="I561" s="290" t="str">
        <f t="shared" si="522"/>
        <v/>
      </c>
    </row>
    <row r="562" spans="1:9" x14ac:dyDescent="0.3">
      <c r="A562" s="288" t="s">
        <v>1471</v>
      </c>
      <c r="B562" s="260"/>
      <c r="C562" s="260"/>
      <c r="D562" s="260"/>
      <c r="E562" s="290" t="str">
        <f t="shared" ref="E562:H562" si="569">IF(LEFT($A562,7)="State A",LARGE($D565:$D571,E$1),"")</f>
        <v/>
      </c>
      <c r="F562" s="290" t="str">
        <f t="shared" si="569"/>
        <v/>
      </c>
      <c r="G562" s="290" t="str">
        <f t="shared" si="569"/>
        <v/>
      </c>
      <c r="H562" s="290" t="str">
        <f t="shared" si="569"/>
        <v/>
      </c>
      <c r="I562" s="290" t="str">
        <f t="shared" si="522"/>
        <v/>
      </c>
    </row>
    <row r="563" spans="1:9" x14ac:dyDescent="0.3">
      <c r="A563" s="260"/>
      <c r="B563" s="260"/>
      <c r="C563" s="260"/>
      <c r="D563" s="260"/>
      <c r="E563" s="290" t="str">
        <f t="shared" ref="E563:H563" si="570">IF(LEFT($A563,7)="State A",LARGE($D566:$D572,E$1),"")</f>
        <v/>
      </c>
      <c r="F563" s="290" t="str">
        <f t="shared" si="570"/>
        <v/>
      </c>
      <c r="G563" s="290" t="str">
        <f t="shared" si="570"/>
        <v/>
      </c>
      <c r="H563" s="290" t="str">
        <f t="shared" si="570"/>
        <v/>
      </c>
      <c r="I563" s="290" t="str">
        <f t="shared" si="522"/>
        <v/>
      </c>
    </row>
    <row r="564" spans="1:9" x14ac:dyDescent="0.3">
      <c r="A564" s="289" t="s">
        <v>1472</v>
      </c>
      <c r="B564" s="260"/>
      <c r="C564" s="260"/>
      <c r="D564" s="260"/>
      <c r="E564" s="290" t="str">
        <f t="shared" ref="E564:H564" si="571">IF(LEFT($A564,7)="State A",LARGE($D567:$D573,E$1),"")</f>
        <v/>
      </c>
      <c r="F564" s="290" t="str">
        <f t="shared" si="571"/>
        <v/>
      </c>
      <c r="G564" s="290" t="str">
        <f t="shared" si="571"/>
        <v/>
      </c>
      <c r="H564" s="290" t="str">
        <f t="shared" si="571"/>
        <v/>
      </c>
      <c r="I564" s="290" t="str">
        <f t="shared" si="522"/>
        <v/>
      </c>
    </row>
    <row r="565" spans="1:9" x14ac:dyDescent="0.3">
      <c r="A565" s="260" t="s">
        <v>423</v>
      </c>
      <c r="B565" s="260"/>
      <c r="C565" s="260"/>
      <c r="D565" s="260"/>
      <c r="E565" s="290" t="str">
        <f t="shared" ref="E565:H565" si="572">IF(LEFT($A565,7)="State A",LARGE($D568:$D574,E$1),"")</f>
        <v/>
      </c>
      <c r="F565" s="290" t="str">
        <f t="shared" si="572"/>
        <v/>
      </c>
      <c r="G565" s="290" t="str">
        <f t="shared" si="572"/>
        <v/>
      </c>
      <c r="H565" s="290" t="str">
        <f t="shared" si="572"/>
        <v/>
      </c>
      <c r="I565" s="290" t="str">
        <f t="shared" si="522"/>
        <v/>
      </c>
    </row>
    <row r="566" spans="1:9" x14ac:dyDescent="0.3">
      <c r="A566" s="260" t="s">
        <v>1669</v>
      </c>
      <c r="B566" s="260"/>
      <c r="C566" s="260"/>
      <c r="D566" s="260"/>
      <c r="E566" s="290">
        <f t="shared" ref="E566:G566" si="573">IF(LEFT($A566,7)="State A",LARGE($D569:$D575,E$1),"")</f>
        <v>0.43609999999999999</v>
      </c>
      <c r="F566" s="290">
        <f t="shared" si="573"/>
        <v>0.43480000000000002</v>
      </c>
      <c r="G566" s="290">
        <f t="shared" si="573"/>
        <v>0.129</v>
      </c>
      <c r="H566" s="290">
        <v>0</v>
      </c>
      <c r="I566" s="290">
        <f t="shared" si="522"/>
        <v>0.37095</v>
      </c>
    </row>
    <row r="567" spans="1:9" x14ac:dyDescent="0.3">
      <c r="A567" s="260" t="s">
        <v>1457</v>
      </c>
      <c r="B567" s="260"/>
      <c r="C567" s="260"/>
      <c r="D567" s="260"/>
      <c r="E567" s="290" t="str">
        <f t="shared" ref="E567:H567" si="574">IF(LEFT($A567,7)="State A",LARGE($D570:$D576,E$1),"")</f>
        <v/>
      </c>
      <c r="F567" s="290" t="str">
        <f t="shared" si="574"/>
        <v/>
      </c>
      <c r="G567" s="290" t="str">
        <f t="shared" si="574"/>
        <v/>
      </c>
      <c r="H567" s="290" t="str">
        <f t="shared" si="574"/>
        <v/>
      </c>
      <c r="I567" s="290" t="str">
        <f t="shared" si="522"/>
        <v/>
      </c>
    </row>
    <row r="568" spans="1:9" x14ac:dyDescent="0.3">
      <c r="A568" s="173" t="s">
        <v>1458</v>
      </c>
      <c r="B568" s="173" t="s">
        <v>1459</v>
      </c>
      <c r="C568" s="173" t="s">
        <v>1460</v>
      </c>
      <c r="D568" s="173" t="s">
        <v>1461</v>
      </c>
      <c r="E568" s="290" t="str">
        <f t="shared" ref="E568:H568" si="575">IF(LEFT($A568,7)="State A",LARGE($D571:$D577,E$1),"")</f>
        <v/>
      </c>
      <c r="F568" s="290" t="str">
        <f t="shared" si="575"/>
        <v/>
      </c>
      <c r="G568" s="290" t="str">
        <f t="shared" si="575"/>
        <v/>
      </c>
      <c r="H568" s="290" t="str">
        <f t="shared" si="575"/>
        <v/>
      </c>
      <c r="I568" s="290" t="str">
        <f t="shared" si="522"/>
        <v/>
      </c>
    </row>
    <row r="569" spans="1:9" ht="13.8" customHeight="1" x14ac:dyDescent="0.3">
      <c r="A569" s="173" t="s">
        <v>1465</v>
      </c>
      <c r="B569" s="173" t="s">
        <v>1670</v>
      </c>
      <c r="C569" s="286">
        <v>13213</v>
      </c>
      <c r="D569" s="287">
        <v>0.43609999999999999</v>
      </c>
      <c r="E569" s="290" t="str">
        <f t="shared" ref="E569:H569" si="576">IF(LEFT($A569,7)="State A",LARGE($D572:$D578,E$1),"")</f>
        <v/>
      </c>
      <c r="F569" s="290" t="str">
        <f t="shared" si="576"/>
        <v/>
      </c>
      <c r="G569" s="290" t="str">
        <f t="shared" si="576"/>
        <v/>
      </c>
      <c r="H569" s="290" t="str">
        <f t="shared" si="576"/>
        <v/>
      </c>
      <c r="I569" s="290" t="str">
        <f t="shared" si="522"/>
        <v/>
      </c>
    </row>
    <row r="570" spans="1:9" x14ac:dyDescent="0.3">
      <c r="A570" s="173"/>
      <c r="B570" s="173"/>
      <c r="C570" s="286"/>
      <c r="D570" s="287"/>
      <c r="E570" s="290" t="str">
        <f t="shared" ref="E570:H570" si="577">IF(LEFT($A570,7)="State A",LARGE($D573:$D579,E$1),"")</f>
        <v/>
      </c>
      <c r="F570" s="290" t="str">
        <f t="shared" si="577"/>
        <v/>
      </c>
      <c r="G570" s="290" t="str">
        <f t="shared" si="577"/>
        <v/>
      </c>
      <c r="H570" s="290" t="str">
        <f t="shared" si="577"/>
        <v/>
      </c>
      <c r="I570" s="290" t="str">
        <f t="shared" si="522"/>
        <v/>
      </c>
    </row>
    <row r="571" spans="1:9" ht="27.6" customHeight="1" x14ac:dyDescent="0.3">
      <c r="A571" s="173" t="s">
        <v>1465</v>
      </c>
      <c r="B571" s="173" t="s">
        <v>1671</v>
      </c>
      <c r="C571" s="286">
        <v>13173</v>
      </c>
      <c r="D571" s="287">
        <v>0.43480000000000002</v>
      </c>
      <c r="E571" s="290" t="str">
        <f t="shared" ref="E571:H571" si="578">IF(LEFT($A571,7)="State A",LARGE($D574:$D580,E$1),"")</f>
        <v/>
      </c>
      <c r="F571" s="290" t="str">
        <f t="shared" si="578"/>
        <v/>
      </c>
      <c r="G571" s="290" t="str">
        <f t="shared" si="578"/>
        <v/>
      </c>
      <c r="H571" s="290" t="str">
        <f t="shared" si="578"/>
        <v/>
      </c>
      <c r="I571" s="290" t="str">
        <f t="shared" si="522"/>
        <v/>
      </c>
    </row>
    <row r="572" spans="1:9" x14ac:dyDescent="0.3">
      <c r="A572" s="173"/>
      <c r="B572" s="173"/>
      <c r="C572" s="286"/>
      <c r="D572" s="287"/>
      <c r="E572" s="290" t="str">
        <f t="shared" ref="E572:H572" si="579">IF(LEFT($A572,7)="State A",LARGE($D575:$D581,E$1),"")</f>
        <v/>
      </c>
      <c r="F572" s="290" t="str">
        <f t="shared" si="579"/>
        <v/>
      </c>
      <c r="G572" s="290" t="str">
        <f t="shared" si="579"/>
        <v/>
      </c>
      <c r="H572" s="290" t="str">
        <f t="shared" si="579"/>
        <v/>
      </c>
      <c r="I572" s="290" t="str">
        <f t="shared" si="522"/>
        <v/>
      </c>
    </row>
    <row r="573" spans="1:9" x14ac:dyDescent="0.3">
      <c r="A573" s="173" t="s">
        <v>1462</v>
      </c>
      <c r="B573" s="173" t="s">
        <v>1672</v>
      </c>
      <c r="C573" s="286">
        <v>3909</v>
      </c>
      <c r="D573" s="287">
        <v>0.129</v>
      </c>
      <c r="E573" s="290" t="str">
        <f t="shared" ref="E573:H573" si="580">IF(LEFT($A573,7)="State A",LARGE($D576:$D582,E$1),"")</f>
        <v/>
      </c>
      <c r="F573" s="290" t="str">
        <f t="shared" si="580"/>
        <v/>
      </c>
      <c r="G573" s="290" t="str">
        <f t="shared" si="580"/>
        <v/>
      </c>
      <c r="H573" s="290" t="str">
        <f t="shared" si="580"/>
        <v/>
      </c>
      <c r="I573" s="290" t="str">
        <f t="shared" si="522"/>
        <v/>
      </c>
    </row>
    <row r="574" spans="1:9" x14ac:dyDescent="0.3">
      <c r="A574" s="260" t="s">
        <v>1468</v>
      </c>
      <c r="B574" s="260"/>
      <c r="C574" s="260"/>
      <c r="D574" s="260"/>
      <c r="E574" s="290" t="str">
        <f t="shared" ref="E574:H574" si="581">IF(LEFT($A574,7)="State A",LARGE($D577:$D583,E$1),"")</f>
        <v/>
      </c>
      <c r="F574" s="290" t="str">
        <f t="shared" si="581"/>
        <v/>
      </c>
      <c r="G574" s="290" t="str">
        <f t="shared" si="581"/>
        <v/>
      </c>
      <c r="H574" s="290" t="str">
        <f t="shared" si="581"/>
        <v/>
      </c>
      <c r="I574" s="290" t="str">
        <f t="shared" si="522"/>
        <v/>
      </c>
    </row>
    <row r="575" spans="1:9" x14ac:dyDescent="0.3">
      <c r="A575" s="288"/>
      <c r="B575" s="260"/>
      <c r="C575" s="260"/>
      <c r="D575" s="260"/>
      <c r="E575" s="290" t="str">
        <f t="shared" ref="E575:H575" si="582">IF(LEFT($A575,7)="State A",LARGE($D578:$D584,E$1),"")</f>
        <v/>
      </c>
      <c r="F575" s="290" t="str">
        <f t="shared" si="582"/>
        <v/>
      </c>
      <c r="G575" s="290" t="str">
        <f t="shared" si="582"/>
        <v/>
      </c>
      <c r="H575" s="290" t="str">
        <f t="shared" si="582"/>
        <v/>
      </c>
      <c r="I575" s="290" t="str">
        <f t="shared" si="522"/>
        <v/>
      </c>
    </row>
    <row r="576" spans="1:9" x14ac:dyDescent="0.3">
      <c r="A576" s="288" t="s">
        <v>1469</v>
      </c>
      <c r="B576" s="260"/>
      <c r="C576" s="260"/>
      <c r="D576" s="260"/>
      <c r="E576" s="290" t="str">
        <f t="shared" ref="E576:H576" si="583">IF(LEFT($A576,7)="State A",LARGE($D579:$D585,E$1),"")</f>
        <v/>
      </c>
      <c r="F576" s="290" t="str">
        <f t="shared" si="583"/>
        <v/>
      </c>
      <c r="G576" s="290" t="str">
        <f t="shared" si="583"/>
        <v/>
      </c>
      <c r="H576" s="290" t="str">
        <f t="shared" si="583"/>
        <v/>
      </c>
      <c r="I576" s="290" t="str">
        <f t="shared" si="522"/>
        <v/>
      </c>
    </row>
    <row r="577" spans="1:9" x14ac:dyDescent="0.3">
      <c r="A577" s="288" t="s">
        <v>1470</v>
      </c>
      <c r="B577" s="260"/>
      <c r="C577" s="260"/>
      <c r="D577" s="260"/>
      <c r="E577" s="290" t="str">
        <f t="shared" ref="E577:H577" si="584">IF(LEFT($A577,7)="State A",LARGE($D580:$D586,E$1),"")</f>
        <v/>
      </c>
      <c r="F577" s="290" t="str">
        <f t="shared" si="584"/>
        <v/>
      </c>
      <c r="G577" s="290" t="str">
        <f t="shared" si="584"/>
        <v/>
      </c>
      <c r="H577" s="290" t="str">
        <f t="shared" si="584"/>
        <v/>
      </c>
      <c r="I577" s="290" t="str">
        <f t="shared" si="522"/>
        <v/>
      </c>
    </row>
    <row r="578" spans="1:9" x14ac:dyDescent="0.3">
      <c r="A578" s="288" t="s">
        <v>1471</v>
      </c>
      <c r="B578" s="260"/>
      <c r="C578" s="260"/>
      <c r="D578" s="260"/>
      <c r="E578" s="290" t="str">
        <f t="shared" ref="E578:H578" si="585">IF(LEFT($A578,7)="State A",LARGE($D581:$D587,E$1),"")</f>
        <v/>
      </c>
      <c r="F578" s="290" t="str">
        <f t="shared" si="585"/>
        <v/>
      </c>
      <c r="G578" s="290" t="str">
        <f t="shared" si="585"/>
        <v/>
      </c>
      <c r="H578" s="290" t="str">
        <f t="shared" si="585"/>
        <v/>
      </c>
      <c r="I578" s="290" t="str">
        <f t="shared" si="522"/>
        <v/>
      </c>
    </row>
    <row r="579" spans="1:9" x14ac:dyDescent="0.3">
      <c r="A579" s="260"/>
      <c r="B579" s="260"/>
      <c r="C579" s="260"/>
      <c r="D579" s="260"/>
      <c r="E579" s="290" t="str">
        <f t="shared" ref="E579:H579" si="586">IF(LEFT($A579,7)="State A",LARGE($D582:$D588,E$1),"")</f>
        <v/>
      </c>
      <c r="F579" s="290" t="str">
        <f t="shared" si="586"/>
        <v/>
      </c>
      <c r="G579" s="290" t="str">
        <f t="shared" si="586"/>
        <v/>
      </c>
      <c r="H579" s="290" t="str">
        <f t="shared" si="586"/>
        <v/>
      </c>
      <c r="I579" s="290" t="str">
        <f t="shared" ref="I579:I642" si="587">IF(LEFT($A579,7)="State A",AVERAGE(E579-G579, F579-H579),"")</f>
        <v/>
      </c>
    </row>
    <row r="580" spans="1:9" x14ac:dyDescent="0.3">
      <c r="A580" s="289" t="s">
        <v>1472</v>
      </c>
      <c r="B580" s="260"/>
      <c r="C580" s="260"/>
      <c r="D580" s="260"/>
      <c r="E580" s="290" t="str">
        <f t="shared" ref="E580:H580" si="588">IF(LEFT($A580,7)="State A",LARGE($D583:$D589,E$1),"")</f>
        <v/>
      </c>
      <c r="F580" s="290" t="str">
        <f t="shared" si="588"/>
        <v/>
      </c>
      <c r="G580" s="290" t="str">
        <f t="shared" si="588"/>
        <v/>
      </c>
      <c r="H580" s="290" t="str">
        <f t="shared" si="588"/>
        <v/>
      </c>
      <c r="I580" s="290" t="str">
        <f t="shared" si="587"/>
        <v/>
      </c>
    </row>
    <row r="581" spans="1:9" x14ac:dyDescent="0.3">
      <c r="A581" s="260" t="s">
        <v>423</v>
      </c>
      <c r="B581" s="260"/>
      <c r="C581" s="260"/>
      <c r="D581" s="260"/>
      <c r="E581" s="290" t="str">
        <f t="shared" ref="E581:H581" si="589">IF(LEFT($A581,7)="State A",LARGE($D584:$D590,E$1),"")</f>
        <v/>
      </c>
      <c r="F581" s="290" t="str">
        <f t="shared" si="589"/>
        <v/>
      </c>
      <c r="G581" s="290" t="str">
        <f t="shared" si="589"/>
        <v/>
      </c>
      <c r="H581" s="290" t="str">
        <f t="shared" si="589"/>
        <v/>
      </c>
      <c r="I581" s="290" t="str">
        <f t="shared" si="587"/>
        <v/>
      </c>
    </row>
    <row r="582" spans="1:9" x14ac:dyDescent="0.3">
      <c r="A582" s="260" t="s">
        <v>1673</v>
      </c>
      <c r="B582" s="260"/>
      <c r="C582" s="260"/>
      <c r="D582" s="260"/>
      <c r="E582" s="290">
        <f t="shared" ref="E582:H582" si="590">IF(LEFT($A582,7)="State A",LARGE($D585:$D591,E$1),"")</f>
        <v>0.30859999999999999</v>
      </c>
      <c r="F582" s="290">
        <f t="shared" si="590"/>
        <v>0.30680000000000002</v>
      </c>
      <c r="G582" s="290">
        <f t="shared" si="590"/>
        <v>0.1925</v>
      </c>
      <c r="H582" s="290">
        <f t="shared" si="590"/>
        <v>0.19220000000000001</v>
      </c>
      <c r="I582" s="290">
        <f t="shared" si="587"/>
        <v>0.11534999999999999</v>
      </c>
    </row>
    <row r="583" spans="1:9" x14ac:dyDescent="0.3">
      <c r="A583" s="260" t="s">
        <v>1457</v>
      </c>
      <c r="B583" s="260"/>
      <c r="C583" s="260"/>
      <c r="D583" s="260"/>
      <c r="E583" s="290" t="str">
        <f t="shared" ref="E583:H583" si="591">IF(LEFT($A583,7)="State A",LARGE($D586:$D592,E$1),"")</f>
        <v/>
      </c>
      <c r="F583" s="290" t="str">
        <f t="shared" si="591"/>
        <v/>
      </c>
      <c r="G583" s="290" t="str">
        <f t="shared" si="591"/>
        <v/>
      </c>
      <c r="H583" s="290" t="str">
        <f t="shared" si="591"/>
        <v/>
      </c>
      <c r="I583" s="290" t="str">
        <f t="shared" si="587"/>
        <v/>
      </c>
    </row>
    <row r="584" spans="1:9" x14ac:dyDescent="0.3">
      <c r="A584" s="173" t="s">
        <v>1458</v>
      </c>
      <c r="B584" s="173" t="s">
        <v>1459</v>
      </c>
      <c r="C584" s="173" t="s">
        <v>1460</v>
      </c>
      <c r="D584" s="173" t="s">
        <v>1461</v>
      </c>
      <c r="E584" s="290" t="str">
        <f t="shared" ref="E584:H584" si="592">IF(LEFT($A584,7)="State A",LARGE($D587:$D593,E$1),"")</f>
        <v/>
      </c>
      <c r="F584" s="290" t="str">
        <f t="shared" si="592"/>
        <v/>
      </c>
      <c r="G584" s="290" t="str">
        <f t="shared" si="592"/>
        <v/>
      </c>
      <c r="H584" s="290" t="str">
        <f t="shared" si="592"/>
        <v/>
      </c>
      <c r="I584" s="290" t="str">
        <f t="shared" si="587"/>
        <v/>
      </c>
    </row>
    <row r="585" spans="1:9" ht="13.8" customHeight="1" x14ac:dyDescent="0.3">
      <c r="A585" s="173" t="s">
        <v>1465</v>
      </c>
      <c r="B585" s="173" t="s">
        <v>1674</v>
      </c>
      <c r="C585" s="286">
        <v>14990</v>
      </c>
      <c r="D585" s="287">
        <v>0.30859999999999999</v>
      </c>
      <c r="E585" s="290" t="str">
        <f t="shared" ref="E585:H585" si="593">IF(LEFT($A585,7)="State A",LARGE($D588:$D594,E$1),"")</f>
        <v/>
      </c>
      <c r="F585" s="290" t="str">
        <f t="shared" si="593"/>
        <v/>
      </c>
      <c r="G585" s="290" t="str">
        <f t="shared" si="593"/>
        <v/>
      </c>
      <c r="H585" s="290" t="str">
        <f t="shared" si="593"/>
        <v/>
      </c>
      <c r="I585" s="290" t="str">
        <f t="shared" si="587"/>
        <v/>
      </c>
    </row>
    <row r="586" spans="1:9" x14ac:dyDescent="0.3">
      <c r="A586" s="173"/>
      <c r="B586" s="173"/>
      <c r="C586" s="286"/>
      <c r="D586" s="287"/>
      <c r="E586" s="290" t="str">
        <f t="shared" ref="E586:H586" si="594">IF(LEFT($A586,7)="State A",LARGE($D589:$D595,E$1),"")</f>
        <v/>
      </c>
      <c r="F586" s="290" t="str">
        <f t="shared" si="594"/>
        <v/>
      </c>
      <c r="G586" s="290" t="str">
        <f t="shared" si="594"/>
        <v/>
      </c>
      <c r="H586" s="290" t="str">
        <f t="shared" si="594"/>
        <v/>
      </c>
      <c r="I586" s="290" t="str">
        <f t="shared" si="587"/>
        <v/>
      </c>
    </row>
    <row r="587" spans="1:9" ht="13.8" customHeight="1" x14ac:dyDescent="0.3">
      <c r="A587" s="173" t="s">
        <v>1465</v>
      </c>
      <c r="B587" s="173" t="s">
        <v>1675</v>
      </c>
      <c r="C587" s="286">
        <v>14901</v>
      </c>
      <c r="D587" s="287">
        <v>0.30680000000000002</v>
      </c>
      <c r="E587" s="290" t="str">
        <f t="shared" ref="E587:H587" si="595">IF(LEFT($A587,7)="State A",LARGE($D590:$D596,E$1),"")</f>
        <v/>
      </c>
      <c r="F587" s="290" t="str">
        <f t="shared" si="595"/>
        <v/>
      </c>
      <c r="G587" s="290" t="str">
        <f t="shared" si="595"/>
        <v/>
      </c>
      <c r="H587" s="290" t="str">
        <f t="shared" si="595"/>
        <v/>
      </c>
      <c r="I587" s="290" t="str">
        <f t="shared" si="587"/>
        <v/>
      </c>
    </row>
    <row r="588" spans="1:9" x14ac:dyDescent="0.3">
      <c r="A588" s="173"/>
      <c r="B588" s="173"/>
      <c r="C588" s="286"/>
      <c r="D588" s="287"/>
      <c r="E588" s="290" t="str">
        <f t="shared" ref="E588:H588" si="596">IF(LEFT($A588,7)="State A",LARGE($D591:$D597,E$1),"")</f>
        <v/>
      </c>
      <c r="F588" s="290" t="str">
        <f t="shared" si="596"/>
        <v/>
      </c>
      <c r="G588" s="290" t="str">
        <f t="shared" si="596"/>
        <v/>
      </c>
      <c r="H588" s="290" t="str">
        <f t="shared" si="596"/>
        <v/>
      </c>
      <c r="I588" s="290" t="str">
        <f t="shared" si="587"/>
        <v/>
      </c>
    </row>
    <row r="589" spans="1:9" x14ac:dyDescent="0.3">
      <c r="A589" s="173" t="s">
        <v>1462</v>
      </c>
      <c r="B589" s="173" t="s">
        <v>1676</v>
      </c>
      <c r="C589" s="286">
        <v>9350</v>
      </c>
      <c r="D589" s="287">
        <v>0.1925</v>
      </c>
      <c r="E589" s="290" t="str">
        <f t="shared" ref="E589:H589" si="597">IF(LEFT($A589,7)="State A",LARGE($D592:$D598,E$1),"")</f>
        <v/>
      </c>
      <c r="F589" s="290" t="str">
        <f t="shared" si="597"/>
        <v/>
      </c>
      <c r="G589" s="290" t="str">
        <f t="shared" si="597"/>
        <v/>
      </c>
      <c r="H589" s="290" t="str">
        <f t="shared" si="597"/>
        <v/>
      </c>
      <c r="I589" s="290" t="str">
        <f t="shared" si="587"/>
        <v/>
      </c>
    </row>
    <row r="590" spans="1:9" x14ac:dyDescent="0.3">
      <c r="A590" s="173" t="s">
        <v>1462</v>
      </c>
      <c r="B590" s="173" t="s">
        <v>1677</v>
      </c>
      <c r="C590" s="286">
        <v>9336</v>
      </c>
      <c r="D590" s="287">
        <v>0.19220000000000001</v>
      </c>
      <c r="E590" s="290" t="str">
        <f t="shared" ref="E590:H590" si="598">IF(LEFT($A590,7)="State A",LARGE($D593:$D599,E$1),"")</f>
        <v/>
      </c>
      <c r="F590" s="290" t="str">
        <f t="shared" si="598"/>
        <v/>
      </c>
      <c r="G590" s="290" t="str">
        <f t="shared" si="598"/>
        <v/>
      </c>
      <c r="H590" s="290" t="str">
        <f t="shared" si="598"/>
        <v/>
      </c>
      <c r="I590" s="290" t="str">
        <f t="shared" si="587"/>
        <v/>
      </c>
    </row>
    <row r="591" spans="1:9" x14ac:dyDescent="0.3">
      <c r="A591" s="260" t="s">
        <v>1468</v>
      </c>
      <c r="B591" s="260"/>
      <c r="C591" s="260"/>
      <c r="D591" s="260"/>
      <c r="E591" s="290" t="str">
        <f t="shared" ref="E591:H591" si="599">IF(LEFT($A591,7)="State A",LARGE($D594:$D600,E$1),"")</f>
        <v/>
      </c>
      <c r="F591" s="290" t="str">
        <f t="shared" si="599"/>
        <v/>
      </c>
      <c r="G591" s="290" t="str">
        <f t="shared" si="599"/>
        <v/>
      </c>
      <c r="H591" s="290" t="str">
        <f t="shared" si="599"/>
        <v/>
      </c>
      <c r="I591" s="290" t="str">
        <f t="shared" si="587"/>
        <v/>
      </c>
    </row>
    <row r="592" spans="1:9" x14ac:dyDescent="0.3">
      <c r="A592" s="288"/>
      <c r="B592" s="260"/>
      <c r="C592" s="260"/>
      <c r="D592" s="260"/>
      <c r="E592" s="290" t="str">
        <f t="shared" ref="E592:H592" si="600">IF(LEFT($A592,7)="State A",LARGE($D595:$D601,E$1),"")</f>
        <v/>
      </c>
      <c r="F592" s="290" t="str">
        <f t="shared" si="600"/>
        <v/>
      </c>
      <c r="G592" s="290" t="str">
        <f t="shared" si="600"/>
        <v/>
      </c>
      <c r="H592" s="290" t="str">
        <f t="shared" si="600"/>
        <v/>
      </c>
      <c r="I592" s="290" t="str">
        <f t="shared" si="587"/>
        <v/>
      </c>
    </row>
    <row r="593" spans="1:9" x14ac:dyDescent="0.3">
      <c r="A593" s="288" t="s">
        <v>1469</v>
      </c>
      <c r="B593" s="260"/>
      <c r="C593" s="260"/>
      <c r="D593" s="260"/>
      <c r="E593" s="290" t="str">
        <f t="shared" ref="E593:H593" si="601">IF(LEFT($A593,7)="State A",LARGE($D596:$D602,E$1),"")</f>
        <v/>
      </c>
      <c r="F593" s="290" t="str">
        <f t="shared" si="601"/>
        <v/>
      </c>
      <c r="G593" s="290" t="str">
        <f t="shared" si="601"/>
        <v/>
      </c>
      <c r="H593" s="290" t="str">
        <f t="shared" si="601"/>
        <v/>
      </c>
      <c r="I593" s="290" t="str">
        <f t="shared" si="587"/>
        <v/>
      </c>
    </row>
    <row r="594" spans="1:9" x14ac:dyDescent="0.3">
      <c r="A594" s="288" t="s">
        <v>1470</v>
      </c>
      <c r="B594" s="260"/>
      <c r="C594" s="260"/>
      <c r="D594" s="260"/>
      <c r="E594" s="290" t="str">
        <f t="shared" ref="E594:H594" si="602">IF(LEFT($A594,7)="State A",LARGE($D597:$D603,E$1),"")</f>
        <v/>
      </c>
      <c r="F594" s="290" t="str">
        <f t="shared" si="602"/>
        <v/>
      </c>
      <c r="G594" s="290" t="str">
        <f t="shared" si="602"/>
        <v/>
      </c>
      <c r="H594" s="290" t="str">
        <f t="shared" si="602"/>
        <v/>
      </c>
      <c r="I594" s="290" t="str">
        <f t="shared" si="587"/>
        <v/>
      </c>
    </row>
    <row r="595" spans="1:9" x14ac:dyDescent="0.3">
      <c r="A595" s="288" t="s">
        <v>1471</v>
      </c>
      <c r="B595" s="260"/>
      <c r="C595" s="260"/>
      <c r="D595" s="260"/>
      <c r="E595" s="290" t="str">
        <f t="shared" ref="E595:H595" si="603">IF(LEFT($A595,7)="State A",LARGE($D598:$D604,E$1),"")</f>
        <v/>
      </c>
      <c r="F595" s="290" t="str">
        <f t="shared" si="603"/>
        <v/>
      </c>
      <c r="G595" s="290" t="str">
        <f t="shared" si="603"/>
        <v/>
      </c>
      <c r="H595" s="290" t="str">
        <f t="shared" si="603"/>
        <v/>
      </c>
      <c r="I595" s="290" t="str">
        <f t="shared" si="587"/>
        <v/>
      </c>
    </row>
    <row r="596" spans="1:9" x14ac:dyDescent="0.3">
      <c r="A596" s="260"/>
      <c r="B596" s="260"/>
      <c r="C596" s="260"/>
      <c r="D596" s="260"/>
      <c r="E596" s="290" t="str">
        <f t="shared" ref="E596:H596" si="604">IF(LEFT($A596,7)="State A",LARGE($D599:$D605,E$1),"")</f>
        <v/>
      </c>
      <c r="F596" s="290" t="str">
        <f t="shared" si="604"/>
        <v/>
      </c>
      <c r="G596" s="290" t="str">
        <f t="shared" si="604"/>
        <v/>
      </c>
      <c r="H596" s="290" t="str">
        <f t="shared" si="604"/>
        <v/>
      </c>
      <c r="I596" s="290" t="str">
        <f t="shared" si="587"/>
        <v/>
      </c>
    </row>
    <row r="597" spans="1:9" x14ac:dyDescent="0.3">
      <c r="A597" s="289" t="s">
        <v>1472</v>
      </c>
      <c r="B597" s="260"/>
      <c r="C597" s="260"/>
      <c r="D597" s="260"/>
      <c r="E597" s="290" t="str">
        <f t="shared" ref="E597:H597" si="605">IF(LEFT($A597,7)="State A",LARGE($D600:$D606,E$1),"")</f>
        <v/>
      </c>
      <c r="F597" s="290" t="str">
        <f t="shared" si="605"/>
        <v/>
      </c>
      <c r="G597" s="290" t="str">
        <f t="shared" si="605"/>
        <v/>
      </c>
      <c r="H597" s="290" t="str">
        <f t="shared" si="605"/>
        <v/>
      </c>
      <c r="I597" s="290" t="str">
        <f t="shared" si="587"/>
        <v/>
      </c>
    </row>
    <row r="598" spans="1:9" x14ac:dyDescent="0.3">
      <c r="A598" s="260" t="s">
        <v>423</v>
      </c>
      <c r="B598" s="260"/>
      <c r="C598" s="260"/>
      <c r="D598" s="260"/>
      <c r="E598" s="290" t="str">
        <f t="shared" ref="E598:H598" si="606">IF(LEFT($A598,7)="State A",LARGE($D601:$D607,E$1),"")</f>
        <v/>
      </c>
      <c r="F598" s="290" t="str">
        <f t="shared" si="606"/>
        <v/>
      </c>
      <c r="G598" s="290" t="str">
        <f t="shared" si="606"/>
        <v/>
      </c>
      <c r="H598" s="290" t="str">
        <f t="shared" si="606"/>
        <v/>
      </c>
      <c r="I598" s="290" t="str">
        <f t="shared" si="587"/>
        <v/>
      </c>
    </row>
    <row r="599" spans="1:9" x14ac:dyDescent="0.3">
      <c r="A599" s="260" t="s">
        <v>1678</v>
      </c>
      <c r="B599" s="260"/>
      <c r="C599" s="260"/>
      <c r="D599" s="260"/>
      <c r="E599" s="290">
        <f t="shared" ref="E599:H599" si="607">IF(LEFT($A599,7)="State A",LARGE($D602:$D608,E$1),"")</f>
        <v>0.36049999999999999</v>
      </c>
      <c r="F599" s="290">
        <f t="shared" si="607"/>
        <v>0.35809999999999997</v>
      </c>
      <c r="G599" s="290">
        <f t="shared" si="607"/>
        <v>0.1376</v>
      </c>
      <c r="H599" s="290">
        <f t="shared" si="607"/>
        <v>0.1348</v>
      </c>
      <c r="I599" s="290">
        <f t="shared" si="587"/>
        <v>0.22309999999999997</v>
      </c>
    </row>
    <row r="600" spans="1:9" x14ac:dyDescent="0.3">
      <c r="A600" s="260" t="s">
        <v>1457</v>
      </c>
      <c r="B600" s="260"/>
      <c r="C600" s="260"/>
      <c r="D600" s="260"/>
      <c r="E600" s="290" t="str">
        <f t="shared" ref="E600:H600" si="608">IF(LEFT($A600,7)="State A",LARGE($D603:$D609,E$1),"")</f>
        <v/>
      </c>
      <c r="F600" s="290" t="str">
        <f t="shared" si="608"/>
        <v/>
      </c>
      <c r="G600" s="290" t="str">
        <f t="shared" si="608"/>
        <v/>
      </c>
      <c r="H600" s="290" t="str">
        <f t="shared" si="608"/>
        <v/>
      </c>
      <c r="I600" s="290" t="str">
        <f t="shared" si="587"/>
        <v/>
      </c>
    </row>
    <row r="601" spans="1:9" x14ac:dyDescent="0.3">
      <c r="A601" s="173" t="s">
        <v>1458</v>
      </c>
      <c r="B601" s="173" t="s">
        <v>1459</v>
      </c>
      <c r="C601" s="173" t="s">
        <v>1460</v>
      </c>
      <c r="D601" s="173" t="s">
        <v>1461</v>
      </c>
      <c r="E601" s="290" t="str">
        <f t="shared" ref="E601:H601" si="609">IF(LEFT($A601,7)="State A",LARGE($D604:$D610,E$1),"")</f>
        <v/>
      </c>
      <c r="F601" s="290" t="str">
        <f t="shared" si="609"/>
        <v/>
      </c>
      <c r="G601" s="290" t="str">
        <f t="shared" si="609"/>
        <v/>
      </c>
      <c r="H601" s="290" t="str">
        <f t="shared" si="609"/>
        <v/>
      </c>
      <c r="I601" s="290" t="str">
        <f t="shared" si="587"/>
        <v/>
      </c>
    </row>
    <row r="602" spans="1:9" ht="13.8" customHeight="1" x14ac:dyDescent="0.3">
      <c r="A602" s="173" t="s">
        <v>1465</v>
      </c>
      <c r="B602" s="173" t="s">
        <v>1679</v>
      </c>
      <c r="C602" s="286">
        <v>19602</v>
      </c>
      <c r="D602" s="287">
        <v>0.36049999999999999</v>
      </c>
      <c r="E602" s="290" t="str">
        <f t="shared" ref="E602:H602" si="610">IF(LEFT($A602,7)="State A",LARGE($D605:$D611,E$1),"")</f>
        <v/>
      </c>
      <c r="F602" s="290" t="str">
        <f t="shared" si="610"/>
        <v/>
      </c>
      <c r="G602" s="290" t="str">
        <f t="shared" si="610"/>
        <v/>
      </c>
      <c r="H602" s="290" t="str">
        <f t="shared" si="610"/>
        <v/>
      </c>
      <c r="I602" s="290" t="str">
        <f t="shared" si="587"/>
        <v/>
      </c>
    </row>
    <row r="603" spans="1:9" x14ac:dyDescent="0.3">
      <c r="A603" s="173"/>
      <c r="B603" s="173"/>
      <c r="C603" s="286"/>
      <c r="D603" s="287"/>
      <c r="E603" s="290" t="str">
        <f t="shared" ref="E603:H603" si="611">IF(LEFT($A603,7)="State A",LARGE($D606:$D612,E$1),"")</f>
        <v/>
      </c>
      <c r="F603" s="290" t="str">
        <f t="shared" si="611"/>
        <v/>
      </c>
      <c r="G603" s="290" t="str">
        <f t="shared" si="611"/>
        <v/>
      </c>
      <c r="H603" s="290" t="str">
        <f t="shared" si="611"/>
        <v/>
      </c>
      <c r="I603" s="290" t="str">
        <f t="shared" si="587"/>
        <v/>
      </c>
    </row>
    <row r="604" spans="1:9" ht="27.6" customHeight="1" x14ac:dyDescent="0.3">
      <c r="A604" s="173" t="s">
        <v>1465</v>
      </c>
      <c r="B604" s="173" t="s">
        <v>1680</v>
      </c>
      <c r="C604" s="286">
        <v>19475</v>
      </c>
      <c r="D604" s="287">
        <v>0.35809999999999997</v>
      </c>
      <c r="E604" s="290" t="str">
        <f t="shared" ref="E604:H604" si="612">IF(LEFT($A604,7)="State A",LARGE($D607:$D613,E$1),"")</f>
        <v/>
      </c>
      <c r="F604" s="290" t="str">
        <f t="shared" si="612"/>
        <v/>
      </c>
      <c r="G604" s="290" t="str">
        <f t="shared" si="612"/>
        <v/>
      </c>
      <c r="H604" s="290" t="str">
        <f t="shared" si="612"/>
        <v/>
      </c>
      <c r="I604" s="290" t="str">
        <f t="shared" si="587"/>
        <v/>
      </c>
    </row>
    <row r="605" spans="1:9" x14ac:dyDescent="0.3">
      <c r="A605" s="173"/>
      <c r="B605" s="173"/>
      <c r="C605" s="286"/>
      <c r="D605" s="287"/>
      <c r="E605" s="290" t="str">
        <f t="shared" ref="E605:H605" si="613">IF(LEFT($A605,7)="State A",LARGE($D608:$D614,E$1),"")</f>
        <v/>
      </c>
      <c r="F605" s="290" t="str">
        <f t="shared" si="613"/>
        <v/>
      </c>
      <c r="G605" s="290" t="str">
        <f t="shared" si="613"/>
        <v/>
      </c>
      <c r="H605" s="290" t="str">
        <f t="shared" si="613"/>
        <v/>
      </c>
      <c r="I605" s="290" t="str">
        <f t="shared" si="587"/>
        <v/>
      </c>
    </row>
    <row r="606" spans="1:9" x14ac:dyDescent="0.3">
      <c r="A606" s="173" t="s">
        <v>1462</v>
      </c>
      <c r="B606" s="173" t="s">
        <v>1681</v>
      </c>
      <c r="C606" s="286">
        <v>7484</v>
      </c>
      <c r="D606" s="287">
        <v>0.1376</v>
      </c>
      <c r="E606" s="290" t="str">
        <f t="shared" ref="E606:H606" si="614">IF(LEFT($A606,7)="State A",LARGE($D609:$D615,E$1),"")</f>
        <v/>
      </c>
      <c r="F606" s="290" t="str">
        <f t="shared" si="614"/>
        <v/>
      </c>
      <c r="G606" s="290" t="str">
        <f t="shared" si="614"/>
        <v/>
      </c>
      <c r="H606" s="290" t="str">
        <f t="shared" si="614"/>
        <v/>
      </c>
      <c r="I606" s="290" t="str">
        <f t="shared" si="587"/>
        <v/>
      </c>
    </row>
    <row r="607" spans="1:9" x14ac:dyDescent="0.3">
      <c r="A607" s="173" t="s">
        <v>1462</v>
      </c>
      <c r="B607" s="173" t="s">
        <v>1682</v>
      </c>
      <c r="C607" s="286">
        <v>7333</v>
      </c>
      <c r="D607" s="287">
        <v>0.1348</v>
      </c>
      <c r="E607" s="290" t="str">
        <f t="shared" ref="E607:H607" si="615">IF(LEFT($A607,7)="State A",LARGE($D610:$D616,E$1),"")</f>
        <v/>
      </c>
      <c r="F607" s="290" t="str">
        <f t="shared" si="615"/>
        <v/>
      </c>
      <c r="G607" s="290" t="str">
        <f t="shared" si="615"/>
        <v/>
      </c>
      <c r="H607" s="290" t="str">
        <f t="shared" si="615"/>
        <v/>
      </c>
      <c r="I607" s="290" t="str">
        <f t="shared" si="587"/>
        <v/>
      </c>
    </row>
    <row r="608" spans="1:9" x14ac:dyDescent="0.3">
      <c r="A608" s="173" t="s">
        <v>1683</v>
      </c>
      <c r="B608" s="173" t="s">
        <v>1684</v>
      </c>
      <c r="C608" s="173">
        <v>485</v>
      </c>
      <c r="D608" s="287">
        <v>8.8999999999999999E-3</v>
      </c>
      <c r="E608" s="290" t="str">
        <f t="shared" ref="E608:H608" si="616">IF(LEFT($A608,7)="State A",LARGE($D611:$D617,E$1),"")</f>
        <v/>
      </c>
      <c r="F608" s="290" t="str">
        <f t="shared" si="616"/>
        <v/>
      </c>
      <c r="G608" s="290" t="str">
        <f t="shared" si="616"/>
        <v/>
      </c>
      <c r="H608" s="290" t="str">
        <f t="shared" si="616"/>
        <v/>
      </c>
      <c r="I608" s="290" t="str">
        <f t="shared" si="587"/>
        <v/>
      </c>
    </row>
    <row r="609" spans="1:9" x14ac:dyDescent="0.3">
      <c r="A609" s="260" t="s">
        <v>1468</v>
      </c>
      <c r="B609" s="260"/>
      <c r="C609" s="260"/>
      <c r="D609" s="260"/>
      <c r="E609" s="290" t="str">
        <f t="shared" ref="E609:H609" si="617">IF(LEFT($A609,7)="State A",LARGE($D612:$D618,E$1),"")</f>
        <v/>
      </c>
      <c r="F609" s="290" t="str">
        <f t="shared" si="617"/>
        <v/>
      </c>
      <c r="G609" s="290" t="str">
        <f t="shared" si="617"/>
        <v/>
      </c>
      <c r="H609" s="290" t="str">
        <f t="shared" si="617"/>
        <v/>
      </c>
      <c r="I609" s="290" t="str">
        <f t="shared" si="587"/>
        <v/>
      </c>
    </row>
    <row r="610" spans="1:9" x14ac:dyDescent="0.3">
      <c r="A610" s="288"/>
      <c r="B610" s="260"/>
      <c r="C610" s="260"/>
      <c r="D610" s="260"/>
      <c r="E610" s="290" t="str">
        <f t="shared" ref="E610:H610" si="618">IF(LEFT($A610,7)="State A",LARGE($D613:$D619,E$1),"")</f>
        <v/>
      </c>
      <c r="F610" s="290" t="str">
        <f t="shared" si="618"/>
        <v/>
      </c>
      <c r="G610" s="290" t="str">
        <f t="shared" si="618"/>
        <v/>
      </c>
      <c r="H610" s="290" t="str">
        <f t="shared" si="618"/>
        <v/>
      </c>
      <c r="I610" s="290" t="str">
        <f t="shared" si="587"/>
        <v/>
      </c>
    </row>
    <row r="611" spans="1:9" x14ac:dyDescent="0.3">
      <c r="A611" s="288" t="s">
        <v>1469</v>
      </c>
      <c r="B611" s="260"/>
      <c r="C611" s="260"/>
      <c r="D611" s="260"/>
      <c r="E611" s="290" t="str">
        <f t="shared" ref="E611:H611" si="619">IF(LEFT($A611,7)="State A",LARGE($D614:$D620,E$1),"")</f>
        <v/>
      </c>
      <c r="F611" s="290" t="str">
        <f t="shared" si="619"/>
        <v/>
      </c>
      <c r="G611" s="290" t="str">
        <f t="shared" si="619"/>
        <v/>
      </c>
      <c r="H611" s="290" t="str">
        <f t="shared" si="619"/>
        <v/>
      </c>
      <c r="I611" s="290" t="str">
        <f t="shared" si="587"/>
        <v/>
      </c>
    </row>
    <row r="612" spans="1:9" x14ac:dyDescent="0.3">
      <c r="A612" s="288" t="s">
        <v>1470</v>
      </c>
      <c r="B612" s="260"/>
      <c r="C612" s="260"/>
      <c r="D612" s="260"/>
      <c r="E612" s="290" t="str">
        <f t="shared" ref="E612:H612" si="620">IF(LEFT($A612,7)="State A",LARGE($D615:$D621,E$1),"")</f>
        <v/>
      </c>
      <c r="F612" s="290" t="str">
        <f t="shared" si="620"/>
        <v/>
      </c>
      <c r="G612" s="290" t="str">
        <f t="shared" si="620"/>
        <v/>
      </c>
      <c r="H612" s="290" t="str">
        <f t="shared" si="620"/>
        <v/>
      </c>
      <c r="I612" s="290" t="str">
        <f t="shared" si="587"/>
        <v/>
      </c>
    </row>
    <row r="613" spans="1:9" x14ac:dyDescent="0.3">
      <c r="A613" s="288" t="s">
        <v>1471</v>
      </c>
      <c r="B613" s="260"/>
      <c r="C613" s="260"/>
      <c r="D613" s="260"/>
      <c r="E613" s="290" t="str">
        <f t="shared" ref="E613:H613" si="621">IF(LEFT($A613,7)="State A",LARGE($D616:$D622,E$1),"")</f>
        <v/>
      </c>
      <c r="F613" s="290" t="str">
        <f t="shared" si="621"/>
        <v/>
      </c>
      <c r="G613" s="290" t="str">
        <f t="shared" si="621"/>
        <v/>
      </c>
      <c r="H613" s="290" t="str">
        <f t="shared" si="621"/>
        <v/>
      </c>
      <c r="I613" s="290" t="str">
        <f t="shared" si="587"/>
        <v/>
      </c>
    </row>
    <row r="614" spans="1:9" x14ac:dyDescent="0.3">
      <c r="A614" s="260"/>
      <c r="B614" s="260"/>
      <c r="C614" s="260"/>
      <c r="D614" s="260"/>
      <c r="E614" s="290" t="str">
        <f t="shared" ref="E614:H614" si="622">IF(LEFT($A614,7)="State A",LARGE($D617:$D623,E$1),"")</f>
        <v/>
      </c>
      <c r="F614" s="290" t="str">
        <f t="shared" si="622"/>
        <v/>
      </c>
      <c r="G614" s="290" t="str">
        <f t="shared" si="622"/>
        <v/>
      </c>
      <c r="H614" s="290" t="str">
        <f t="shared" si="622"/>
        <v/>
      </c>
      <c r="I614" s="290" t="str">
        <f t="shared" si="587"/>
        <v/>
      </c>
    </row>
    <row r="615" spans="1:9" x14ac:dyDescent="0.3">
      <c r="A615" s="289" t="s">
        <v>1472</v>
      </c>
      <c r="B615" s="260"/>
      <c r="C615" s="260"/>
      <c r="D615" s="260"/>
      <c r="E615" s="290" t="str">
        <f t="shared" ref="E615:H615" si="623">IF(LEFT($A615,7)="State A",LARGE($D618:$D624,E$1),"")</f>
        <v/>
      </c>
      <c r="F615" s="290" t="str">
        <f t="shared" si="623"/>
        <v/>
      </c>
      <c r="G615" s="290" t="str">
        <f t="shared" si="623"/>
        <v/>
      </c>
      <c r="H615" s="290" t="str">
        <f t="shared" si="623"/>
        <v/>
      </c>
      <c r="I615" s="290" t="str">
        <f t="shared" si="587"/>
        <v/>
      </c>
    </row>
    <row r="616" spans="1:9" x14ac:dyDescent="0.3">
      <c r="A616" s="260" t="s">
        <v>423</v>
      </c>
      <c r="B616" s="260"/>
      <c r="C616" s="260"/>
      <c r="D616" s="260"/>
      <c r="E616" s="290" t="str">
        <f t="shared" ref="E616:H616" si="624">IF(LEFT($A616,7)="State A",LARGE($D619:$D625,E$1),"")</f>
        <v/>
      </c>
      <c r="F616" s="290" t="str">
        <f t="shared" si="624"/>
        <v/>
      </c>
      <c r="G616" s="290" t="str">
        <f t="shared" si="624"/>
        <v/>
      </c>
      <c r="H616" s="290" t="str">
        <f t="shared" si="624"/>
        <v/>
      </c>
      <c r="I616" s="290" t="str">
        <f t="shared" si="587"/>
        <v/>
      </c>
    </row>
    <row r="617" spans="1:9" x14ac:dyDescent="0.3">
      <c r="A617" s="260" t="s">
        <v>1685</v>
      </c>
      <c r="B617" s="260"/>
      <c r="C617" s="260"/>
      <c r="D617" s="260"/>
      <c r="E617" s="290">
        <f t="shared" ref="E617:H617" si="625">IF(LEFT($A617,7)="State A",LARGE($D620:$D626,E$1),"")</f>
        <v>0.2722</v>
      </c>
      <c r="F617" s="290">
        <f t="shared" si="625"/>
        <v>0.26790000000000003</v>
      </c>
      <c r="G617" s="290">
        <f t="shared" si="625"/>
        <v>0.23100000000000001</v>
      </c>
      <c r="H617" s="290">
        <f t="shared" si="625"/>
        <v>0.22889999999999999</v>
      </c>
      <c r="I617" s="290">
        <f t="shared" si="587"/>
        <v>4.0100000000000011E-2</v>
      </c>
    </row>
    <row r="618" spans="1:9" x14ac:dyDescent="0.3">
      <c r="A618" s="260" t="s">
        <v>1457</v>
      </c>
      <c r="B618" s="260"/>
      <c r="C618" s="260"/>
      <c r="D618" s="260"/>
      <c r="E618" s="290" t="str">
        <f t="shared" ref="E618:H618" si="626">IF(LEFT($A618,7)="State A",LARGE($D621:$D627,E$1),"")</f>
        <v/>
      </c>
      <c r="F618" s="290" t="str">
        <f t="shared" si="626"/>
        <v/>
      </c>
      <c r="G618" s="290" t="str">
        <f t="shared" si="626"/>
        <v/>
      </c>
      <c r="H618" s="290" t="str">
        <f t="shared" si="626"/>
        <v/>
      </c>
      <c r="I618" s="290" t="str">
        <f t="shared" si="587"/>
        <v/>
      </c>
    </row>
    <row r="619" spans="1:9" x14ac:dyDescent="0.3">
      <c r="A619" s="173" t="s">
        <v>1458</v>
      </c>
      <c r="B619" s="173" t="s">
        <v>1459</v>
      </c>
      <c r="C619" s="173" t="s">
        <v>1460</v>
      </c>
      <c r="D619" s="173" t="s">
        <v>1461</v>
      </c>
      <c r="E619" s="290" t="str">
        <f t="shared" ref="E619:H619" si="627">IF(LEFT($A619,7)="State A",LARGE($D622:$D628,E$1),"")</f>
        <v/>
      </c>
      <c r="F619" s="290" t="str">
        <f t="shared" si="627"/>
        <v/>
      </c>
      <c r="G619" s="290" t="str">
        <f t="shared" si="627"/>
        <v/>
      </c>
      <c r="H619" s="290" t="str">
        <f t="shared" si="627"/>
        <v/>
      </c>
      <c r="I619" s="290" t="str">
        <f t="shared" si="587"/>
        <v/>
      </c>
    </row>
    <row r="620" spans="1:9" x14ac:dyDescent="0.3">
      <c r="A620" s="173" t="s">
        <v>1465</v>
      </c>
      <c r="B620" s="173" t="s">
        <v>1686</v>
      </c>
      <c r="C620" s="286">
        <v>19887</v>
      </c>
      <c r="D620" s="287">
        <v>0.2722</v>
      </c>
      <c r="E620" s="290" t="str">
        <f t="shared" ref="E620:H620" si="628">IF(LEFT($A620,7)="State A",LARGE($D623:$D629,E$1),"")</f>
        <v/>
      </c>
      <c r="F620" s="290" t="str">
        <f t="shared" si="628"/>
        <v/>
      </c>
      <c r="G620" s="290" t="str">
        <f t="shared" si="628"/>
        <v/>
      </c>
      <c r="H620" s="290" t="str">
        <f t="shared" si="628"/>
        <v/>
      </c>
      <c r="I620" s="290" t="str">
        <f t="shared" si="587"/>
        <v/>
      </c>
    </row>
    <row r="621" spans="1:9" x14ac:dyDescent="0.3">
      <c r="A621" s="173" t="s">
        <v>1465</v>
      </c>
      <c r="B621" s="173" t="s">
        <v>1687</v>
      </c>
      <c r="C621" s="286">
        <v>19571</v>
      </c>
      <c r="D621" s="287">
        <v>0.26790000000000003</v>
      </c>
      <c r="E621" s="290" t="str">
        <f t="shared" ref="E621:H621" si="629">IF(LEFT($A621,7)="State A",LARGE($D624:$D630,E$1),"")</f>
        <v/>
      </c>
      <c r="F621" s="290" t="str">
        <f t="shared" si="629"/>
        <v/>
      </c>
      <c r="G621" s="290" t="str">
        <f t="shared" si="629"/>
        <v/>
      </c>
      <c r="H621" s="290" t="str">
        <f t="shared" si="629"/>
        <v/>
      </c>
      <c r="I621" s="290" t="str">
        <f t="shared" si="587"/>
        <v/>
      </c>
    </row>
    <row r="622" spans="1:9" x14ac:dyDescent="0.3">
      <c r="A622" s="173" t="s">
        <v>1462</v>
      </c>
      <c r="B622" s="173" t="s">
        <v>1688</v>
      </c>
      <c r="C622" s="286">
        <v>16872</v>
      </c>
      <c r="D622" s="287">
        <v>0.23100000000000001</v>
      </c>
      <c r="E622" s="290" t="str">
        <f t="shared" ref="E622:H622" si="630">IF(LEFT($A622,7)="State A",LARGE($D625:$D631,E$1),"")</f>
        <v/>
      </c>
      <c r="F622" s="290" t="str">
        <f t="shared" si="630"/>
        <v/>
      </c>
      <c r="G622" s="290" t="str">
        <f t="shared" si="630"/>
        <v/>
      </c>
      <c r="H622" s="290" t="str">
        <f t="shared" si="630"/>
        <v/>
      </c>
      <c r="I622" s="290" t="str">
        <f t="shared" si="587"/>
        <v/>
      </c>
    </row>
    <row r="623" spans="1:9" x14ac:dyDescent="0.3">
      <c r="A623" s="173" t="s">
        <v>1462</v>
      </c>
      <c r="B623" s="173" t="s">
        <v>1689</v>
      </c>
      <c r="C623" s="286">
        <v>16724</v>
      </c>
      <c r="D623" s="287">
        <v>0.22889999999999999</v>
      </c>
      <c r="E623" s="290" t="str">
        <f t="shared" ref="E623:H623" si="631">IF(LEFT($A623,7)="State A",LARGE($D626:$D632,E$1),"")</f>
        <v/>
      </c>
      <c r="F623" s="290" t="str">
        <f t="shared" si="631"/>
        <v/>
      </c>
      <c r="G623" s="290" t="str">
        <f t="shared" si="631"/>
        <v/>
      </c>
      <c r="H623" s="290" t="str">
        <f t="shared" si="631"/>
        <v/>
      </c>
      <c r="I623" s="290" t="str">
        <f t="shared" si="587"/>
        <v/>
      </c>
    </row>
    <row r="624" spans="1:9" x14ac:dyDescent="0.3">
      <c r="A624" s="260" t="s">
        <v>1468</v>
      </c>
      <c r="B624" s="260"/>
      <c r="C624" s="260"/>
      <c r="D624" s="260"/>
      <c r="E624" s="290" t="str">
        <f t="shared" ref="E624:H624" si="632">IF(LEFT($A624,7)="State A",LARGE($D627:$D633,E$1),"")</f>
        <v/>
      </c>
      <c r="F624" s="290" t="str">
        <f t="shared" si="632"/>
        <v/>
      </c>
      <c r="G624" s="290" t="str">
        <f t="shared" si="632"/>
        <v/>
      </c>
      <c r="H624" s="290" t="str">
        <f t="shared" si="632"/>
        <v/>
      </c>
      <c r="I624" s="290" t="str">
        <f t="shared" si="587"/>
        <v/>
      </c>
    </row>
    <row r="625" spans="1:9" x14ac:dyDescent="0.3">
      <c r="A625" s="288"/>
      <c r="B625" s="260"/>
      <c r="C625" s="260"/>
      <c r="D625" s="260"/>
      <c r="E625" s="290" t="str">
        <f t="shared" ref="E625:H625" si="633">IF(LEFT($A625,7)="State A",LARGE($D628:$D634,E$1),"")</f>
        <v/>
      </c>
      <c r="F625" s="290" t="str">
        <f t="shared" si="633"/>
        <v/>
      </c>
      <c r="G625" s="290" t="str">
        <f t="shared" si="633"/>
        <v/>
      </c>
      <c r="H625" s="290" t="str">
        <f t="shared" si="633"/>
        <v/>
      </c>
      <c r="I625" s="290" t="str">
        <f t="shared" si="587"/>
        <v/>
      </c>
    </row>
    <row r="626" spans="1:9" x14ac:dyDescent="0.3">
      <c r="A626" s="288" t="s">
        <v>1469</v>
      </c>
      <c r="B626" s="260"/>
      <c r="C626" s="260"/>
      <c r="D626" s="260"/>
      <c r="E626" s="290" t="str">
        <f t="shared" ref="E626:H626" si="634">IF(LEFT($A626,7)="State A",LARGE($D629:$D635,E$1),"")</f>
        <v/>
      </c>
      <c r="F626" s="290" t="str">
        <f t="shared" si="634"/>
        <v/>
      </c>
      <c r="G626" s="290" t="str">
        <f t="shared" si="634"/>
        <v/>
      </c>
      <c r="H626" s="290" t="str">
        <f t="shared" si="634"/>
        <v/>
      </c>
      <c r="I626" s="290" t="str">
        <f t="shared" si="587"/>
        <v/>
      </c>
    </row>
    <row r="627" spans="1:9" x14ac:dyDescent="0.3">
      <c r="A627" s="288" t="s">
        <v>1470</v>
      </c>
      <c r="B627" s="260"/>
      <c r="C627" s="260"/>
      <c r="D627" s="260"/>
      <c r="E627" s="290" t="str">
        <f t="shared" ref="E627:H627" si="635">IF(LEFT($A627,7)="State A",LARGE($D630:$D636,E$1),"")</f>
        <v/>
      </c>
      <c r="F627" s="290" t="str">
        <f t="shared" si="635"/>
        <v/>
      </c>
      <c r="G627" s="290" t="str">
        <f t="shared" si="635"/>
        <v/>
      </c>
      <c r="H627" s="290" t="str">
        <f t="shared" si="635"/>
        <v/>
      </c>
      <c r="I627" s="290" t="str">
        <f t="shared" si="587"/>
        <v/>
      </c>
    </row>
    <row r="628" spans="1:9" x14ac:dyDescent="0.3">
      <c r="A628" s="288" t="s">
        <v>1471</v>
      </c>
      <c r="B628" s="260"/>
      <c r="C628" s="260"/>
      <c r="D628" s="260"/>
      <c r="E628" s="290" t="str">
        <f t="shared" ref="E628:H628" si="636">IF(LEFT($A628,7)="State A",LARGE($D631:$D637,E$1),"")</f>
        <v/>
      </c>
      <c r="F628" s="290" t="str">
        <f t="shared" si="636"/>
        <v/>
      </c>
      <c r="G628" s="290" t="str">
        <f t="shared" si="636"/>
        <v/>
      </c>
      <c r="H628" s="290" t="str">
        <f t="shared" si="636"/>
        <v/>
      </c>
      <c r="I628" s="290" t="str">
        <f t="shared" si="587"/>
        <v/>
      </c>
    </row>
    <row r="629" spans="1:9" x14ac:dyDescent="0.3">
      <c r="A629" s="260"/>
      <c r="B629" s="260"/>
      <c r="C629" s="260"/>
      <c r="D629" s="260"/>
      <c r="E629" s="290" t="str">
        <f t="shared" ref="E629:H629" si="637">IF(LEFT($A629,7)="State A",LARGE($D632:$D638,E$1),"")</f>
        <v/>
      </c>
      <c r="F629" s="290" t="str">
        <f t="shared" si="637"/>
        <v/>
      </c>
      <c r="G629" s="290" t="str">
        <f t="shared" si="637"/>
        <v/>
      </c>
      <c r="H629" s="290" t="str">
        <f t="shared" si="637"/>
        <v/>
      </c>
      <c r="I629" s="290" t="str">
        <f t="shared" si="587"/>
        <v/>
      </c>
    </row>
    <row r="630" spans="1:9" x14ac:dyDescent="0.3">
      <c r="A630" s="289" t="s">
        <v>1472</v>
      </c>
      <c r="B630" s="260"/>
      <c r="C630" s="260"/>
      <c r="D630" s="260"/>
      <c r="E630" s="290" t="str">
        <f t="shared" ref="E630:H630" si="638">IF(LEFT($A630,7)="State A",LARGE($D633:$D639,E$1),"")</f>
        <v/>
      </c>
      <c r="F630" s="290" t="str">
        <f t="shared" si="638"/>
        <v/>
      </c>
      <c r="G630" s="290" t="str">
        <f t="shared" si="638"/>
        <v/>
      </c>
      <c r="H630" s="290" t="str">
        <f t="shared" si="638"/>
        <v/>
      </c>
      <c r="I630" s="290" t="str">
        <f t="shared" si="587"/>
        <v/>
      </c>
    </row>
    <row r="631" spans="1:9" x14ac:dyDescent="0.3">
      <c r="A631" s="260" t="s">
        <v>423</v>
      </c>
      <c r="B631" s="260"/>
      <c r="C631" s="260"/>
      <c r="D631" s="260"/>
      <c r="E631" s="290" t="str">
        <f t="shared" ref="E631:H631" si="639">IF(LEFT($A631,7)="State A",LARGE($D634:$D640,E$1),"")</f>
        <v/>
      </c>
      <c r="F631" s="290" t="str">
        <f t="shared" si="639"/>
        <v/>
      </c>
      <c r="G631" s="290" t="str">
        <f t="shared" si="639"/>
        <v/>
      </c>
      <c r="H631" s="290" t="str">
        <f t="shared" si="639"/>
        <v/>
      </c>
      <c r="I631" s="290" t="str">
        <f t="shared" si="587"/>
        <v/>
      </c>
    </row>
    <row r="632" spans="1:9" x14ac:dyDescent="0.3">
      <c r="A632" s="260" t="s">
        <v>1690</v>
      </c>
      <c r="B632" s="260"/>
      <c r="C632" s="260"/>
      <c r="D632" s="260"/>
      <c r="E632" s="290">
        <f t="shared" ref="E632:H632" si="640">IF(LEFT($A632,7)="State A",LARGE($D635:$D641,E$1),"")</f>
        <v>0.28539999999999999</v>
      </c>
      <c r="F632" s="290">
        <f t="shared" si="640"/>
        <v>0.26819999999999999</v>
      </c>
      <c r="G632" s="290">
        <f t="shared" si="640"/>
        <v>0.22550000000000001</v>
      </c>
      <c r="H632" s="290">
        <f t="shared" si="640"/>
        <v>0.2208</v>
      </c>
      <c r="I632" s="290">
        <f t="shared" si="587"/>
        <v>5.3649999999999989E-2</v>
      </c>
    </row>
    <row r="633" spans="1:9" x14ac:dyDescent="0.3">
      <c r="A633" s="260" t="s">
        <v>1457</v>
      </c>
      <c r="B633" s="260"/>
      <c r="C633" s="260"/>
      <c r="D633" s="260"/>
      <c r="E633" s="290" t="str">
        <f t="shared" ref="E633:H633" si="641">IF(LEFT($A633,7)="State A",LARGE($D636:$D642,E$1),"")</f>
        <v/>
      </c>
      <c r="F633" s="290" t="str">
        <f t="shared" si="641"/>
        <v/>
      </c>
      <c r="G633" s="290" t="str">
        <f t="shared" si="641"/>
        <v/>
      </c>
      <c r="H633" s="290" t="str">
        <f t="shared" si="641"/>
        <v/>
      </c>
      <c r="I633" s="290" t="str">
        <f t="shared" si="587"/>
        <v/>
      </c>
    </row>
    <row r="634" spans="1:9" x14ac:dyDescent="0.3">
      <c r="A634" s="173" t="s">
        <v>1458</v>
      </c>
      <c r="B634" s="173" t="s">
        <v>1459</v>
      </c>
      <c r="C634" s="173" t="s">
        <v>1460</v>
      </c>
      <c r="D634" s="173" t="s">
        <v>1461</v>
      </c>
      <c r="E634" s="290" t="str">
        <f t="shared" ref="E634:H634" si="642">IF(LEFT($A634,7)="State A",LARGE($D637:$D643,E$1),"")</f>
        <v/>
      </c>
      <c r="F634" s="290" t="str">
        <f t="shared" si="642"/>
        <v/>
      </c>
      <c r="G634" s="290" t="str">
        <f t="shared" si="642"/>
        <v/>
      </c>
      <c r="H634" s="290" t="str">
        <f t="shared" si="642"/>
        <v/>
      </c>
      <c r="I634" s="290" t="str">
        <f t="shared" si="587"/>
        <v/>
      </c>
    </row>
    <row r="635" spans="1:9" x14ac:dyDescent="0.3">
      <c r="A635" s="173" t="s">
        <v>1462</v>
      </c>
      <c r="B635" s="173" t="s">
        <v>1691</v>
      </c>
      <c r="C635" s="286">
        <v>27125</v>
      </c>
      <c r="D635" s="287">
        <v>0.28539999999999999</v>
      </c>
      <c r="E635" s="290" t="str">
        <f t="shared" ref="E635:H635" si="643">IF(LEFT($A635,7)="State A",LARGE($D638:$D644,E$1),"")</f>
        <v/>
      </c>
      <c r="F635" s="290" t="str">
        <f t="shared" si="643"/>
        <v/>
      </c>
      <c r="G635" s="290" t="str">
        <f t="shared" si="643"/>
        <v/>
      </c>
      <c r="H635" s="290" t="str">
        <f t="shared" si="643"/>
        <v/>
      </c>
      <c r="I635" s="290" t="str">
        <f t="shared" si="587"/>
        <v/>
      </c>
    </row>
    <row r="636" spans="1:9" x14ac:dyDescent="0.3">
      <c r="A636" s="173" t="s">
        <v>1462</v>
      </c>
      <c r="B636" s="173" t="s">
        <v>1692</v>
      </c>
      <c r="C636" s="286">
        <v>25494</v>
      </c>
      <c r="D636" s="287">
        <v>0.26819999999999999</v>
      </c>
      <c r="E636" s="290" t="str">
        <f t="shared" ref="E636:H636" si="644">IF(LEFT($A636,7)="State A",LARGE($D639:$D645,E$1),"")</f>
        <v/>
      </c>
      <c r="F636" s="290" t="str">
        <f t="shared" si="644"/>
        <v/>
      </c>
      <c r="G636" s="290" t="str">
        <f t="shared" si="644"/>
        <v/>
      </c>
      <c r="H636" s="290" t="str">
        <f t="shared" si="644"/>
        <v/>
      </c>
      <c r="I636" s="290" t="str">
        <f t="shared" si="587"/>
        <v/>
      </c>
    </row>
    <row r="637" spans="1:9" x14ac:dyDescent="0.3">
      <c r="A637" s="173" t="s">
        <v>1465</v>
      </c>
      <c r="B637" s="173" t="s">
        <v>1693</v>
      </c>
      <c r="C637" s="286">
        <v>21434</v>
      </c>
      <c r="D637" s="287">
        <v>0.22550000000000001</v>
      </c>
      <c r="E637" s="290" t="str">
        <f t="shared" ref="E637:H637" si="645">IF(LEFT($A637,7)="State A",LARGE($D640:$D646,E$1),"")</f>
        <v/>
      </c>
      <c r="F637" s="290" t="str">
        <f t="shared" si="645"/>
        <v/>
      </c>
      <c r="G637" s="290" t="str">
        <f t="shared" si="645"/>
        <v/>
      </c>
      <c r="H637" s="290" t="str">
        <f t="shared" si="645"/>
        <v/>
      </c>
      <c r="I637" s="290" t="str">
        <f t="shared" si="587"/>
        <v/>
      </c>
    </row>
    <row r="638" spans="1:9" x14ac:dyDescent="0.3">
      <c r="A638" s="173" t="s">
        <v>1465</v>
      </c>
      <c r="B638" s="173" t="s">
        <v>1694</v>
      </c>
      <c r="C638" s="286">
        <v>20989</v>
      </c>
      <c r="D638" s="287">
        <v>0.2208</v>
      </c>
      <c r="E638" s="290" t="str">
        <f t="shared" ref="E638:H638" si="646">IF(LEFT($A638,7)="State A",LARGE($D641:$D647,E$1),"")</f>
        <v/>
      </c>
      <c r="F638" s="290" t="str">
        <f t="shared" si="646"/>
        <v/>
      </c>
      <c r="G638" s="290" t="str">
        <f t="shared" si="646"/>
        <v/>
      </c>
      <c r="H638" s="290" t="str">
        <f t="shared" si="646"/>
        <v/>
      </c>
      <c r="I638" s="290" t="str">
        <f t="shared" si="587"/>
        <v/>
      </c>
    </row>
    <row r="639" spans="1:9" x14ac:dyDescent="0.3">
      <c r="A639" s="260" t="s">
        <v>1468</v>
      </c>
      <c r="B639" s="260"/>
      <c r="C639" s="260"/>
      <c r="D639" s="260"/>
      <c r="E639" s="290" t="str">
        <f t="shared" ref="E639:H639" si="647">IF(LEFT($A639,7)="State A",LARGE($D642:$D648,E$1),"")</f>
        <v/>
      </c>
      <c r="F639" s="290" t="str">
        <f t="shared" si="647"/>
        <v/>
      </c>
      <c r="G639" s="290" t="str">
        <f t="shared" si="647"/>
        <v/>
      </c>
      <c r="H639" s="290" t="str">
        <f t="shared" si="647"/>
        <v/>
      </c>
      <c r="I639" s="290" t="str">
        <f t="shared" si="587"/>
        <v/>
      </c>
    </row>
    <row r="640" spans="1:9" x14ac:dyDescent="0.3">
      <c r="A640" s="288"/>
      <c r="B640" s="260"/>
      <c r="C640" s="260"/>
      <c r="D640" s="260"/>
      <c r="E640" s="290" t="str">
        <f t="shared" ref="E640:H640" si="648">IF(LEFT($A640,7)="State A",LARGE($D643:$D649,E$1),"")</f>
        <v/>
      </c>
      <c r="F640" s="290" t="str">
        <f t="shared" si="648"/>
        <v/>
      </c>
      <c r="G640" s="290" t="str">
        <f t="shared" si="648"/>
        <v/>
      </c>
      <c r="H640" s="290" t="str">
        <f t="shared" si="648"/>
        <v/>
      </c>
      <c r="I640" s="290" t="str">
        <f t="shared" si="587"/>
        <v/>
      </c>
    </row>
    <row r="641" spans="1:9" x14ac:dyDescent="0.3">
      <c r="A641" s="288" t="s">
        <v>1469</v>
      </c>
      <c r="B641" s="260"/>
      <c r="C641" s="260"/>
      <c r="D641" s="260"/>
      <c r="E641" s="290" t="str">
        <f t="shared" ref="E641:H641" si="649">IF(LEFT($A641,7)="State A",LARGE($D644:$D650,E$1),"")</f>
        <v/>
      </c>
      <c r="F641" s="290" t="str">
        <f t="shared" si="649"/>
        <v/>
      </c>
      <c r="G641" s="290" t="str">
        <f t="shared" si="649"/>
        <v/>
      </c>
      <c r="H641" s="290" t="str">
        <f t="shared" si="649"/>
        <v/>
      </c>
      <c r="I641" s="290" t="str">
        <f t="shared" si="587"/>
        <v/>
      </c>
    </row>
    <row r="642" spans="1:9" x14ac:dyDescent="0.3">
      <c r="A642" s="288" t="s">
        <v>1470</v>
      </c>
      <c r="B642" s="260"/>
      <c r="C642" s="260"/>
      <c r="D642" s="260"/>
      <c r="E642" s="290" t="str">
        <f t="shared" ref="E642:H642" si="650">IF(LEFT($A642,7)="State A",LARGE($D645:$D651,E$1),"")</f>
        <v/>
      </c>
      <c r="F642" s="290" t="str">
        <f t="shared" si="650"/>
        <v/>
      </c>
      <c r="G642" s="290" t="str">
        <f t="shared" si="650"/>
        <v/>
      </c>
      <c r="H642" s="290" t="str">
        <f t="shared" si="650"/>
        <v/>
      </c>
      <c r="I642" s="290" t="str">
        <f t="shared" si="587"/>
        <v/>
      </c>
    </row>
    <row r="643" spans="1:9" x14ac:dyDescent="0.3">
      <c r="A643" s="288" t="s">
        <v>1471</v>
      </c>
      <c r="B643" s="260"/>
      <c r="C643" s="260"/>
      <c r="D643" s="260"/>
      <c r="E643" s="290" t="str">
        <f t="shared" ref="E643:H643" si="651">IF(LEFT($A643,7)="State A",LARGE($D646:$D652,E$1),"")</f>
        <v/>
      </c>
      <c r="F643" s="290" t="str">
        <f t="shared" si="651"/>
        <v/>
      </c>
      <c r="G643" s="290" t="str">
        <f t="shared" si="651"/>
        <v/>
      </c>
      <c r="H643" s="290" t="str">
        <f t="shared" si="651"/>
        <v/>
      </c>
      <c r="I643" s="290" t="str">
        <f t="shared" ref="I643:I654" si="652">IF(LEFT($A643,7)="State A",AVERAGE(E643-G643, F643-H643),"")</f>
        <v/>
      </c>
    </row>
    <row r="644" spans="1:9" x14ac:dyDescent="0.3">
      <c r="A644" s="260"/>
      <c r="B644" s="260"/>
      <c r="C644" s="260"/>
      <c r="D644" s="260"/>
      <c r="E644" s="290" t="str">
        <f t="shared" ref="E644:H644" si="653">IF(LEFT($A644,7)="State A",LARGE($D647:$D653,E$1),"")</f>
        <v/>
      </c>
      <c r="F644" s="290" t="str">
        <f t="shared" si="653"/>
        <v/>
      </c>
      <c r="G644" s="290" t="str">
        <f t="shared" si="653"/>
        <v/>
      </c>
      <c r="H644" s="290" t="str">
        <f t="shared" si="653"/>
        <v/>
      </c>
      <c r="I644" s="290" t="str">
        <f t="shared" si="652"/>
        <v/>
      </c>
    </row>
    <row r="645" spans="1:9" x14ac:dyDescent="0.3">
      <c r="A645" s="289" t="s">
        <v>1472</v>
      </c>
      <c r="B645" s="260"/>
      <c r="C645" s="260"/>
      <c r="D645" s="260"/>
      <c r="E645" s="290" t="str">
        <f t="shared" ref="E645:H645" si="654">IF(LEFT($A645,7)="State A",LARGE($D648:$D654,E$1),"")</f>
        <v/>
      </c>
      <c r="F645" s="290" t="str">
        <f t="shared" si="654"/>
        <v/>
      </c>
      <c r="G645" s="290" t="str">
        <f t="shared" si="654"/>
        <v/>
      </c>
      <c r="H645" s="290" t="str">
        <f t="shared" si="654"/>
        <v/>
      </c>
      <c r="I645" s="290" t="str">
        <f t="shared" si="652"/>
        <v/>
      </c>
    </row>
    <row r="646" spans="1:9" x14ac:dyDescent="0.3">
      <c r="A646" s="260" t="s">
        <v>423</v>
      </c>
      <c r="B646" s="260"/>
      <c r="C646" s="260"/>
      <c r="D646" s="260"/>
      <c r="E646" s="290" t="str">
        <f t="shared" ref="E646:H646" si="655">IF(LEFT($A646,7)="State A",LARGE($D649:$D655,E$1),"")</f>
        <v/>
      </c>
      <c r="F646" s="290" t="str">
        <f t="shared" si="655"/>
        <v/>
      </c>
      <c r="G646" s="290" t="str">
        <f t="shared" si="655"/>
        <v/>
      </c>
      <c r="H646" s="290" t="str">
        <f t="shared" si="655"/>
        <v/>
      </c>
      <c r="I646" s="290" t="str">
        <f t="shared" si="652"/>
        <v/>
      </c>
    </row>
    <row r="647" spans="1:9" x14ac:dyDescent="0.3">
      <c r="A647" s="260" t="s">
        <v>1695</v>
      </c>
      <c r="B647" s="260"/>
      <c r="C647" s="260"/>
      <c r="D647" s="260"/>
      <c r="E647" s="290">
        <f t="shared" ref="E647:H647" si="656">IF(LEFT($A647,7)="State A",LARGE($D650:$D656,E$1),"")</f>
        <v>0.28820000000000001</v>
      </c>
      <c r="F647" s="290">
        <f t="shared" si="656"/>
        <v>0.28079999999999999</v>
      </c>
      <c r="G647" s="290">
        <f t="shared" si="656"/>
        <v>0.21659999999999999</v>
      </c>
      <c r="H647" s="290">
        <f t="shared" si="656"/>
        <v>0.21440000000000001</v>
      </c>
      <c r="I647" s="290">
        <f t="shared" si="652"/>
        <v>6.9000000000000006E-2</v>
      </c>
    </row>
    <row r="648" spans="1:9" x14ac:dyDescent="0.3">
      <c r="A648" s="260" t="s">
        <v>1457</v>
      </c>
      <c r="B648" s="260"/>
      <c r="C648" s="260"/>
      <c r="D648" s="260"/>
      <c r="E648" s="290" t="str">
        <f t="shared" ref="E648:H648" si="657">IF(LEFT($A648,7)="State A",LARGE($D651:$D657,E$1),"")</f>
        <v/>
      </c>
      <c r="F648" s="290" t="str">
        <f t="shared" si="657"/>
        <v/>
      </c>
      <c r="G648" s="290" t="str">
        <f t="shared" si="657"/>
        <v/>
      </c>
      <c r="H648" s="290" t="str">
        <f t="shared" si="657"/>
        <v/>
      </c>
      <c r="I648" s="290" t="str">
        <f t="shared" si="652"/>
        <v/>
      </c>
    </row>
    <row r="649" spans="1:9" x14ac:dyDescent="0.3">
      <c r="A649" s="173" t="s">
        <v>1458</v>
      </c>
      <c r="B649" s="173" t="s">
        <v>1459</v>
      </c>
      <c r="C649" s="173" t="s">
        <v>1460</v>
      </c>
      <c r="D649" s="173" t="s">
        <v>1461</v>
      </c>
      <c r="E649" s="290" t="str">
        <f t="shared" ref="E649:H649" si="658">IF(LEFT($A649,7)="State A",LARGE($D652:$D658,E$1),"")</f>
        <v/>
      </c>
      <c r="F649" s="290" t="str">
        <f t="shared" si="658"/>
        <v/>
      </c>
      <c r="G649" s="290" t="str">
        <f t="shared" si="658"/>
        <v/>
      </c>
      <c r="H649" s="290" t="str">
        <f t="shared" si="658"/>
        <v/>
      </c>
      <c r="I649" s="290" t="str">
        <f t="shared" si="652"/>
        <v/>
      </c>
    </row>
    <row r="650" spans="1:9" x14ac:dyDescent="0.3">
      <c r="A650" s="173" t="s">
        <v>1462</v>
      </c>
      <c r="B650" s="173" t="s">
        <v>1696</v>
      </c>
      <c r="C650" s="286">
        <v>21117</v>
      </c>
      <c r="D650" s="287">
        <v>0.28820000000000001</v>
      </c>
      <c r="E650" s="290" t="str">
        <f t="shared" ref="E650:H650" si="659">IF(LEFT($A650,7)="State A",LARGE($D653:$D659,E$1),"")</f>
        <v/>
      </c>
      <c r="F650" s="290" t="str">
        <f t="shared" si="659"/>
        <v/>
      </c>
      <c r="G650" s="290" t="str">
        <f t="shared" si="659"/>
        <v/>
      </c>
      <c r="H650" s="290" t="str">
        <f t="shared" si="659"/>
        <v/>
      </c>
      <c r="I650" s="290" t="str">
        <f t="shared" si="652"/>
        <v/>
      </c>
    </row>
    <row r="651" spans="1:9" x14ac:dyDescent="0.3">
      <c r="A651" s="173" t="s">
        <v>1462</v>
      </c>
      <c r="B651" s="173" t="s">
        <v>1697</v>
      </c>
      <c r="C651" s="286">
        <v>20576</v>
      </c>
      <c r="D651" s="287">
        <v>0.28079999999999999</v>
      </c>
      <c r="E651" s="290" t="str">
        <f t="shared" ref="E651:H651" si="660">IF(LEFT($A651,7)="State A",LARGE($D654:$D660,E$1),"")</f>
        <v/>
      </c>
      <c r="F651" s="290" t="str">
        <f t="shared" si="660"/>
        <v/>
      </c>
      <c r="G651" s="290" t="str">
        <f t="shared" si="660"/>
        <v/>
      </c>
      <c r="H651" s="290" t="str">
        <f t="shared" si="660"/>
        <v/>
      </c>
      <c r="I651" s="290" t="str">
        <f t="shared" si="652"/>
        <v/>
      </c>
    </row>
    <row r="652" spans="1:9" x14ac:dyDescent="0.3">
      <c r="A652" s="173" t="s">
        <v>1465</v>
      </c>
      <c r="B652" s="173" t="s">
        <v>1698</v>
      </c>
      <c r="C652" s="286">
        <v>15872</v>
      </c>
      <c r="D652" s="287">
        <v>0.21659999999999999</v>
      </c>
      <c r="E652" s="290" t="str">
        <f t="shared" ref="E652:H652" si="661">IF(LEFT($A652,7)="State A",LARGE($D655:$D661,E$1),"")</f>
        <v/>
      </c>
      <c r="F652" s="290" t="str">
        <f t="shared" si="661"/>
        <v/>
      </c>
      <c r="G652" s="290" t="str">
        <f t="shared" si="661"/>
        <v/>
      </c>
      <c r="H652" s="290" t="str">
        <f t="shared" si="661"/>
        <v/>
      </c>
      <c r="I652" s="290" t="str">
        <f t="shared" si="652"/>
        <v/>
      </c>
    </row>
    <row r="653" spans="1:9" x14ac:dyDescent="0.3">
      <c r="A653" s="173" t="s">
        <v>1465</v>
      </c>
      <c r="B653" s="173" t="s">
        <v>1699</v>
      </c>
      <c r="C653" s="286">
        <v>15706</v>
      </c>
      <c r="D653" s="287">
        <v>0.21440000000000001</v>
      </c>
      <c r="E653" s="290" t="str">
        <f t="shared" ref="E653:H653" si="662">IF(LEFT($A653,7)="State A",LARGE($D656:$D662,E$1),"")</f>
        <v/>
      </c>
      <c r="F653" s="290" t="str">
        <f t="shared" si="662"/>
        <v/>
      </c>
      <c r="G653" s="290" t="str">
        <f t="shared" si="662"/>
        <v/>
      </c>
      <c r="H653" s="290" t="str">
        <f t="shared" si="662"/>
        <v/>
      </c>
      <c r="I653" s="290" t="str">
        <f t="shared" si="652"/>
        <v/>
      </c>
    </row>
    <row r="654" spans="1:9" x14ac:dyDescent="0.3">
      <c r="A654" s="260" t="s">
        <v>1468</v>
      </c>
      <c r="B654" s="260"/>
      <c r="C654" s="260"/>
      <c r="D654" s="260"/>
      <c r="E654" s="290" t="str">
        <f t="shared" ref="E654:H654" si="663">IF(LEFT($A654,7)="State A",LARGE($D657:$D663,E$1),"")</f>
        <v/>
      </c>
      <c r="F654" s="290" t="str">
        <f t="shared" si="663"/>
        <v/>
      </c>
      <c r="G654" s="290" t="str">
        <f t="shared" si="663"/>
        <v/>
      </c>
      <c r="H654" s="290" t="str">
        <f t="shared" si="663"/>
        <v/>
      </c>
      <c r="I654" s="290" t="str">
        <f t="shared" si="652"/>
        <v/>
      </c>
    </row>
    <row r="655" spans="1:9" x14ac:dyDescent="0.3">
      <c r="E655" s="290" t="str">
        <f t="shared" ref="E655" si="664">IF(LEFT($A655,7)="State A",LARGE($D658:$D664,2),"")</f>
        <v/>
      </c>
      <c r="F655" s="290" t="str">
        <f t="shared" ref="F655" si="665">IF(LEFT($A655,7)="State A",LARGE($D658:$D664,3),"")</f>
        <v/>
      </c>
      <c r="G655" s="290"/>
      <c r="H655" s="290"/>
      <c r="I655" s="294">
        <f>AVERAGE(I2:I647)</f>
        <v>0.161965</v>
      </c>
    </row>
  </sheetData>
  <hyperlinks>
    <hyperlink ref="A15" r:id="rId1" display="https://elections.ap.org/nj/results/2019-11-05/state/NJ/race/Y/raceid/31115" xr:uid="{AD06A7EB-ED90-4AEF-BFF4-7D043F9A9CB5}"/>
    <hyperlink ref="A27" r:id="rId2" display="https://elections.ap.org/nj/results/2019-11-05/state/NJ/race/Z/raceid/31035" xr:uid="{37FDE9D4-BBE5-44C0-8E28-26699D5386CE}"/>
    <hyperlink ref="A42" r:id="rId3" display="https://elections.ap.org/nj/results/2019-11-05/state/NJ/race/Y/raceid/31117" xr:uid="{58E7901C-7DBE-431F-A611-5DFBF7D30F9F}"/>
    <hyperlink ref="A57" r:id="rId4" display="https://elections.ap.org/nj/results/2019-11-05/state/NJ/race/Y/raceid/31119" xr:uid="{1BABC486-A948-484E-B273-4895F76A0AA5}"/>
    <hyperlink ref="A74" r:id="rId5" display="https://elections.ap.org/nj/results/2019-11-05/state/NJ/race/Y/raceid/31638" xr:uid="{B8A297FA-90BF-4F78-8D66-52933F8C28A7}"/>
    <hyperlink ref="A91" r:id="rId6" display="https://elections.ap.org/nj/results/2019-11-05/state/NJ/race/Y/raceid/31608" xr:uid="{D65FDB3E-D449-47A0-B8EA-EFC7D4824E03}"/>
    <hyperlink ref="A108" r:id="rId7" display="https://elections.ap.org/nj/results/2019-11-05/state/NJ/race/Y/raceid/31125" xr:uid="{8214F30D-3FB1-475F-B68F-16D3D35DAB03}"/>
    <hyperlink ref="A125" r:id="rId8" display="https://elections.ap.org/nj/results/2019-11-05/state/NJ/race/Y/raceid/31127" xr:uid="{4512D025-5799-4FCA-8347-B9BBDCC46049}"/>
    <hyperlink ref="A141" r:id="rId9" display="https://elections.ap.org/nj/results/2019-11-05/state/NJ/race/Y/raceid/31297" xr:uid="{E7E6618A-EE1C-4EEC-A03D-CC16A23E8AE3}"/>
    <hyperlink ref="A158" r:id="rId10" display="https://elections.ap.org/nj/results/2019-11-05/state/NJ/race/Y/raceid/31131" xr:uid="{DA8576B4-23F8-4516-9ADE-551D018F8D9D}"/>
    <hyperlink ref="A185" r:id="rId11" display="https://elections.ap.org/nj/results/2019-11-05/state/NJ/race/Y/raceid/31135" xr:uid="{AE67C974-4662-443D-A6C4-526776796164}"/>
    <hyperlink ref="A202" r:id="rId12" display="https://elections.ap.org/nj/results/2019-11-05/state/NJ/race/Y/raceid/31137" xr:uid="{E579CE16-E221-4386-98F8-6F464E58D729}"/>
    <hyperlink ref="A219" r:id="rId13" display="https://elections.ap.org/nj/results/2019-11-05/state/NJ/race/Y/raceid/31139" xr:uid="{492EC4A7-E763-48B0-8476-5D31F0E11977}"/>
    <hyperlink ref="A237" r:id="rId14" display="https://elections.ap.org/nj/results/2019-11-05/state/NJ/race/Y/raceid/31141" xr:uid="{A160E0BB-ADEC-4AAB-892A-B58D3C164F4B}"/>
    <hyperlink ref="A255" r:id="rId15" display="https://elections.ap.org/nj/results/2019-11-05/state/NJ/race/Y/raceid/31143" xr:uid="{09BB9C50-9AAF-45C1-999F-6FD2F3F1A68C}"/>
    <hyperlink ref="A270" r:id="rId16" display="https://elections.ap.org/nj/results/2019-11-05/state/NJ/race/Y/raceid/31639" xr:uid="{3EC3FA04-624E-4180-ADFC-2CAF7C7311E5}"/>
    <hyperlink ref="A287" r:id="rId17" display="https://elections.ap.org/nj/results/2019-11-05/state/NJ/race/Y/raceid/31147" xr:uid="{B5B920D0-DCC4-47D0-B60A-1B204C09478A}"/>
    <hyperlink ref="A304" r:id="rId18" display="https://elections.ap.org/nj/results/2019-11-05/state/NJ/race/Y/raceid/31298" xr:uid="{E521183D-0FFA-4D86-A236-2260654D3D1E}"/>
    <hyperlink ref="A322" r:id="rId19" display="https://elections.ap.org/nj/results/2019-11-05/state/NJ/race/Y/raceid/31151" xr:uid="{555EF9D2-D84F-4B08-9224-071E54B1EF4C}"/>
    <hyperlink ref="A349" r:id="rId20" display="https://elections.ap.org/nj/results/2019-11-05/state/NJ/race/Y/raceid/31155" xr:uid="{4F016944-E16F-4DA1-9FC1-8BCD40661C15}"/>
    <hyperlink ref="A365" r:id="rId21" display="https://elections.ap.org/nj/results/2019-11-05/state/NJ/race/Y/raceid/31157" xr:uid="{FE922058-1FD7-40E6-BD49-747D5D7CB793}"/>
    <hyperlink ref="A382" r:id="rId22" display="https://elections.ap.org/nj/results/2019-11-05/state/NJ/race/Y/raceid/31159" xr:uid="{E134CAB1-3195-4B89-8468-618D7DE6A3CF}"/>
    <hyperlink ref="A399" r:id="rId23" display="https://elections.ap.org/nj/results/2019-11-05/state/NJ/race/Y/raceid/31161" xr:uid="{C8AF1843-5004-4FF1-A6D5-002AF66849DA}"/>
    <hyperlink ref="A414" r:id="rId24" display="https://elections.ap.org/nj/results/2019-11-05/state/NJ/race/Y/raceid/31163" xr:uid="{380DB36C-4686-4958-BAAC-92937ABC1D7B}"/>
    <hyperlink ref="A429" r:id="rId25" display="https://elections.ap.org/nj/results/2019-11-05/state/NJ/race/Y/raceid/31640" xr:uid="{59DB08DF-8DC1-49A6-8CDE-03C6B0D19722}"/>
    <hyperlink ref="A446" r:id="rId26" display="https://elections.ap.org/nj/results/2019-11-05/state/NJ/race/Y/raceid/31167" xr:uid="{CB2B4E22-6EAD-4F02-BB8B-B9C3AED5BE32}"/>
    <hyperlink ref="A464" r:id="rId27" display="https://elections.ap.org/nj/results/2019-11-05/state/NJ/race/Y/raceid/31169" xr:uid="{083FF38C-E75D-48A2-8451-1419FEAA32A7}"/>
    <hyperlink ref="A483" r:id="rId28" display="https://elections.ap.org/nj/results/2019-11-05/state/NJ/race/Y/raceid/31171" xr:uid="{9017F797-0FDF-4C05-B6F6-7F25F9D6ED9F}"/>
    <hyperlink ref="A512" r:id="rId29" display="https://elections.ap.org/nj/results/2019-11-05/state/NJ/race/Y/raceid/31611" xr:uid="{69262D1B-A18D-403E-9F91-A64E2527E26B}"/>
    <hyperlink ref="A529" r:id="rId30" display="https://elections.ap.org/nj/results/2019-11-05/state/NJ/race/Y/raceid/31177" xr:uid="{2FF2CA1E-0DC7-4C69-9B41-BE999B4827F1}"/>
    <hyperlink ref="A546" r:id="rId31" display="https://elections.ap.org/nj/results/2019-11-05/state/NJ/race/Y/raceid/31179" xr:uid="{10D42846-1F63-4632-A7DB-69DF3AB4C084}"/>
    <hyperlink ref="A564" r:id="rId32" display="https://elections.ap.org/nj/results/2019-11-05/state/NJ/race/Y/raceid/31181" xr:uid="{95C97D26-AA04-4667-831D-FCD3AF3A89CA}"/>
    <hyperlink ref="A580" r:id="rId33" display="https://elections.ap.org/nj/results/2019-11-05/state/NJ/race/Y/raceid/31183" xr:uid="{02C4331A-8B76-45EC-8B96-783EF791E9FF}"/>
    <hyperlink ref="A597" r:id="rId34" display="https://elections.ap.org/nj/results/2019-11-05/state/NJ/race/Y/raceid/31185" xr:uid="{F2B2A1E9-69A5-49E4-B0E3-E17CF6A2E352}"/>
    <hyperlink ref="A615" r:id="rId35" display="https://elections.ap.org/nj/results/2019-11-05/state/NJ/race/Y/raceid/31187" xr:uid="{4CD67D8A-CE90-444F-A727-D6BF73FC1490}"/>
    <hyperlink ref="A630" r:id="rId36" display="https://elections.ap.org/nj/results/2019-11-05/state/NJ/race/Y/raceid/31189" xr:uid="{D94855C7-02C0-4A40-8702-4A3CB7427242}"/>
    <hyperlink ref="A645" r:id="rId37" display="https://elections.ap.org/nj/results/2019-11-05/state/NJ/race/Y/raceid/31191" xr:uid="{AFC32B84-CD9A-43C8-8CD7-F4F9EEB8796A}"/>
  </hyperlinks>
  <pageMargins left="0.7" right="0.7" top="0.75" bottom="0.75" header="0.3" footer="0.3"/>
  <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Report</vt:lpstr>
      <vt:lpstr>EAC</vt:lpstr>
      <vt:lpstr>ncsl</vt:lpstr>
      <vt:lpstr>youth</vt:lpstr>
      <vt:lpstr>minority</vt:lpstr>
      <vt:lpstr>CPS overreport</vt:lpstr>
      <vt:lpstr>contrib$</vt:lpstr>
      <vt:lpstr>margin</vt:lpstr>
      <vt:lpstr>NJmargin</vt:lpstr>
      <vt:lpstr>Labels</vt:lpstr>
      <vt:lpstr>map labels</vt:lpstr>
      <vt:lpstr>EAC!Print_Area</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 Card on State Election Procedures</dc:title>
  <dc:creator>paul</dc:creator>
  <cp:lastModifiedBy>paul</cp:lastModifiedBy>
  <cp:lastPrinted>2021-04-21T00:33:12Z</cp:lastPrinted>
  <dcterms:created xsi:type="dcterms:W3CDTF">2021-01-06T03:21:06Z</dcterms:created>
  <dcterms:modified xsi:type="dcterms:W3CDTF">2021-04-21T21:47:02Z</dcterms:modified>
</cp:coreProperties>
</file>