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userName="c472034" reservationPassword="DF53"/>
  <workbookPr defaultThemeVersion="124226"/>
  <bookViews>
    <workbookView xWindow="-15" yWindow="4305" windowWidth="19440" windowHeight="1890" tabRatio="883" firstSheet="2" activeTab="3"/>
  </bookViews>
  <sheets>
    <sheet name="Plan1" sheetId="13" state="hidden" r:id="rId1"/>
    <sheet name="GERAL " sheetId="1" r:id="rId2"/>
    <sheet name="PAULISTA" sheetId="2" r:id="rId3"/>
    <sheet name="PIRATININGA" sheetId="3" r:id="rId4"/>
    <sheet name="SANTA CRUZ" sheetId="5" r:id="rId5"/>
    <sheet name="RGE" sheetId="4" r:id="rId6"/>
    <sheet name="LESTE PAULISTA" sheetId="6" r:id="rId7"/>
    <sheet name="SUL PAULISTA" sheetId="7" r:id="rId8"/>
    <sheet name="MOCOCA" sheetId="8" r:id="rId9"/>
    <sheet name="JAGUARI" sheetId="10" r:id="rId10"/>
    <sheet name="GERAÇÃO" sheetId="9" r:id="rId11"/>
    <sheet name="BRASIL" sheetId="11" state="hidden" r:id="rId12"/>
    <sheet name="VISÃO GERAL" sheetId="12" r:id="rId13"/>
    <sheet name="ANÁLISE CONTROLE ROL" sheetId="14" r:id="rId14"/>
    <sheet name="Plan2" sheetId="15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</externalReferences>
  <definedNames>
    <definedName name="_xlnm._FilterDatabase" localSheetId="1" hidden="1">'GERAL '!$A$6:$V$105</definedName>
    <definedName name="_xlnm._FilterDatabase" localSheetId="9" hidden="1">JAGUARI!$A$6:$X$16</definedName>
    <definedName name="_xlnm._FilterDatabase" localSheetId="6" hidden="1">'LESTE PAULISTA'!$A$6:$X$17</definedName>
    <definedName name="_xlnm._FilterDatabase" localSheetId="8" hidden="1">MOCOCA!$A$6:$X$14</definedName>
    <definedName name="_xlnm._FilterDatabase" localSheetId="2" hidden="1">PAULISTA!$B$6:$X$56</definedName>
    <definedName name="_xlnm._FilterDatabase" localSheetId="3" hidden="1">PIRATININGA!$A$6:$W$30</definedName>
    <definedName name="_xlnm._FilterDatabase" localSheetId="5" hidden="1">RGE!$A$6:$W$19</definedName>
    <definedName name="_xlnm._FilterDatabase" localSheetId="4" hidden="1">'SANTA CRUZ'!$A$6:$X$16</definedName>
    <definedName name="_xlnm._FilterDatabase" localSheetId="7" hidden="1">'SUL PAULISTA'!$A$6:$X$18</definedName>
  </definedNames>
  <calcPr calcId="145621"/>
  <pivotCaches>
    <pivotCache cacheId="0" r:id="rId32"/>
  </pivotCaches>
</workbook>
</file>

<file path=xl/calcChain.xml><?xml version="1.0" encoding="utf-8"?>
<calcChain xmlns="http://schemas.openxmlformats.org/spreadsheetml/2006/main">
  <c r="AL56" i="2" l="1"/>
  <c r="AJ56" i="2"/>
  <c r="AI32" i="3"/>
  <c r="AM32" i="3"/>
  <c r="AK32" i="3"/>
  <c r="AK4" i="3" s="1"/>
  <c r="M11" i="4" l="1"/>
  <c r="M12" i="4"/>
  <c r="I34" i="12"/>
  <c r="O12" i="4"/>
  <c r="O11" i="4"/>
  <c r="AN12" i="4"/>
  <c r="AO53" i="2" l="1"/>
  <c r="P53" i="2"/>
  <c r="AN53" i="2" s="1"/>
  <c r="N53" i="2"/>
  <c r="AJ53" i="2" l="1"/>
  <c r="AL53" i="2"/>
  <c r="AN18" i="4"/>
  <c r="AM18" i="4"/>
  <c r="AI18" i="4"/>
  <c r="O18" i="4"/>
  <c r="AK18" i="4" s="1"/>
  <c r="M18" i="4"/>
  <c r="O17" i="4"/>
  <c r="AM17" i="4" s="1"/>
  <c r="M17" i="4"/>
  <c r="AN17" i="4"/>
  <c r="AK17" i="4" l="1"/>
  <c r="AI17" i="4"/>
  <c r="AO13" i="8"/>
  <c r="P13" i="8"/>
  <c r="AN13" i="8" s="1"/>
  <c r="N13" i="8"/>
  <c r="AO15" i="10"/>
  <c r="P15" i="10"/>
  <c r="AN15" i="10" s="1"/>
  <c r="N15" i="10"/>
  <c r="AO16" i="6"/>
  <c r="P16" i="6"/>
  <c r="AN16" i="6" s="1"/>
  <c r="N16" i="6"/>
  <c r="P52" i="2"/>
  <c r="AL52" i="2" s="1"/>
  <c r="N17" i="7"/>
  <c r="P17" i="7"/>
  <c r="P14" i="5"/>
  <c r="AO14" i="5"/>
  <c r="N14" i="5"/>
  <c r="AO17" i="7"/>
  <c r="O16" i="4"/>
  <c r="AM16" i="4" s="1"/>
  <c r="AN16" i="4"/>
  <c r="M16" i="4"/>
  <c r="AO52" i="2"/>
  <c r="N52" i="2"/>
  <c r="Y23" i="3"/>
  <c r="O23" i="3"/>
  <c r="AK23" i="3" s="1"/>
  <c r="Y22" i="3"/>
  <c r="O22" i="3"/>
  <c r="AM22" i="3" s="1"/>
  <c r="M23" i="3"/>
  <c r="M22" i="3"/>
  <c r="AN23" i="3"/>
  <c r="AN22" i="3"/>
  <c r="AK22" i="3"/>
  <c r="AI22" i="3" l="1"/>
  <c r="AJ52" i="2"/>
  <c r="AN52" i="2"/>
  <c r="AJ13" i="8"/>
  <c r="AI16" i="4"/>
  <c r="AI23" i="3"/>
  <c r="AM23" i="3"/>
  <c r="AL13" i="8"/>
  <c r="AJ15" i="10"/>
  <c r="AL15" i="10"/>
  <c r="AJ16" i="6"/>
  <c r="AL16" i="6"/>
  <c r="AL17" i="7"/>
  <c r="AN17" i="7"/>
  <c r="AJ17" i="7"/>
  <c r="AN14" i="5"/>
  <c r="AJ14" i="5"/>
  <c r="AL14" i="5"/>
  <c r="AK16" i="4"/>
  <c r="P39" i="2"/>
  <c r="M39" i="2"/>
  <c r="P14" i="8"/>
  <c r="P11" i="8"/>
  <c r="P10" i="8"/>
  <c r="M12" i="8"/>
  <c r="P12" i="8" s="1"/>
  <c r="O12" i="3" l="1"/>
  <c r="AI12" i="3" s="1"/>
  <c r="M12" i="3"/>
  <c r="M11" i="3"/>
  <c r="AN10" i="3"/>
  <c r="AN11" i="3"/>
  <c r="AN13" i="3"/>
  <c r="O10" i="3"/>
  <c r="AK10" i="3" s="1"/>
  <c r="M10" i="3"/>
  <c r="P48" i="2"/>
  <c r="AN48" i="2" s="1"/>
  <c r="N48" i="2"/>
  <c r="AO48" i="2"/>
  <c r="N50" i="2"/>
  <c r="N68" i="2"/>
  <c r="AK12" i="3" l="1"/>
  <c r="AM10" i="3"/>
  <c r="AI10" i="3"/>
  <c r="AJ48" i="2"/>
  <c r="AL48" i="2"/>
  <c r="AN50" i="2"/>
  <c r="AL50" i="2"/>
  <c r="AJ50" i="2"/>
  <c r="O50" i="2"/>
  <c r="N29" i="2"/>
  <c r="O8" i="4"/>
  <c r="AK8" i="4" s="1"/>
  <c r="P9" i="8"/>
  <c r="AL9" i="8" s="1"/>
  <c r="P9" i="10"/>
  <c r="AN9" i="10" s="1"/>
  <c r="P10" i="7"/>
  <c r="AL10" i="7" s="1"/>
  <c r="N10" i="7"/>
  <c r="P10" i="6"/>
  <c r="AJ10" i="6" s="1"/>
  <c r="N10" i="6"/>
  <c r="P8" i="5"/>
  <c r="AL8" i="5" s="1"/>
  <c r="N8" i="5"/>
  <c r="O13" i="3"/>
  <c r="M13" i="3"/>
  <c r="P49" i="2"/>
  <c r="AJ49" i="2" s="1"/>
  <c r="N44" i="2"/>
  <c r="N45" i="2"/>
  <c r="AJ9" i="10" l="1"/>
  <c r="AL9" i="10"/>
  <c r="AJ9" i="8"/>
  <c r="AL10" i="6"/>
  <c r="AJ8" i="5"/>
  <c r="AJ10" i="7"/>
  <c r="AK13" i="3"/>
  <c r="AM13" i="3"/>
  <c r="AI13" i="3"/>
  <c r="AI8" i="4"/>
  <c r="AO54" i="2"/>
  <c r="P54" i="2"/>
  <c r="AL54" i="2" s="1"/>
  <c r="AN54" i="2" l="1"/>
  <c r="AJ54" i="2"/>
  <c r="AO45" i="2"/>
  <c r="AO44" i="2"/>
  <c r="P44" i="2"/>
  <c r="AN44" i="2" s="1"/>
  <c r="AN9" i="4"/>
  <c r="O9" i="4"/>
  <c r="AK9" i="4" s="1"/>
  <c r="AI30" i="3"/>
  <c r="AI29" i="3"/>
  <c r="AI28" i="3"/>
  <c r="AI27" i="3"/>
  <c r="AI26" i="3"/>
  <c r="AI25" i="3"/>
  <c r="AI24" i="3"/>
  <c r="AI21" i="3"/>
  <c r="AI20" i="3"/>
  <c r="AI19" i="3"/>
  <c r="AI18" i="3"/>
  <c r="AI17" i="3"/>
  <c r="AI16" i="3"/>
  <c r="AI15" i="3"/>
  <c r="AI14" i="3"/>
  <c r="O11" i="3"/>
  <c r="AI11" i="3" s="1"/>
  <c r="Y11" i="3"/>
  <c r="P45" i="2"/>
  <c r="AL45" i="2" s="1"/>
  <c r="AO47" i="2"/>
  <c r="AO46" i="2"/>
  <c r="P47" i="2"/>
  <c r="AL47" i="2" s="1"/>
  <c r="P46" i="2"/>
  <c r="AL46" i="2" s="1"/>
  <c r="N47" i="2"/>
  <c r="N49" i="2"/>
  <c r="N46" i="2"/>
  <c r="AK11" i="3" l="1"/>
  <c r="AM11" i="3"/>
  <c r="AJ44" i="2"/>
  <c r="AJ45" i="2"/>
  <c r="AI9" i="4"/>
  <c r="AN47" i="2"/>
  <c r="AJ47" i="2"/>
  <c r="AL44" i="2"/>
  <c r="AN46" i="2"/>
  <c r="AJ46" i="2"/>
  <c r="L32" i="3"/>
  <c r="L3" i="15" l="1"/>
  <c r="L4" i="15"/>
  <c r="L5" i="15"/>
  <c r="L6" i="15"/>
  <c r="L7" i="15"/>
  <c r="L8" i="15"/>
  <c r="L9" i="15"/>
  <c r="L10" i="15"/>
  <c r="K4" i="15"/>
  <c r="K5" i="15"/>
  <c r="K6" i="15"/>
  <c r="K7" i="15"/>
  <c r="K8" i="15"/>
  <c r="K9" i="15"/>
  <c r="K10" i="15"/>
  <c r="K3" i="15"/>
  <c r="I3" i="15"/>
  <c r="I4" i="15"/>
  <c r="I5" i="15"/>
  <c r="I6" i="15"/>
  <c r="I7" i="15"/>
  <c r="I8" i="15"/>
  <c r="I9" i="15"/>
  <c r="I10" i="15"/>
  <c r="H4" i="15"/>
  <c r="H5" i="15"/>
  <c r="H6" i="15"/>
  <c r="H7" i="15"/>
  <c r="H8" i="15"/>
  <c r="H9" i="15"/>
  <c r="H10" i="15"/>
  <c r="H3" i="15"/>
  <c r="AN7" i="4"/>
  <c r="AN8" i="4"/>
  <c r="AN10" i="4"/>
  <c r="AN11" i="4"/>
  <c r="AN13" i="4"/>
  <c r="AN14" i="4"/>
  <c r="AN15" i="4"/>
  <c r="AN19" i="4"/>
  <c r="AN7" i="3"/>
  <c r="AN8" i="3"/>
  <c r="AN9" i="3"/>
  <c r="AN14" i="3"/>
  <c r="AN15" i="3"/>
  <c r="AN16" i="3"/>
  <c r="AN17" i="3"/>
  <c r="AN18" i="3"/>
  <c r="AN19" i="3"/>
  <c r="AN20" i="3"/>
  <c r="AN21" i="3"/>
  <c r="AN24" i="3"/>
  <c r="AN25" i="3"/>
  <c r="AN26" i="3"/>
  <c r="AN27" i="3"/>
  <c r="AN28" i="3"/>
  <c r="AN29" i="3"/>
  <c r="AN30" i="3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68" i="2"/>
  <c r="AO49" i="2"/>
  <c r="AO51" i="2"/>
  <c r="AO55" i="2"/>
  <c r="AO7" i="2"/>
  <c r="N21" i="2" l="1"/>
  <c r="N22" i="2"/>
  <c r="N23" i="2"/>
  <c r="N24" i="2"/>
  <c r="N25" i="2"/>
  <c r="N26" i="2"/>
  <c r="N27" i="2"/>
  <c r="N28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51" i="2"/>
  <c r="N55" i="2"/>
  <c r="P55" i="2"/>
  <c r="AL55" i="2" s="1"/>
  <c r="AL49" i="2"/>
  <c r="AN49" i="2"/>
  <c r="AN51" i="2"/>
  <c r="AN55" i="2" l="1"/>
  <c r="AJ55" i="2"/>
  <c r="M12" i="5"/>
  <c r="P12" i="5"/>
  <c r="M38" i="2"/>
  <c r="P38" i="2" l="1"/>
  <c r="M56" i="2"/>
  <c r="P68" i="2" l="1"/>
  <c r="AJ68" i="2" s="1"/>
  <c r="AN68" i="2" l="1"/>
  <c r="AL68" i="2"/>
  <c r="J14" i="14"/>
  <c r="J9" i="14" l="1"/>
  <c r="J12" i="14" l="1"/>
  <c r="J13" i="14" l="1"/>
  <c r="K9" i="14" l="1"/>
  <c r="J10" i="14" l="1"/>
  <c r="K11" i="14" l="1"/>
  <c r="J8" i="14" l="1"/>
  <c r="J7" i="14" l="1"/>
  <c r="K8" i="14" l="1"/>
  <c r="K10" i="14"/>
  <c r="K12" i="14"/>
  <c r="K13" i="14"/>
  <c r="K14" i="14"/>
  <c r="K7" i="14"/>
  <c r="F12" i="14" l="1"/>
  <c r="F9" i="14" l="1"/>
  <c r="F8" i="14" l="1"/>
  <c r="F7" i="14" l="1"/>
  <c r="F10" i="14" l="1"/>
  <c r="F13" i="14" l="1"/>
  <c r="F11" i="14" l="1"/>
  <c r="F14" i="14" l="1"/>
  <c r="E8" i="14" l="1"/>
  <c r="E9" i="14"/>
  <c r="E10" i="14"/>
  <c r="E11" i="14"/>
  <c r="E12" i="14"/>
  <c r="E13" i="14"/>
  <c r="E14" i="14"/>
  <c r="E7" i="14"/>
  <c r="D8" i="14" l="1"/>
  <c r="G8" i="14" s="1"/>
  <c r="D9" i="14"/>
  <c r="G9" i="14" s="1"/>
  <c r="D10" i="14"/>
  <c r="G10" i="14" s="1"/>
  <c r="D11" i="14"/>
  <c r="G11" i="14" s="1"/>
  <c r="D12" i="14"/>
  <c r="G12" i="14" s="1"/>
  <c r="D13" i="14"/>
  <c r="G13" i="14" s="1"/>
  <c r="D14" i="14"/>
  <c r="G14" i="14" s="1"/>
  <c r="D7" i="14"/>
  <c r="G7" i="14" s="1"/>
  <c r="N8" i="3" l="1"/>
  <c r="O8" i="3" s="1"/>
  <c r="AI8" i="3" s="1"/>
  <c r="M8" i="3"/>
  <c r="AK8" i="3" l="1"/>
  <c r="AM8" i="3"/>
  <c r="AH4" i="9" l="1"/>
  <c r="AH3" i="9"/>
  <c r="C25" i="12" l="1"/>
  <c r="C26" i="12"/>
  <c r="C27" i="12"/>
  <c r="C28" i="12"/>
  <c r="C24" i="12"/>
  <c r="C23" i="12"/>
  <c r="C22" i="12"/>
  <c r="C21" i="12"/>
  <c r="N28" i="12"/>
  <c r="O28" i="12" s="1"/>
  <c r="N27" i="12"/>
  <c r="O27" i="12" s="1"/>
  <c r="N26" i="12"/>
  <c r="O26" i="12" s="1"/>
  <c r="N25" i="12"/>
  <c r="O25" i="12" s="1"/>
  <c r="N24" i="12"/>
  <c r="O24" i="12" s="1"/>
  <c r="N23" i="12"/>
  <c r="O23" i="12" s="1"/>
  <c r="N22" i="12"/>
  <c r="O22" i="12" s="1"/>
  <c r="N21" i="12"/>
  <c r="O21" i="12" s="1"/>
  <c r="F6" i="12"/>
  <c r="G6" i="12" s="1"/>
  <c r="F7" i="12"/>
  <c r="G7" i="12" s="1"/>
  <c r="F8" i="12"/>
  <c r="G8" i="12" s="1"/>
  <c r="F9" i="12"/>
  <c r="G9" i="12" s="1"/>
  <c r="F10" i="12"/>
  <c r="G10" i="12" s="1"/>
  <c r="F11" i="12"/>
  <c r="G11" i="12" s="1"/>
  <c r="F12" i="12"/>
  <c r="G12" i="12" s="1"/>
  <c r="F13" i="12"/>
  <c r="G13" i="12" s="1"/>
  <c r="F5" i="12"/>
  <c r="G5" i="12" s="1"/>
  <c r="G29" i="12"/>
  <c r="F29" i="12"/>
  <c r="I6" i="12"/>
  <c r="I7" i="12"/>
  <c r="I8" i="12"/>
  <c r="I9" i="12"/>
  <c r="I10" i="12"/>
  <c r="I11" i="12"/>
  <c r="I12" i="12"/>
  <c r="I5" i="12"/>
  <c r="AL3" i="5"/>
  <c r="AN3" i="5" s="1"/>
  <c r="AK3" i="4"/>
  <c r="AM3" i="4" s="1"/>
  <c r="AK3" i="3"/>
  <c r="AM3" i="3" s="1"/>
  <c r="AN3" i="2"/>
  <c r="AL3" i="2"/>
  <c r="D13" i="12" l="1"/>
  <c r="I13" i="12" s="1"/>
  <c r="AG11" i="4"/>
  <c r="AG7" i="4"/>
  <c r="D29" i="12"/>
  <c r="AL4" i="9"/>
  <c r="AJ4" i="9"/>
  <c r="E29" i="12"/>
  <c r="AF4" i="9"/>
  <c r="AL9" i="9"/>
  <c r="AJ9" i="9"/>
  <c r="AH9" i="9"/>
  <c r="AF9" i="9"/>
  <c r="AL3" i="9"/>
  <c r="AJ3" i="9"/>
  <c r="AF3" i="9"/>
  <c r="P12" i="2" l="1"/>
  <c r="Q2" i="2"/>
  <c r="N12" i="2"/>
  <c r="O12" i="2" s="1"/>
  <c r="AN12" i="2" l="1"/>
  <c r="AH12" i="2"/>
  <c r="AL12" i="2"/>
  <c r="AH10" i="10" l="1"/>
  <c r="AJ10" i="10"/>
  <c r="AL10" i="10"/>
  <c r="AN10" i="10"/>
  <c r="AH11" i="10"/>
  <c r="AJ11" i="10"/>
  <c r="AL11" i="10"/>
  <c r="AN11" i="10"/>
  <c r="AH12" i="10"/>
  <c r="AJ12" i="10"/>
  <c r="AL12" i="10"/>
  <c r="AN12" i="10"/>
  <c r="AH13" i="10"/>
  <c r="AJ13" i="10"/>
  <c r="AL13" i="10"/>
  <c r="AN13" i="10"/>
  <c r="AH14" i="10"/>
  <c r="AJ14" i="10"/>
  <c r="AL14" i="10"/>
  <c r="AN14" i="10"/>
  <c r="AH16" i="10"/>
  <c r="AJ16" i="10"/>
  <c r="AL16" i="10"/>
  <c r="AN16" i="10"/>
  <c r="AN7" i="10"/>
  <c r="AL7" i="10"/>
  <c r="AJ7" i="10"/>
  <c r="AH7" i="10"/>
  <c r="AH10" i="8"/>
  <c r="AJ10" i="8"/>
  <c r="AL10" i="8"/>
  <c r="AN10" i="8"/>
  <c r="AH11" i="8"/>
  <c r="AJ11" i="8"/>
  <c r="AL11" i="8"/>
  <c r="AN11" i="8"/>
  <c r="AH12" i="8"/>
  <c r="AJ12" i="8"/>
  <c r="AL12" i="8"/>
  <c r="AN12" i="8"/>
  <c r="AH14" i="8"/>
  <c r="AJ14" i="8"/>
  <c r="AL14" i="8"/>
  <c r="AN14" i="8"/>
  <c r="AN7" i="8"/>
  <c r="AL7" i="8"/>
  <c r="AJ7" i="8"/>
  <c r="AH7" i="8"/>
  <c r="AH11" i="7"/>
  <c r="AJ11" i="7"/>
  <c r="AL11" i="7"/>
  <c r="AN11" i="7"/>
  <c r="AH12" i="7"/>
  <c r="AJ12" i="7"/>
  <c r="AL12" i="7"/>
  <c r="AN12" i="7"/>
  <c r="AH13" i="7"/>
  <c r="AJ13" i="7"/>
  <c r="AL13" i="7"/>
  <c r="AN13" i="7"/>
  <c r="AH14" i="7"/>
  <c r="AJ14" i="7"/>
  <c r="AL14" i="7"/>
  <c r="AN14" i="7"/>
  <c r="AH15" i="7"/>
  <c r="AJ15" i="7"/>
  <c r="AL15" i="7"/>
  <c r="AN15" i="7"/>
  <c r="AH16" i="7"/>
  <c r="AJ16" i="7"/>
  <c r="AL16" i="7"/>
  <c r="AN16" i="7"/>
  <c r="AH18" i="7"/>
  <c r="AJ18" i="7"/>
  <c r="AL18" i="7"/>
  <c r="AN18" i="7"/>
  <c r="AN8" i="6"/>
  <c r="AN11" i="6"/>
  <c r="AN12" i="6"/>
  <c r="AN13" i="6"/>
  <c r="AN14" i="6"/>
  <c r="AN15" i="6"/>
  <c r="AN17" i="6"/>
  <c r="AL8" i="6"/>
  <c r="AL11" i="6"/>
  <c r="AL12" i="6"/>
  <c r="AL13" i="6"/>
  <c r="AL14" i="6"/>
  <c r="AL15" i="6"/>
  <c r="AL17" i="6"/>
  <c r="AJ8" i="6"/>
  <c r="AJ11" i="6"/>
  <c r="AJ12" i="6"/>
  <c r="AJ13" i="6"/>
  <c r="AJ14" i="6"/>
  <c r="AJ15" i="6"/>
  <c r="AJ17" i="6"/>
  <c r="AH8" i="6"/>
  <c r="AH11" i="6"/>
  <c r="AH12" i="6"/>
  <c r="AH13" i="6"/>
  <c r="AH14" i="6"/>
  <c r="AH15" i="6"/>
  <c r="AH17" i="6"/>
  <c r="AN7" i="6"/>
  <c r="AL7" i="6"/>
  <c r="AJ7" i="6"/>
  <c r="AH7" i="6"/>
  <c r="AN10" i="5"/>
  <c r="AN11" i="5"/>
  <c r="AN12" i="5"/>
  <c r="AN13" i="5"/>
  <c r="AN15" i="5"/>
  <c r="AL10" i="5"/>
  <c r="AL11" i="5"/>
  <c r="AL12" i="5"/>
  <c r="AL13" i="5"/>
  <c r="AL15" i="5"/>
  <c r="AJ10" i="5"/>
  <c r="AJ11" i="5"/>
  <c r="AJ12" i="5"/>
  <c r="AJ13" i="5"/>
  <c r="AJ15" i="5"/>
  <c r="AH10" i="5"/>
  <c r="AH11" i="5"/>
  <c r="AH12" i="5"/>
  <c r="AH13" i="5"/>
  <c r="AH15" i="5"/>
  <c r="AN7" i="5"/>
  <c r="AL7" i="5"/>
  <c r="AJ7" i="5"/>
  <c r="AH7" i="5"/>
  <c r="AM11" i="4"/>
  <c r="AM13" i="4"/>
  <c r="AM14" i="4"/>
  <c r="AM15" i="4"/>
  <c r="AM19" i="4"/>
  <c r="AK11" i="4"/>
  <c r="AK13" i="4"/>
  <c r="AK14" i="4"/>
  <c r="AK15" i="4"/>
  <c r="AK19" i="4"/>
  <c r="AI11" i="4"/>
  <c r="AI13" i="4"/>
  <c r="AI14" i="4"/>
  <c r="AI15" i="4"/>
  <c r="AI19" i="4"/>
  <c r="AG13" i="4"/>
  <c r="AG14" i="4"/>
  <c r="AG15" i="4"/>
  <c r="AG19" i="4"/>
  <c r="AM7" i="4"/>
  <c r="AK7" i="4"/>
  <c r="AI7" i="4"/>
  <c r="AM14" i="3"/>
  <c r="AM15" i="3"/>
  <c r="AM16" i="3"/>
  <c r="AM17" i="3"/>
  <c r="AM18" i="3"/>
  <c r="AM19" i="3"/>
  <c r="AM20" i="3"/>
  <c r="AM21" i="3"/>
  <c r="AM24" i="3"/>
  <c r="AM25" i="3"/>
  <c r="AM26" i="3"/>
  <c r="AM27" i="3"/>
  <c r="AM28" i="3"/>
  <c r="AM29" i="3"/>
  <c r="AM30" i="3"/>
  <c r="AM7" i="3"/>
  <c r="AK14" i="3"/>
  <c r="AK15" i="3"/>
  <c r="AK16" i="3"/>
  <c r="AK17" i="3"/>
  <c r="AK18" i="3"/>
  <c r="AK19" i="3"/>
  <c r="AK20" i="3"/>
  <c r="AK21" i="3"/>
  <c r="AK24" i="3"/>
  <c r="AK25" i="3"/>
  <c r="AK26" i="3"/>
  <c r="AK27" i="3"/>
  <c r="AK28" i="3"/>
  <c r="AK29" i="3"/>
  <c r="AK30" i="3"/>
  <c r="AK7" i="3"/>
  <c r="AI7" i="3"/>
  <c r="AG14" i="3"/>
  <c r="AG15" i="3"/>
  <c r="AG16" i="3"/>
  <c r="AG17" i="3"/>
  <c r="AG18" i="3"/>
  <c r="AG19" i="3"/>
  <c r="AG20" i="3"/>
  <c r="AG21" i="3"/>
  <c r="AG24" i="3"/>
  <c r="AG25" i="3"/>
  <c r="AG26" i="3"/>
  <c r="AG27" i="3"/>
  <c r="AG28" i="3"/>
  <c r="AG29" i="3"/>
  <c r="AG30" i="3"/>
  <c r="AG7" i="3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8" i="2"/>
  <c r="AN9" i="2"/>
  <c r="AN10" i="2"/>
  <c r="AN11" i="2"/>
  <c r="AN13" i="2"/>
  <c r="AN7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51" i="2"/>
  <c r="AL8" i="2"/>
  <c r="AL9" i="2"/>
  <c r="AL10" i="2"/>
  <c r="AL11" i="2"/>
  <c r="AL13" i="2"/>
  <c r="AL7" i="2"/>
  <c r="AJ8" i="2"/>
  <c r="AJ9" i="2"/>
  <c r="AJ10" i="2"/>
  <c r="AJ11" i="2"/>
  <c r="AJ13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51" i="2"/>
  <c r="AJ7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51" i="2"/>
  <c r="AH8" i="2"/>
  <c r="AH9" i="2"/>
  <c r="AH10" i="2"/>
  <c r="AH11" i="2"/>
  <c r="AH13" i="2"/>
  <c r="AH7" i="2"/>
  <c r="AG32" i="3" l="1"/>
  <c r="O15" i="2"/>
  <c r="P15" i="2" s="1"/>
  <c r="N15" i="2"/>
  <c r="M16" i="1"/>
  <c r="N16" i="1" s="1"/>
  <c r="L16" i="1"/>
  <c r="AN15" i="2" l="1"/>
  <c r="AJ15" i="2"/>
  <c r="AH15" i="2"/>
  <c r="AL15" i="2"/>
  <c r="O8" i="10"/>
  <c r="P8" i="10" s="1"/>
  <c r="N8" i="10"/>
  <c r="O8" i="8"/>
  <c r="P8" i="8" s="1"/>
  <c r="N8" i="8"/>
  <c r="O9" i="7"/>
  <c r="P9" i="7" s="1"/>
  <c r="N9" i="7"/>
  <c r="O9" i="6"/>
  <c r="P9" i="6" s="1"/>
  <c r="N9" i="6"/>
  <c r="O9" i="5"/>
  <c r="P9" i="5" s="1"/>
  <c r="N9" i="5"/>
  <c r="N10" i="4"/>
  <c r="O10" i="4" s="1"/>
  <c r="M10" i="4"/>
  <c r="N9" i="3"/>
  <c r="O9" i="3" s="1"/>
  <c r="O16" i="2"/>
  <c r="P16" i="2" s="1"/>
  <c r="N16" i="2"/>
  <c r="AJ8" i="8" l="1"/>
  <c r="AL8" i="8"/>
  <c r="AN8" i="8"/>
  <c r="AH8" i="8"/>
  <c r="AJ8" i="10"/>
  <c r="AJ18" i="10" s="1"/>
  <c r="AJ4" i="10" s="1"/>
  <c r="E25" i="12" s="1"/>
  <c r="AL8" i="10"/>
  <c r="AL18" i="10" s="1"/>
  <c r="AL4" i="10" s="1"/>
  <c r="F25" i="12" s="1"/>
  <c r="AN8" i="10"/>
  <c r="AN18" i="10" s="1"/>
  <c r="AN4" i="10" s="1"/>
  <c r="G25" i="12" s="1"/>
  <c r="AH8" i="10"/>
  <c r="AH18" i="10" s="1"/>
  <c r="AH4" i="10" s="1"/>
  <c r="D25" i="12" s="1"/>
  <c r="AN9" i="6"/>
  <c r="AL9" i="6"/>
  <c r="AJ9" i="6"/>
  <c r="AH9" i="6"/>
  <c r="AM10" i="4"/>
  <c r="AI10" i="4"/>
  <c r="AK10" i="4"/>
  <c r="AG10" i="4"/>
  <c r="AG21" i="4" s="1"/>
  <c r="AL9" i="5"/>
  <c r="AH9" i="5"/>
  <c r="AJ9" i="5"/>
  <c r="AN9" i="5"/>
  <c r="AL9" i="7"/>
  <c r="AN9" i="7"/>
  <c r="AH9" i="7"/>
  <c r="AJ9" i="7"/>
  <c r="AM9" i="3"/>
  <c r="AI9" i="3"/>
  <c r="AI4" i="3" s="1"/>
  <c r="AK9" i="3"/>
  <c r="AG9" i="3"/>
  <c r="AN16" i="2"/>
  <c r="AL16" i="2"/>
  <c r="AJ16" i="2"/>
  <c r="AH16" i="2"/>
  <c r="M8" i="11"/>
  <c r="N8" i="11" s="1"/>
  <c r="L8" i="11"/>
  <c r="AL7" i="11"/>
  <c r="AF7" i="11"/>
  <c r="N7" i="11"/>
  <c r="AJ7" i="11" s="1"/>
  <c r="M7" i="11"/>
  <c r="L7" i="11"/>
  <c r="AF18" i="10"/>
  <c r="AF4" i="10" s="1"/>
  <c r="AD18" i="10"/>
  <c r="AD4" i="10" s="1"/>
  <c r="AB18" i="10"/>
  <c r="AB4" i="10" s="1"/>
  <c r="Z18" i="10"/>
  <c r="Z4" i="10" s="1"/>
  <c r="Z16" i="8"/>
  <c r="Z4" i="8" s="1"/>
  <c r="E22" i="12" l="1"/>
  <c r="AL8" i="11"/>
  <c r="AJ8" i="11"/>
  <c r="AH8" i="11"/>
  <c r="AF8" i="11"/>
  <c r="AH7" i="11"/>
  <c r="AN16" i="8" l="1"/>
  <c r="AN4" i="8" s="1"/>
  <c r="G24" i="12" s="1"/>
  <c r="AL16" i="8"/>
  <c r="AL4" i="8" s="1"/>
  <c r="F24" i="12" s="1"/>
  <c r="AJ16" i="8"/>
  <c r="AH16" i="8"/>
  <c r="AH4" i="8" s="1"/>
  <c r="D24" i="12" s="1"/>
  <c r="AF16" i="8"/>
  <c r="AF4" i="8" s="1"/>
  <c r="AD16" i="8"/>
  <c r="AD4" i="8" s="1"/>
  <c r="AB16" i="8"/>
  <c r="AB4" i="8" s="1"/>
  <c r="Z20" i="7"/>
  <c r="Z4" i="7" s="1"/>
  <c r="AB20" i="7"/>
  <c r="AB4" i="7" s="1"/>
  <c r="AD20" i="7"/>
  <c r="AD4" i="7" s="1"/>
  <c r="AF20" i="7"/>
  <c r="AF4" i="7" s="1"/>
  <c r="O8" i="7"/>
  <c r="P8" i="7" s="1"/>
  <c r="N8" i="7"/>
  <c r="O7" i="7"/>
  <c r="P7" i="7" s="1"/>
  <c r="N7" i="7"/>
  <c r="AJ4" i="8" l="1"/>
  <c r="E24" i="12" s="1"/>
  <c r="AL8" i="7"/>
  <c r="AN8" i="7"/>
  <c r="AH8" i="7"/>
  <c r="AJ8" i="7"/>
  <c r="AJ7" i="7"/>
  <c r="AH7" i="7"/>
  <c r="AN7" i="7"/>
  <c r="AL7" i="7"/>
  <c r="AN19" i="6"/>
  <c r="AN4" i="6" s="1"/>
  <c r="G27" i="12" s="1"/>
  <c r="AL19" i="6"/>
  <c r="AL4" i="6" s="1"/>
  <c r="F27" i="12" s="1"/>
  <c r="AJ19" i="6"/>
  <c r="AH19" i="6"/>
  <c r="AH4" i="6" s="1"/>
  <c r="D27" i="12" s="1"/>
  <c r="AM4" i="3"/>
  <c r="G22" i="12" s="1"/>
  <c r="AG4" i="3"/>
  <c r="D22" i="12" s="1"/>
  <c r="AM21" i="4"/>
  <c r="AM4" i="4" s="1"/>
  <c r="G28" i="12" s="1"/>
  <c r="AK21" i="4"/>
  <c r="AK4" i="4" s="1"/>
  <c r="F28" i="12" s="1"/>
  <c r="AI21" i="4"/>
  <c r="AI4" i="4" s="1"/>
  <c r="AG4" i="4"/>
  <c r="D28" i="12" s="1"/>
  <c r="AN18" i="5"/>
  <c r="AN4" i="5" s="1"/>
  <c r="G23" i="12" s="1"/>
  <c r="AL18" i="5"/>
  <c r="AJ18" i="5"/>
  <c r="AJ4" i="5" s="1"/>
  <c r="E23" i="12" s="1"/>
  <c r="AH18" i="5"/>
  <c r="AF4" i="5"/>
  <c r="AD4" i="5"/>
  <c r="AB4" i="5"/>
  <c r="Z4" i="5"/>
  <c r="AE4" i="4"/>
  <c r="AC4" i="4"/>
  <c r="AA4" i="4"/>
  <c r="Y4" i="4"/>
  <c r="AE4" i="3"/>
  <c r="AC4" i="3"/>
  <c r="AA4" i="3"/>
  <c r="Y4" i="3"/>
  <c r="AJ20" i="7" l="1"/>
  <c r="AJ4" i="7" s="1"/>
  <c r="E26" i="12" s="1"/>
  <c r="AJ4" i="6"/>
  <c r="E27" i="12" s="1"/>
  <c r="F22" i="12"/>
  <c r="AH20" i="7"/>
  <c r="AH4" i="7" s="1"/>
  <c r="D26" i="12" s="1"/>
  <c r="E28" i="12"/>
  <c r="AL4" i="5"/>
  <c r="F23" i="12" s="1"/>
  <c r="AH4" i="5"/>
  <c r="D23" i="12" s="1"/>
  <c r="AL20" i="7"/>
  <c r="AL4" i="7" s="1"/>
  <c r="F26" i="12" s="1"/>
  <c r="AN20" i="7"/>
  <c r="AN4" i="7" s="1"/>
  <c r="G26" i="12" s="1"/>
  <c r="AF4" i="2"/>
  <c r="AD4" i="2"/>
  <c r="AB4" i="2"/>
  <c r="Z4" i="2"/>
  <c r="O14" i="2"/>
  <c r="P14" i="2" s="1"/>
  <c r="N14" i="2"/>
  <c r="M20" i="1"/>
  <c r="N20" i="1" s="1"/>
  <c r="AD20" i="1" s="1"/>
  <c r="M19" i="1"/>
  <c r="N19" i="1" s="1"/>
  <c r="AB19" i="1" s="1"/>
  <c r="L20" i="1"/>
  <c r="L19" i="1"/>
  <c r="M18" i="1"/>
  <c r="N18" i="1" s="1"/>
  <c r="AB18" i="1"/>
  <c r="L18" i="1"/>
  <c r="AB17" i="1"/>
  <c r="M17" i="1"/>
  <c r="N17" i="1" s="1"/>
  <c r="L17" i="1"/>
  <c r="AB15" i="1"/>
  <c r="M15" i="1"/>
  <c r="N15" i="1" s="1"/>
  <c r="M14" i="1"/>
  <c r="N14" i="1" s="1"/>
  <c r="L15" i="1"/>
  <c r="AB14" i="1"/>
  <c r="L14" i="1"/>
  <c r="AB13" i="1"/>
  <c r="M13" i="1"/>
  <c r="N13" i="1" s="1"/>
  <c r="L13" i="1"/>
  <c r="AN14" i="2" l="1"/>
  <c r="AL14" i="2"/>
  <c r="AJ14" i="2"/>
  <c r="AH14" i="2"/>
  <c r="AD19" i="1"/>
  <c r="AB20" i="1"/>
  <c r="AA20" i="1"/>
  <c r="AA19" i="1"/>
  <c r="AC19" i="1"/>
  <c r="AC20" i="1"/>
  <c r="AJ4" i="2" l="1"/>
  <c r="AL4" i="2"/>
  <c r="F21" i="12" s="1"/>
  <c r="AN56" i="2"/>
  <c r="AN4" i="2" s="1"/>
  <c r="G21" i="12" s="1"/>
  <c r="AH56" i="2"/>
  <c r="AH4" i="2" s="1"/>
  <c r="D21" i="12" s="1"/>
  <c r="E21" i="12" l="1"/>
</calcChain>
</file>

<file path=xl/comments1.xml><?xml version="1.0" encoding="utf-8"?>
<comments xmlns="http://schemas.openxmlformats.org/spreadsheetml/2006/main">
  <authors>
    <author>Robson Luiz dos Santos</author>
  </authors>
  <commentList>
    <comment ref="E90" authorId="0">
      <text>
        <r>
          <rPr>
            <b/>
            <sz val="9"/>
            <color rgb="FF000000"/>
            <rFont val="Tahoma"/>
            <family val="2"/>
          </rPr>
          <t>Robson Luiz dos Santos:</t>
        </r>
        <r>
          <rPr>
            <sz val="9"/>
            <color rgb="FF000000"/>
            <rFont val="Tahoma"/>
            <family val="2"/>
          </rPr>
          <t xml:space="preserve">
contrato original 4.7 4600000919
</t>
        </r>
      </text>
    </comment>
  </commentList>
</comments>
</file>

<file path=xl/comments2.xml><?xml version="1.0" encoding="utf-8"?>
<comments xmlns="http://schemas.openxmlformats.org/spreadsheetml/2006/main">
  <authors>
    <author>Robson Luiz dos Santos</author>
  </authors>
  <commentList>
    <comment ref="F7" authorId="0">
      <text>
        <r>
          <rPr>
            <b/>
            <sz val="9"/>
            <color rgb="FF000000"/>
            <rFont val="Tahoma"/>
            <family val="2"/>
          </rPr>
          <t>Robson Luiz dos Santos:</t>
        </r>
        <r>
          <rPr>
            <sz val="9"/>
            <color rgb="FF000000"/>
            <rFont val="Tahoma"/>
            <family val="2"/>
          </rPr>
          <t xml:space="preserve">
contrato original 4.7 4600000919
</t>
        </r>
      </text>
    </comment>
  </commentList>
</comments>
</file>

<file path=xl/sharedStrings.xml><?xml version="1.0" encoding="utf-8"?>
<sst xmlns="http://schemas.openxmlformats.org/spreadsheetml/2006/main" count="3038" uniqueCount="153">
  <si>
    <t xml:space="preserve">Contrato Corporativo </t>
  </si>
  <si>
    <t>Contrato / Pedido</t>
  </si>
  <si>
    <t xml:space="preserve">Empresa Contratante </t>
  </si>
  <si>
    <t xml:space="preserve">FORNECEDOR </t>
  </si>
  <si>
    <t xml:space="preserve">Controle </t>
  </si>
  <si>
    <t xml:space="preserve">INICO </t>
  </si>
  <si>
    <t xml:space="preserve">FIM </t>
  </si>
  <si>
    <t>VALOR FIXADO</t>
  </si>
  <si>
    <t>QTDE DIAS</t>
  </si>
  <si>
    <t xml:space="preserve">MESES </t>
  </si>
  <si>
    <t xml:space="preserve">MÉDIA MENSAL </t>
  </si>
  <si>
    <t>MESES EM 2008</t>
  </si>
  <si>
    <t>MESES EM 2009</t>
  </si>
  <si>
    <t>MESES EM 2010</t>
  </si>
  <si>
    <t>MESES EM 2011</t>
  </si>
  <si>
    <t>MESES EM 2012</t>
  </si>
  <si>
    <t>MESES EM 2013</t>
  </si>
  <si>
    <t>MESES EM 2014</t>
  </si>
  <si>
    <t>MESES EM 2015</t>
  </si>
  <si>
    <t>2008*</t>
  </si>
  <si>
    <t>2009*</t>
  </si>
  <si>
    <t>2010*</t>
  </si>
  <si>
    <t>2011*</t>
  </si>
  <si>
    <t>2012*</t>
  </si>
  <si>
    <t>2013*</t>
  </si>
  <si>
    <t>2014*</t>
  </si>
  <si>
    <t>2015*</t>
  </si>
  <si>
    <t xml:space="preserve">Não </t>
  </si>
  <si>
    <t>Paulista</t>
  </si>
  <si>
    <t>CPFL SERVIÇOS,EQUIPAMENTOS,</t>
  </si>
  <si>
    <t>Posteriori</t>
  </si>
  <si>
    <t>-</t>
  </si>
  <si>
    <t>CPFL SERVICOS, EQUIPAMENTOS, INDUST</t>
  </si>
  <si>
    <t>Sim</t>
  </si>
  <si>
    <t xml:space="preserve">Piratininga </t>
  </si>
  <si>
    <t>Santa Cruz</t>
  </si>
  <si>
    <t>Sul Paulista</t>
  </si>
  <si>
    <t>Mococa</t>
  </si>
  <si>
    <t>Leste Paulista</t>
  </si>
  <si>
    <t xml:space="preserve">Jaguari </t>
  </si>
  <si>
    <t>RGE</t>
  </si>
  <si>
    <t>BRASIL TELECOM S/A</t>
  </si>
  <si>
    <t xml:space="preserve">Geração </t>
  </si>
  <si>
    <t>CONSTRUCOES E COMERCIO CAMARGO CORR</t>
  </si>
  <si>
    <t>CPFL COMERCIALIZAÇÃO BRASIL S/A</t>
  </si>
  <si>
    <t>LIMITE ROL</t>
  </si>
  <si>
    <t xml:space="preserve">Ano inserção da Informação </t>
  </si>
  <si>
    <t>Tipo de Documento</t>
  </si>
  <si>
    <t xml:space="preserve">Aditivo </t>
  </si>
  <si>
    <t>Piratininga</t>
  </si>
  <si>
    <t>Contrato</t>
  </si>
  <si>
    <t xml:space="preserve">Comprador/ gestor </t>
  </si>
  <si>
    <t xml:space="preserve">Jair </t>
  </si>
  <si>
    <t xml:space="preserve">Pedido </t>
  </si>
  <si>
    <t xml:space="preserve">Eduardo Senise </t>
  </si>
  <si>
    <t>Leticia Kelly</t>
  </si>
  <si>
    <t xml:space="preserve">Brasil </t>
  </si>
  <si>
    <t>TELEMAR NORTE LESTE S/A</t>
  </si>
  <si>
    <t>Thiago G.</t>
  </si>
  <si>
    <t>Leonardo Lopes</t>
  </si>
  <si>
    <t>EMPRESA</t>
  </si>
  <si>
    <t>Saldo previsto 2012 R$ Mil</t>
  </si>
  <si>
    <t>Saldo previsto 2013* R$ Mil</t>
  </si>
  <si>
    <t>Saldo previsto 2014* R$ Mil</t>
  </si>
  <si>
    <t>CPFL Paulista</t>
  </si>
  <si>
    <t>CPFL Piratininga</t>
  </si>
  <si>
    <t>CPFL Santa Cruz</t>
  </si>
  <si>
    <t>CPFL Mococa</t>
  </si>
  <si>
    <t>CPFL Jaguari</t>
  </si>
  <si>
    <t>CPFL Sul Paulista</t>
  </si>
  <si>
    <t>CPFL Leste Paulista</t>
  </si>
  <si>
    <t>Saldo previsto 2015* R$ Mil</t>
  </si>
  <si>
    <t xml:space="preserve">LIMITE POR ANO - SALDO DA ROL </t>
  </si>
  <si>
    <t xml:space="preserve">Rogerio Melim </t>
  </si>
  <si>
    <t>TOTVS S.A.</t>
  </si>
  <si>
    <t>TOTVS S/A</t>
  </si>
  <si>
    <t xml:space="preserve">SIM </t>
  </si>
  <si>
    <t>TOTVS</t>
  </si>
  <si>
    <t xml:space="preserve">Rogerio Melim  </t>
  </si>
  <si>
    <t>Rogerio Melim</t>
  </si>
  <si>
    <t>Oi S/A</t>
  </si>
  <si>
    <t xml:space="preserve">Requisição </t>
  </si>
  <si>
    <t xml:space="preserve">Número de Despacho </t>
  </si>
  <si>
    <t>Requisição</t>
  </si>
  <si>
    <t>TIPO</t>
  </si>
  <si>
    <t>Cto Valor</t>
  </si>
  <si>
    <t>Corporativo</t>
  </si>
  <si>
    <t>Letícia Kelly</t>
  </si>
  <si>
    <t>CPQD</t>
  </si>
  <si>
    <t>Geração</t>
  </si>
  <si>
    <t>variação de 2013 x 2012</t>
  </si>
  <si>
    <t>LIMITE DA ROL 2012 * R$ Mil</t>
  </si>
  <si>
    <t>LIMITE DA ROL 2013 * R$ Mil</t>
  </si>
  <si>
    <t>LIMITE DA ROL 2014 * R$ Mil</t>
  </si>
  <si>
    <t>LIMITE DA ROL 2015 * R$ Mil</t>
  </si>
  <si>
    <t>LIMITE DA ROL 2016 * R$ Mil</t>
  </si>
  <si>
    <t>Rótulos de Linha</t>
  </si>
  <si>
    <t>Total Geral</t>
  </si>
  <si>
    <t xml:space="preserve"> Contrato / Pedido</t>
  </si>
  <si>
    <t>Soma de estimativa de 2013*</t>
  </si>
  <si>
    <t>Atualizado em 16/05/2013</t>
  </si>
  <si>
    <t xml:space="preserve">CONTROLE SALDO DA ROL </t>
  </si>
  <si>
    <t>LIMITE DA ROL 2012  R$ Mil</t>
  </si>
  <si>
    <t>Saldo previsto Estimado 2012 R$ Mil</t>
  </si>
  <si>
    <t>Realização 2012 R$ Mil</t>
  </si>
  <si>
    <t>LIMITE DA ROL 2013  R$ Mil</t>
  </si>
  <si>
    <t>Saldo previsto Estimado 2013 R$ Mil</t>
  </si>
  <si>
    <t>Limite da ROL - Consumo de 2012</t>
  </si>
  <si>
    <t>Realização até 16/05/2013 R$ Mil</t>
  </si>
  <si>
    <t>** Limite da ROL - Consumo até 16/05/2013</t>
  </si>
  <si>
    <t>2012 *</t>
  </si>
  <si>
    <t>* Em 2012 não era realizado o acompanhamento do consumo do contratos entre partes relacionadas.</t>
  </si>
  <si>
    <t>** Não pode ser considerado este valor como disponível para novas contratações.</t>
  </si>
  <si>
    <t xml:space="preserve">Clóvis </t>
  </si>
  <si>
    <t xml:space="preserve">Sim </t>
  </si>
  <si>
    <t>Clóvis</t>
  </si>
  <si>
    <t>Piratiniga</t>
  </si>
  <si>
    <t>clóvis</t>
  </si>
  <si>
    <t>CPFL Atende</t>
  </si>
  <si>
    <t>CPFL ATENDE</t>
  </si>
  <si>
    <t xml:space="preserve"> </t>
  </si>
  <si>
    <t>0,5% DA RECEITA OPERACIONAL LÍQUIDA</t>
  </si>
  <si>
    <t>ano</t>
  </si>
  <si>
    <t>Qtde de contratos que seriam submetidos a anuência prévia</t>
  </si>
  <si>
    <t xml:space="preserve">0,005% da ROL </t>
  </si>
  <si>
    <t>Eduardo Kubota</t>
  </si>
  <si>
    <t xml:space="preserve">Camila Pivotto Menegari </t>
  </si>
  <si>
    <t xml:space="preserve">Camila Pivotto menegari </t>
  </si>
  <si>
    <t xml:space="preserve">Camila Pivotto Menegari  </t>
  </si>
  <si>
    <t xml:space="preserve">CPFL ATENDE </t>
  </si>
  <si>
    <t>Ricardo D Manara</t>
  </si>
  <si>
    <t>OK</t>
  </si>
  <si>
    <t xml:space="preserve">Leonardo Lopes </t>
  </si>
  <si>
    <t>Cancelado conforme e-mail do comprador Leonardo do dia 05/06/2013</t>
  </si>
  <si>
    <t>SIM</t>
  </si>
  <si>
    <t xml:space="preserve">Mariza de Camargo </t>
  </si>
  <si>
    <t>Matheus de Paula Costa</t>
  </si>
  <si>
    <t xml:space="preserve">Cristiane Marquini </t>
  </si>
  <si>
    <t>rp700.1</t>
  </si>
  <si>
    <t>Email do Marcelo Osório em 08/08/13 solicitando reserva para aditar o contrato em valor.</t>
  </si>
  <si>
    <t>Patricia Kelly (OCRE)</t>
  </si>
  <si>
    <t>Matheus Costa</t>
  </si>
  <si>
    <t>Pedido de reserva</t>
  </si>
  <si>
    <t>Mariza de Camargo (CS)</t>
  </si>
  <si>
    <t>Aditivo</t>
  </si>
  <si>
    <t>Objeto contratual: O objeto deste CONTRATO é a prestação pela CONTRATADA à RGE, dos serviços de recurso PMO na modalidade de Time &amp; Material para gerir as atividades do projeto e das implementadoras que serão contratadas para o rollout da solução SAP CCS.</t>
  </si>
  <si>
    <t>Inserido no saldo da ROL</t>
  </si>
  <si>
    <t>Leandro da Silva -CS</t>
  </si>
  <si>
    <t xml:space="preserve">INICIO </t>
  </si>
  <si>
    <t>Foi feito um aditivo até agosto e depois outro até outubro.</t>
  </si>
  <si>
    <t>70014364 (3º aditivo)</t>
  </si>
  <si>
    <t xml:space="preserve">SALDO DA ROL </t>
  </si>
  <si>
    <t>Atualizado 10/09/2013 ás 14:00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</si>
</sst>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"/>
  </numFmts>
  <fonts count="24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1"/>
      <color theme="1"/>
      <name val="Calibri"/>
      <family val="2"/>
    </font>
    <font>
      <b/>
      <sz val="14"/>
      <name val="Calibri"/>
      <family val="2"/>
    </font>
    <font>
      <sz val="11"/>
      <color rgb="FF000000"/>
      <name val="Calibri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4"/>
      <color rgb="FFFFFFFF"/>
      <name val="Calibri"/>
      <family val="2"/>
    </font>
    <font>
      <b/>
      <sz val="14"/>
      <color rgb="FF000000"/>
      <name val="Calibri"/>
      <family val="2"/>
    </font>
    <font>
      <b/>
      <sz val="12"/>
      <color theme="0"/>
      <name val="Calibri"/>
      <family val="2"/>
      <scheme val="minor"/>
    </font>
    <font>
      <b/>
      <sz val="11"/>
      <color rgb="FFFFFFFF"/>
      <name val="Calibri"/>
      <family val="2"/>
    </font>
    <font>
      <b/>
      <sz val="10"/>
      <color rgb="FFFFFFFF"/>
      <name val="Arial"/>
      <family val="2"/>
    </font>
    <font>
      <sz val="10"/>
      <color rgb="FF1F497D"/>
      <name val="Arial"/>
      <family val="2"/>
    </font>
    <font>
      <b/>
      <sz val="10"/>
      <color rgb="FF1F497D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2"/>
      <color rgb="FF1F497D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</font>
    <font>
      <b/>
      <sz val="14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1F497D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-0.249977111117893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-0.24994659260841701"/>
      </left>
      <right style="thin">
        <color theme="4" tint="-0.24994659260841701"/>
      </right>
      <top style="hair">
        <color theme="4" tint="-0.24994659260841701"/>
      </top>
      <bottom style="hair">
        <color theme="4" tint="-0.2499465926084170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hair">
        <color theme="4" tint="-0.24994659260841701"/>
      </bottom>
      <diagonal/>
    </border>
    <border>
      <left/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1F497D"/>
      </left>
      <right style="thin">
        <color rgb="FF1F497D"/>
      </right>
      <top/>
      <bottom style="thin">
        <color rgb="FF1F497D"/>
      </bottom>
      <diagonal/>
    </border>
    <border>
      <left style="thin">
        <color rgb="FF1F497D"/>
      </left>
      <right style="thin">
        <color rgb="FF1F497D"/>
      </right>
      <top style="thin">
        <color rgb="FF1F497D"/>
      </top>
      <bottom style="thin">
        <color rgb="FF1F497D"/>
      </bottom>
      <diagonal/>
    </border>
    <border>
      <left style="medium">
        <color rgb="FF1F497D"/>
      </left>
      <right/>
      <top style="medium">
        <color rgb="FF1F497D"/>
      </top>
      <bottom/>
      <diagonal/>
    </border>
    <border>
      <left/>
      <right/>
      <top style="medium">
        <color rgb="FF1F497D"/>
      </top>
      <bottom/>
      <diagonal/>
    </border>
    <border>
      <left/>
      <right style="medium">
        <color rgb="FF1F497D"/>
      </right>
      <top style="medium">
        <color rgb="FF1F497D"/>
      </top>
      <bottom/>
      <diagonal/>
    </border>
    <border>
      <left style="medium">
        <color rgb="FF1F497D"/>
      </left>
      <right/>
      <top/>
      <bottom style="thin">
        <color rgb="FFFFFFFF"/>
      </bottom>
      <diagonal/>
    </border>
    <border>
      <left/>
      <right style="medium">
        <color rgb="FF1F497D"/>
      </right>
      <top/>
      <bottom style="thin">
        <color rgb="FFFFFFFF"/>
      </bottom>
      <diagonal/>
    </border>
    <border>
      <left style="medium">
        <color rgb="FF1F497D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medium">
        <color rgb="FF1F497D"/>
      </right>
      <top style="thin">
        <color rgb="FFFFFFFF"/>
      </top>
      <bottom/>
      <diagonal/>
    </border>
    <border>
      <left style="medium">
        <color rgb="FF1F497D"/>
      </left>
      <right style="thin">
        <color rgb="FF1F497D"/>
      </right>
      <top/>
      <bottom style="thin">
        <color rgb="FF1F497D"/>
      </bottom>
      <diagonal/>
    </border>
    <border>
      <left style="thin">
        <color rgb="FF1F497D"/>
      </left>
      <right style="medium">
        <color rgb="FF1F497D"/>
      </right>
      <top/>
      <bottom style="thin">
        <color rgb="FF1F497D"/>
      </bottom>
      <diagonal/>
    </border>
    <border>
      <left style="medium">
        <color rgb="FF1F497D"/>
      </left>
      <right style="thin">
        <color rgb="FF1F497D"/>
      </right>
      <top style="thin">
        <color rgb="FF1F497D"/>
      </top>
      <bottom style="thin">
        <color rgb="FF1F497D"/>
      </bottom>
      <diagonal/>
    </border>
    <border>
      <left style="medium">
        <color rgb="FF1F497D"/>
      </left>
      <right style="thin">
        <color rgb="FF1F497D"/>
      </right>
      <top style="thin">
        <color rgb="FF1F497D"/>
      </top>
      <bottom style="medium">
        <color rgb="FF1F497D"/>
      </bottom>
      <diagonal/>
    </border>
    <border>
      <left style="thin">
        <color rgb="FF1F497D"/>
      </left>
      <right style="thin">
        <color rgb="FF1F497D"/>
      </right>
      <top style="thin">
        <color rgb="FF1F497D"/>
      </top>
      <bottom style="medium">
        <color rgb="FF1F497D"/>
      </bottom>
      <diagonal/>
    </border>
    <border>
      <left style="thin">
        <color rgb="FF1F497D"/>
      </left>
      <right style="thin">
        <color rgb="FF1F497D"/>
      </right>
      <top/>
      <bottom style="medium">
        <color rgb="FF1F497D"/>
      </bottom>
      <diagonal/>
    </border>
    <border>
      <left style="thin">
        <color rgb="FF1F497D"/>
      </left>
      <right style="medium">
        <color rgb="FF1F497D"/>
      </right>
      <top/>
      <bottom style="medium">
        <color rgb="FF1F497D"/>
      </bottom>
      <diagonal/>
    </border>
    <border>
      <left style="medium">
        <color theme="4" tint="-0.24994659260841701"/>
      </left>
      <right style="medium">
        <color theme="4" tint="-0.24994659260841701"/>
      </right>
      <top style="medium">
        <color theme="4" tint="-0.24994659260841701"/>
      </top>
      <bottom style="thin">
        <color theme="4" tint="-0.24994659260841701"/>
      </bottom>
      <diagonal/>
    </border>
    <border>
      <left style="medium">
        <color theme="4" tint="-0.24994659260841701"/>
      </left>
      <right style="medium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medium">
        <color theme="4" tint="-0.24994659260841701"/>
      </left>
      <right style="medium">
        <color theme="4" tint="-0.24994659260841701"/>
      </right>
      <top style="thin">
        <color theme="4" tint="-0.24994659260841701"/>
      </top>
      <bottom style="medium">
        <color theme="4" tint="-0.24994659260841701"/>
      </bottom>
      <diagonal/>
    </border>
    <border>
      <left style="medium">
        <color rgb="FF1F497D"/>
      </left>
      <right/>
      <top/>
      <bottom/>
      <diagonal/>
    </border>
    <border>
      <left/>
      <right style="medium">
        <color rgb="FF1F497D"/>
      </right>
      <top/>
      <bottom/>
      <diagonal/>
    </border>
    <border>
      <left style="medium">
        <color rgb="FF1F497D"/>
      </left>
      <right/>
      <top/>
      <bottom style="thin">
        <color rgb="FF1F497D"/>
      </bottom>
      <diagonal/>
    </border>
    <border>
      <left style="medium">
        <color rgb="FF1F497D"/>
      </left>
      <right/>
      <top style="thin">
        <color rgb="FF1F497D"/>
      </top>
      <bottom style="thin">
        <color rgb="FF1F497D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theme="4" tint="-0.24994659260841701"/>
      </left>
      <right style="thin">
        <color theme="4" tint="-0.24994659260841701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 style="medium">
        <color rgb="FF1F497D"/>
      </right>
      <top/>
      <bottom style="thin">
        <color theme="4" tint="-0.24994659260841701"/>
      </bottom>
      <diagonal/>
    </border>
    <border>
      <left style="thin">
        <color theme="4" tint="-0.24994659260841701"/>
      </left>
      <right style="medium">
        <color rgb="FF1F497D"/>
      </right>
      <top style="thin">
        <color theme="4" tint="-0.24994659260841701"/>
      </top>
      <bottom style="thin">
        <color theme="4" tint="-0.24994659260841701"/>
      </bottom>
      <diagonal/>
    </border>
    <border>
      <left style="medium">
        <color rgb="FF1F497D"/>
      </left>
      <right/>
      <top style="thin">
        <color rgb="FF1F497D"/>
      </top>
      <bottom style="medium">
        <color rgb="FF1F497D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medium">
        <color rgb="FF1F497D"/>
      </bottom>
      <diagonal/>
    </border>
    <border>
      <left style="thin">
        <color theme="4" tint="-0.24994659260841701"/>
      </left>
      <right style="medium">
        <color rgb="FF1F497D"/>
      </right>
      <top style="thin">
        <color theme="4" tint="-0.24994659260841701"/>
      </top>
      <bottom style="medium">
        <color rgb="FF1F497D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rgb="FF1F497D"/>
      </left>
      <right style="thin">
        <color rgb="FF1F497D"/>
      </right>
      <top/>
      <bottom style="medium">
        <color rgb="FF1F497D"/>
      </bottom>
      <diagonal/>
    </border>
    <border>
      <left style="thick">
        <color rgb="FF1F497D"/>
      </left>
      <right style="thin">
        <color rgb="FF1F497D"/>
      </right>
      <top/>
      <bottom style="thin">
        <color rgb="FF1F497D"/>
      </bottom>
      <diagonal/>
    </border>
    <border>
      <left style="thin">
        <color rgb="FF1F497D"/>
      </left>
      <right style="thick">
        <color rgb="FF1F497D"/>
      </right>
      <top/>
      <bottom style="thin">
        <color rgb="FF1F497D"/>
      </bottom>
      <diagonal/>
    </border>
    <border>
      <left style="thick">
        <color rgb="FF1F497D"/>
      </left>
      <right style="thin">
        <color rgb="FF1F497D"/>
      </right>
      <top style="thin">
        <color rgb="FF1F497D"/>
      </top>
      <bottom style="thin">
        <color rgb="FF1F497D"/>
      </bottom>
      <diagonal/>
    </border>
    <border>
      <left style="thin">
        <color rgb="FF1F497D"/>
      </left>
      <right style="thick">
        <color rgb="FF1F497D"/>
      </right>
      <top style="thin">
        <color rgb="FF1F497D"/>
      </top>
      <bottom style="thin">
        <color rgb="FF1F497D"/>
      </bottom>
      <diagonal/>
    </border>
    <border>
      <left style="thick">
        <color rgb="FF1F497D"/>
      </left>
      <right style="thin">
        <color rgb="FF1F497D"/>
      </right>
      <top style="thin">
        <color rgb="FF1F497D"/>
      </top>
      <bottom style="thick">
        <color rgb="FF1F497D"/>
      </bottom>
      <diagonal/>
    </border>
    <border>
      <left style="thin">
        <color rgb="FF1F497D"/>
      </left>
      <right style="thin">
        <color rgb="FF1F497D"/>
      </right>
      <top/>
      <bottom style="thick">
        <color rgb="FF1F497D"/>
      </bottom>
      <diagonal/>
    </border>
    <border>
      <left style="thin">
        <color rgb="FF1F497D"/>
      </left>
      <right style="thin">
        <color rgb="FF1F497D"/>
      </right>
      <top style="thin">
        <color rgb="FF1F497D"/>
      </top>
      <bottom style="thick">
        <color rgb="FF1F497D"/>
      </bottom>
      <diagonal/>
    </border>
    <border>
      <left style="thin">
        <color rgb="FF1F497D"/>
      </left>
      <right style="thick">
        <color rgb="FF1F497D"/>
      </right>
      <top style="thin">
        <color rgb="FF1F497D"/>
      </top>
      <bottom style="thick">
        <color rgb="FF1F497D"/>
      </bottom>
      <diagonal/>
    </border>
    <border>
      <left/>
      <right style="thin">
        <color rgb="FF1F497D"/>
      </right>
      <top/>
      <bottom style="thin">
        <color rgb="FF1F497D"/>
      </bottom>
      <diagonal/>
    </border>
    <border>
      <left/>
      <right style="thin">
        <color rgb="FF1F497D"/>
      </right>
      <top style="thin">
        <color rgb="FF1F497D"/>
      </top>
      <bottom style="thin">
        <color rgb="FF1F497D"/>
      </bottom>
      <diagonal/>
    </border>
    <border>
      <left/>
      <right style="thin">
        <color rgb="FF1F497D"/>
      </right>
      <top style="thin">
        <color rgb="FF1F497D"/>
      </top>
      <bottom style="thick">
        <color rgb="FF1F497D"/>
      </bottom>
      <diagonal/>
    </border>
    <border>
      <left style="thin">
        <color rgb="FF1F497D"/>
      </left>
      <right style="thick">
        <color theme="3"/>
      </right>
      <top/>
      <bottom style="thin">
        <color rgb="FF1F497D"/>
      </bottom>
      <diagonal/>
    </border>
    <border>
      <left style="thin">
        <color rgb="FF1F497D"/>
      </left>
      <right style="thick">
        <color theme="3"/>
      </right>
      <top style="thin">
        <color rgb="FF1F497D"/>
      </top>
      <bottom style="thin">
        <color rgb="FF1F497D"/>
      </bottom>
      <diagonal/>
    </border>
    <border>
      <left style="thin">
        <color rgb="FF1F497D"/>
      </left>
      <right style="thick">
        <color theme="3"/>
      </right>
      <top style="thin">
        <color rgb="FF1F497D"/>
      </top>
      <bottom style="thick">
        <color rgb="FF1F497D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ck">
        <color rgb="FF1F497D"/>
      </right>
      <top/>
      <bottom/>
      <diagonal/>
    </border>
    <border>
      <left style="thin">
        <color rgb="FFFFFFFF"/>
      </left>
      <right style="thin">
        <color rgb="FFFFFFFF"/>
      </right>
      <top style="thick">
        <color theme="0"/>
      </top>
      <bottom style="thick">
        <color theme="0"/>
      </bottom>
      <diagonal/>
    </border>
    <border>
      <left style="thick">
        <color rgb="FF1F497D"/>
      </left>
      <right/>
      <top style="thick">
        <color rgb="FF1F497D"/>
      </top>
      <bottom/>
      <diagonal/>
    </border>
    <border>
      <left/>
      <right/>
      <top style="thick">
        <color rgb="FF1F497D"/>
      </top>
      <bottom/>
      <diagonal/>
    </border>
    <border>
      <left/>
      <right style="thick">
        <color rgb="FF1F497D"/>
      </right>
      <top style="thick">
        <color rgb="FF1F497D"/>
      </top>
      <bottom/>
      <diagonal/>
    </border>
    <border>
      <left/>
      <right/>
      <top/>
      <bottom style="thin">
        <color rgb="FF1F497D"/>
      </bottom>
      <diagonal/>
    </border>
    <border>
      <left style="thin">
        <color rgb="FF1F497D"/>
      </left>
      <right/>
      <top/>
      <bottom/>
      <diagonal/>
    </border>
    <border>
      <left style="thick">
        <color rgb="FF1F497D"/>
      </left>
      <right style="thin">
        <color rgb="FFFFFFFF"/>
      </right>
      <top style="thick">
        <color theme="0"/>
      </top>
      <bottom style="thick">
        <color theme="0"/>
      </bottom>
      <diagonal/>
    </border>
    <border>
      <left style="thin">
        <color rgb="FFFFFFFF"/>
      </left>
      <right style="thick">
        <color theme="3"/>
      </right>
      <top style="thick">
        <color theme="0"/>
      </top>
      <bottom style="thick">
        <color theme="0"/>
      </bottom>
      <diagonal/>
    </border>
    <border>
      <left style="thin">
        <color rgb="FF1F497D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n">
        <color rgb="FF1F497D"/>
      </right>
      <top style="thick">
        <color theme="0"/>
      </top>
      <bottom/>
      <diagonal/>
    </border>
  </borders>
  <cellStyleXfs count="3">
    <xf numFmtId="0" fontId="0" fillId="0" borderId="0"/>
    <xf numFmtId="43" fontId="14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2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center" wrapText="1"/>
    </xf>
    <xf numFmtId="17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/>
    <xf numFmtId="4" fontId="3" fillId="0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 wrapText="1"/>
    </xf>
    <xf numFmtId="14" fontId="4" fillId="0" borderId="2" xfId="0" applyNumberFormat="1" applyFont="1" applyFill="1" applyBorder="1" applyAlignment="1">
      <alignment horizontal="center" vertical="center"/>
    </xf>
    <xf numFmtId="4" fontId="4" fillId="0" borderId="2" xfId="0" applyNumberFormat="1" applyFont="1" applyFill="1" applyBorder="1" applyAlignment="1">
      <alignment horizontal="center" vertical="center"/>
    </xf>
    <xf numFmtId="1" fontId="4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/>
    <xf numFmtId="4" fontId="2" fillId="0" borderId="2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 wrapText="1"/>
    </xf>
    <xf numFmtId="14" fontId="4" fillId="0" borderId="3" xfId="0" applyNumberFormat="1" applyFont="1" applyFill="1" applyBorder="1" applyAlignment="1">
      <alignment horizontal="center" vertical="center"/>
    </xf>
    <xf numFmtId="4" fontId="4" fillId="0" borderId="3" xfId="0" applyNumberFormat="1" applyFont="1" applyFill="1" applyBorder="1" applyAlignment="1">
      <alignment horizontal="center" vertical="center"/>
    </xf>
    <xf numFmtId="1" fontId="4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/>
    <xf numFmtId="4" fontId="2" fillId="0" borderId="3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4" fontId="7" fillId="2" borderId="4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4" fontId="8" fillId="4" borderId="5" xfId="0" applyNumberFormat="1" applyFont="1" applyFill="1" applyBorder="1" applyAlignment="1">
      <alignment horizontal="center" vertical="center"/>
    </xf>
    <xf numFmtId="4" fontId="7" fillId="0" borderId="0" xfId="0" applyNumberFormat="1" applyFont="1" applyFill="1" applyBorder="1" applyAlignment="1">
      <alignment horizontal="center" vertical="center"/>
    </xf>
    <xf numFmtId="1" fontId="2" fillId="0" borderId="6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4" fontId="7" fillId="2" borderId="7" xfId="0" applyNumberFormat="1" applyFont="1" applyFill="1" applyBorder="1" applyAlignment="1">
      <alignment horizontal="center" vertical="center"/>
    </xf>
    <xf numFmtId="4" fontId="9" fillId="6" borderId="4" xfId="0" applyNumberFormat="1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 wrapText="1"/>
    </xf>
    <xf numFmtId="4" fontId="9" fillId="8" borderId="0" xfId="0" applyNumberFormat="1" applyFont="1" applyFill="1" applyAlignment="1">
      <alignment horizontal="center" vertical="center"/>
    </xf>
    <xf numFmtId="4" fontId="9" fillId="9" borderId="0" xfId="0" applyNumberFormat="1" applyFont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4" fillId="0" borderId="0" xfId="0" applyFont="1" applyFill="1" applyBorder="1"/>
    <xf numFmtId="0" fontId="4" fillId="0" borderId="1" xfId="0" applyFont="1" applyFill="1" applyBorder="1"/>
    <xf numFmtId="0" fontId="4" fillId="0" borderId="2" xfId="0" applyFont="1" applyFill="1" applyBorder="1"/>
    <xf numFmtId="0" fontId="11" fillId="2" borderId="10" xfId="0" applyFont="1" applyFill="1" applyBorder="1" applyAlignment="1">
      <alignment horizontal="center" vertical="center" wrapText="1"/>
    </xf>
    <xf numFmtId="3" fontId="13" fillId="0" borderId="11" xfId="0" applyNumberFormat="1" applyFont="1" applyFill="1" applyBorder="1" applyAlignment="1">
      <alignment horizontal="center" vertical="center"/>
    </xf>
    <xf numFmtId="3" fontId="13" fillId="0" borderId="12" xfId="0" applyNumberFormat="1" applyFont="1" applyFill="1" applyBorder="1" applyAlignment="1">
      <alignment horizontal="center" vertical="center"/>
    </xf>
    <xf numFmtId="3" fontId="12" fillId="0" borderId="11" xfId="0" applyNumberFormat="1" applyFont="1" applyFill="1" applyBorder="1" applyAlignment="1">
      <alignment horizontal="center" vertical="center"/>
    </xf>
    <xf numFmtId="3" fontId="12" fillId="0" borderId="12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" fontId="9" fillId="11" borderId="0" xfId="0" applyNumberFormat="1" applyFont="1" applyFill="1" applyAlignment="1">
      <alignment horizontal="center" vertical="center"/>
    </xf>
    <xf numFmtId="0" fontId="0" fillId="0" borderId="0" xfId="0" applyBorder="1"/>
    <xf numFmtId="43" fontId="0" fillId="0" borderId="0" xfId="1" applyFont="1"/>
    <xf numFmtId="0" fontId="11" fillId="2" borderId="18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3" fontId="12" fillId="0" borderId="20" xfId="0" applyNumberFormat="1" applyFont="1" applyFill="1" applyBorder="1" applyAlignment="1">
      <alignment horizontal="left" vertical="center"/>
    </xf>
    <xf numFmtId="3" fontId="12" fillId="0" borderId="21" xfId="0" applyNumberFormat="1" applyFont="1" applyFill="1" applyBorder="1" applyAlignment="1">
      <alignment horizontal="center" vertical="center"/>
    </xf>
    <xf numFmtId="3" fontId="12" fillId="0" borderId="22" xfId="0" applyNumberFormat="1" applyFont="1" applyFill="1" applyBorder="1" applyAlignment="1">
      <alignment horizontal="left" vertical="center"/>
    </xf>
    <xf numFmtId="3" fontId="12" fillId="0" borderId="23" xfId="0" applyNumberFormat="1" applyFont="1" applyFill="1" applyBorder="1" applyAlignment="1">
      <alignment horizontal="left" vertical="center"/>
    </xf>
    <xf numFmtId="3" fontId="12" fillId="0" borderId="24" xfId="0" applyNumberFormat="1" applyFont="1" applyFill="1" applyBorder="1" applyAlignment="1">
      <alignment horizontal="center" vertical="center"/>
    </xf>
    <xf numFmtId="3" fontId="12" fillId="0" borderId="25" xfId="0" applyNumberFormat="1" applyFont="1" applyFill="1" applyBorder="1" applyAlignment="1">
      <alignment horizontal="center" vertical="center"/>
    </xf>
    <xf numFmtId="3" fontId="12" fillId="0" borderId="26" xfId="0" applyNumberFormat="1" applyFont="1" applyFill="1" applyBorder="1" applyAlignment="1">
      <alignment horizontal="center" vertical="center"/>
    </xf>
    <xf numFmtId="9" fontId="0" fillId="0" borderId="0" xfId="2" applyFont="1" applyAlignment="1">
      <alignment horizontal="center"/>
    </xf>
    <xf numFmtId="9" fontId="16" fillId="0" borderId="27" xfId="2" applyFont="1" applyBorder="1" applyAlignment="1">
      <alignment horizontal="center" vertical="center"/>
    </xf>
    <xf numFmtId="9" fontId="15" fillId="0" borderId="28" xfId="2" applyFont="1" applyBorder="1" applyAlignment="1">
      <alignment horizontal="center" vertical="center"/>
    </xf>
    <xf numFmtId="9" fontId="16" fillId="0" borderId="28" xfId="2" applyFont="1" applyBorder="1" applyAlignment="1">
      <alignment horizontal="center" vertical="center"/>
    </xf>
    <xf numFmtId="9" fontId="16" fillId="0" borderId="29" xfId="2" applyFont="1" applyBorder="1" applyAlignment="1">
      <alignment horizontal="center" vertical="center"/>
    </xf>
    <xf numFmtId="0" fontId="0" fillId="0" borderId="0" xfId="0" applyAlignment="1">
      <alignment horizontal="left"/>
    </xf>
    <xf numFmtId="43" fontId="0" fillId="0" borderId="0" xfId="0" applyNumberFormat="1"/>
    <xf numFmtId="0" fontId="0" fillId="0" borderId="0" xfId="0" applyNumberFormat="1" applyAlignment="1">
      <alignment horizontal="center" vertical="center"/>
    </xf>
    <xf numFmtId="0" fontId="17" fillId="0" borderId="0" xfId="0" pivotButton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3" fontId="13" fillId="0" borderId="0" xfId="0" applyNumberFormat="1" applyFont="1" applyFill="1" applyBorder="1" applyAlignment="1">
      <alignment horizontal="left" vertical="center"/>
    </xf>
    <xf numFmtId="3" fontId="19" fillId="0" borderId="0" xfId="0" applyNumberFormat="1" applyFont="1" applyFill="1" applyBorder="1" applyAlignment="1">
      <alignment horizontal="left" vertical="center"/>
    </xf>
    <xf numFmtId="3" fontId="13" fillId="0" borderId="32" xfId="0" applyNumberFormat="1" applyFont="1" applyFill="1" applyBorder="1" applyAlignment="1">
      <alignment horizontal="left" vertical="center"/>
    </xf>
    <xf numFmtId="3" fontId="13" fillId="0" borderId="33" xfId="0" applyNumberFormat="1" applyFont="1" applyFill="1" applyBorder="1" applyAlignment="1">
      <alignment horizontal="left" vertical="center"/>
    </xf>
    <xf numFmtId="3" fontId="13" fillId="0" borderId="34" xfId="0" applyNumberFormat="1" applyFont="1" applyFill="1" applyBorder="1" applyAlignment="1">
      <alignment horizontal="center" vertical="center"/>
    </xf>
    <xf numFmtId="3" fontId="13" fillId="0" borderId="37" xfId="0" applyNumberFormat="1" applyFont="1" applyFill="1" applyBorder="1" applyAlignment="1">
      <alignment horizontal="center" vertical="center"/>
    </xf>
    <xf numFmtId="3" fontId="13" fillId="0" borderId="38" xfId="0" applyNumberFormat="1" applyFont="1" applyFill="1" applyBorder="1" applyAlignment="1">
      <alignment horizontal="left" vertical="center"/>
    </xf>
    <xf numFmtId="3" fontId="13" fillId="0" borderId="39" xfId="0" applyNumberFormat="1" applyFont="1" applyFill="1" applyBorder="1" applyAlignment="1">
      <alignment horizontal="center" vertical="center"/>
    </xf>
    <xf numFmtId="3" fontId="13" fillId="0" borderId="4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2" fillId="15" borderId="2" xfId="0" applyFont="1" applyFill="1" applyBorder="1" applyAlignment="1">
      <alignment horizontal="center" vertical="center"/>
    </xf>
    <xf numFmtId="0" fontId="22" fillId="16" borderId="2" xfId="0" applyFont="1" applyFill="1" applyBorder="1" applyAlignment="1">
      <alignment horizontal="center" vertical="center"/>
    </xf>
    <xf numFmtId="0" fontId="22" fillId="16" borderId="2" xfId="0" applyFont="1" applyFill="1" applyBorder="1" applyAlignment="1">
      <alignment vertical="center"/>
    </xf>
    <xf numFmtId="0" fontId="22" fillId="15" borderId="2" xfId="0" applyFont="1" applyFill="1" applyBorder="1" applyAlignment="1">
      <alignment horizontal="left" vertical="center" wrapText="1"/>
    </xf>
    <xf numFmtId="0" fontId="22" fillId="15" borderId="2" xfId="0" applyFont="1" applyFill="1" applyBorder="1" applyAlignment="1">
      <alignment vertical="center"/>
    </xf>
    <xf numFmtId="14" fontId="22" fillId="15" borderId="2" xfId="0" applyNumberFormat="1" applyFont="1" applyFill="1" applyBorder="1" applyAlignment="1">
      <alignment horizontal="center" vertical="center"/>
    </xf>
    <xf numFmtId="4" fontId="22" fillId="15" borderId="2" xfId="0" applyNumberFormat="1" applyFont="1" applyFill="1" applyBorder="1" applyAlignment="1">
      <alignment horizontal="center" vertical="center"/>
    </xf>
    <xf numFmtId="1" fontId="22" fillId="15" borderId="2" xfId="0" applyNumberFormat="1" applyFont="1" applyFill="1" applyBorder="1" applyAlignment="1">
      <alignment horizontal="center" vertical="center"/>
    </xf>
    <xf numFmtId="0" fontId="22" fillId="15" borderId="2" xfId="0" applyFont="1" applyFill="1" applyBorder="1"/>
    <xf numFmtId="0" fontId="4" fillId="15" borderId="2" xfId="0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vertical="center"/>
    </xf>
    <xf numFmtId="0" fontId="4" fillId="15" borderId="2" xfId="0" applyFont="1" applyFill="1" applyBorder="1" applyAlignment="1">
      <alignment horizontal="left" vertical="center" wrapText="1"/>
    </xf>
    <xf numFmtId="14" fontId="4" fillId="15" borderId="2" xfId="0" applyNumberFormat="1" applyFont="1" applyFill="1" applyBorder="1" applyAlignment="1">
      <alignment horizontal="center" vertical="center"/>
    </xf>
    <xf numFmtId="4" fontId="4" fillId="15" borderId="2" xfId="0" applyNumberFormat="1" applyFont="1" applyFill="1" applyBorder="1" applyAlignment="1">
      <alignment horizontal="center" vertical="center"/>
    </xf>
    <xf numFmtId="1" fontId="4" fillId="15" borderId="2" xfId="0" applyNumberFormat="1" applyFont="1" applyFill="1" applyBorder="1" applyAlignment="1">
      <alignment horizontal="center" vertical="center"/>
    </xf>
    <xf numFmtId="0" fontId="2" fillId="15" borderId="2" xfId="0" applyFont="1" applyFill="1" applyBorder="1"/>
    <xf numFmtId="4" fontId="2" fillId="15" borderId="2" xfId="0" applyNumberFormat="1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horizontal="center" vertical="center" wrapText="1"/>
    </xf>
    <xf numFmtId="1" fontId="2" fillId="15" borderId="0" xfId="0" applyNumberFormat="1" applyFont="1" applyFill="1" applyBorder="1" applyAlignment="1">
      <alignment horizontal="center" vertical="center"/>
    </xf>
    <xf numFmtId="0" fontId="4" fillId="15" borderId="2" xfId="0" applyFont="1" applyFill="1" applyBorder="1" applyAlignment="1">
      <alignment vertical="center" wrapText="1"/>
    </xf>
    <xf numFmtId="0" fontId="4" fillId="15" borderId="2" xfId="0" applyFont="1" applyFill="1" applyBorder="1"/>
    <xf numFmtId="0" fontId="4" fillId="17" borderId="2" xfId="0" applyFont="1" applyFill="1" applyBorder="1" applyAlignment="1">
      <alignment horizontal="center" vertical="center"/>
    </xf>
    <xf numFmtId="0" fontId="4" fillId="17" borderId="2" xfId="0" applyFont="1" applyFill="1" applyBorder="1" applyAlignment="1">
      <alignment vertical="center"/>
    </xf>
    <xf numFmtId="0" fontId="4" fillId="17" borderId="2" xfId="0" applyFont="1" applyFill="1" applyBorder="1" applyAlignment="1">
      <alignment horizontal="left" vertical="center" wrapText="1"/>
    </xf>
    <xf numFmtId="14" fontId="4" fillId="17" borderId="2" xfId="0" applyNumberFormat="1" applyFont="1" applyFill="1" applyBorder="1" applyAlignment="1">
      <alignment horizontal="center" vertical="center"/>
    </xf>
    <xf numFmtId="4" fontId="4" fillId="17" borderId="2" xfId="0" applyNumberFormat="1" applyFont="1" applyFill="1" applyBorder="1" applyAlignment="1">
      <alignment horizontal="center" vertical="center"/>
    </xf>
    <xf numFmtId="1" fontId="4" fillId="17" borderId="2" xfId="0" applyNumberFormat="1" applyFont="1" applyFill="1" applyBorder="1" applyAlignment="1">
      <alignment horizontal="center" vertical="center"/>
    </xf>
    <xf numFmtId="0" fontId="2" fillId="17" borderId="2" xfId="0" applyFont="1" applyFill="1" applyBorder="1"/>
    <xf numFmtId="4" fontId="2" fillId="17" borderId="2" xfId="0" applyNumberFormat="1" applyFont="1" applyFill="1" applyBorder="1" applyAlignment="1">
      <alignment horizontal="center" vertical="center"/>
    </xf>
    <xf numFmtId="0" fontId="0" fillId="17" borderId="0" xfId="0" applyFill="1"/>
    <xf numFmtId="3" fontId="13" fillId="0" borderId="35" xfId="0" applyNumberFormat="1" applyFont="1" applyFill="1" applyBorder="1" applyAlignment="1">
      <alignment horizontal="center" vertical="center"/>
    </xf>
    <xf numFmtId="3" fontId="13" fillId="0" borderId="36" xfId="0" applyNumberFormat="1" applyFont="1" applyFill="1" applyBorder="1" applyAlignment="1">
      <alignment horizontal="center" vertical="center"/>
    </xf>
    <xf numFmtId="0" fontId="11" fillId="2" borderId="41" xfId="0" applyFont="1" applyFill="1" applyBorder="1" applyAlignment="1">
      <alignment horizontal="center" vertical="center" wrapText="1"/>
    </xf>
    <xf numFmtId="0" fontId="11" fillId="7" borderId="41" xfId="0" applyFont="1" applyFill="1" applyBorder="1" applyAlignment="1">
      <alignment horizontal="center" vertical="center" wrapText="1"/>
    </xf>
    <xf numFmtId="0" fontId="11" fillId="13" borderId="41" xfId="0" applyFont="1" applyFill="1" applyBorder="1" applyAlignment="1">
      <alignment horizontal="center" vertical="center" wrapText="1"/>
    </xf>
    <xf numFmtId="0" fontId="11" fillId="14" borderId="41" xfId="0" applyFont="1" applyFill="1" applyBorder="1" applyAlignment="1">
      <alignment horizontal="center" vertical="center" wrapText="1"/>
    </xf>
    <xf numFmtId="0" fontId="0" fillId="0" borderId="42" xfId="0" applyBorder="1" applyAlignment="1">
      <alignment vertical="center"/>
    </xf>
    <xf numFmtId="3" fontId="13" fillId="0" borderId="42" xfId="0" applyNumberFormat="1" applyFont="1" applyFill="1" applyBorder="1" applyAlignment="1">
      <alignment horizontal="left" vertical="center"/>
    </xf>
    <xf numFmtId="4" fontId="0" fillId="0" borderId="42" xfId="0" applyNumberFormat="1" applyBorder="1" applyAlignment="1">
      <alignment vertical="center"/>
    </xf>
    <xf numFmtId="4" fontId="0" fillId="0" borderId="0" xfId="0" applyNumberFormat="1"/>
    <xf numFmtId="0" fontId="0" fillId="15" borderId="42" xfId="0" applyFill="1" applyBorder="1" applyAlignment="1">
      <alignment vertical="center"/>
    </xf>
    <xf numFmtId="0" fontId="17" fillId="15" borderId="42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4" fontId="0" fillId="0" borderId="43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4" fontId="0" fillId="0" borderId="0" xfId="0" applyNumberFormat="1" applyBorder="1" applyAlignment="1">
      <alignment vertical="center"/>
    </xf>
    <xf numFmtId="0" fontId="0" fillId="18" borderId="0" xfId="0" applyFill="1" applyBorder="1" applyAlignment="1">
      <alignment horizontal="center" vertical="center"/>
    </xf>
    <xf numFmtId="0" fontId="17" fillId="15" borderId="43" xfId="0" applyFont="1" applyFill="1" applyBorder="1" applyAlignment="1">
      <alignment horizontal="center" vertical="center"/>
    </xf>
    <xf numFmtId="0" fontId="17" fillId="15" borderId="42" xfId="0" applyFont="1" applyFill="1" applyBorder="1" applyAlignment="1">
      <alignment vertical="center"/>
    </xf>
    <xf numFmtId="0" fontId="23" fillId="0" borderId="4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15" borderId="2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19" borderId="2" xfId="0" applyFont="1" applyFill="1" applyBorder="1" applyAlignment="1">
      <alignment horizontal="center" vertical="center"/>
    </xf>
    <xf numFmtId="0" fontId="4" fillId="19" borderId="2" xfId="0" applyFont="1" applyFill="1" applyBorder="1" applyAlignment="1">
      <alignment vertical="center"/>
    </xf>
    <xf numFmtId="0" fontId="4" fillId="19" borderId="2" xfId="0" applyFont="1" applyFill="1" applyBorder="1" applyAlignment="1">
      <alignment horizontal="left" vertical="center" wrapText="1"/>
    </xf>
    <xf numFmtId="14" fontId="4" fillId="19" borderId="2" xfId="0" applyNumberFormat="1" applyFont="1" applyFill="1" applyBorder="1" applyAlignment="1">
      <alignment horizontal="center" vertical="center"/>
    </xf>
    <xf numFmtId="4" fontId="4" fillId="19" borderId="2" xfId="0" applyNumberFormat="1" applyFont="1" applyFill="1" applyBorder="1" applyAlignment="1">
      <alignment horizontal="center" vertical="center"/>
    </xf>
    <xf numFmtId="1" fontId="4" fillId="19" borderId="2" xfId="0" applyNumberFormat="1" applyFont="1" applyFill="1" applyBorder="1" applyAlignment="1">
      <alignment horizontal="center" vertical="center"/>
    </xf>
    <xf numFmtId="0" fontId="2" fillId="19" borderId="2" xfId="0" applyFont="1" applyFill="1" applyBorder="1"/>
    <xf numFmtId="4" fontId="2" fillId="19" borderId="2" xfId="0" applyNumberFormat="1" applyFont="1" applyFill="1" applyBorder="1" applyAlignment="1">
      <alignment horizontal="center" vertical="center"/>
    </xf>
    <xf numFmtId="0" fontId="0" fillId="19" borderId="0" xfId="0" applyFill="1"/>
    <xf numFmtId="0" fontId="0" fillId="19" borderId="0" xfId="0" applyFill="1" applyAlignment="1">
      <alignment horizontal="center"/>
    </xf>
    <xf numFmtId="0" fontId="4" fillId="19" borderId="2" xfId="0" applyFont="1" applyFill="1" applyBorder="1" applyAlignment="1">
      <alignment horizontal="center" vertical="center" wrapText="1"/>
    </xf>
    <xf numFmtId="0" fontId="0" fillId="19" borderId="0" xfId="0" applyFill="1" applyAlignment="1">
      <alignment horizontal="center" vertical="center"/>
    </xf>
    <xf numFmtId="0" fontId="4" fillId="19" borderId="45" xfId="0" applyFont="1" applyFill="1" applyBorder="1" applyAlignment="1">
      <alignment horizontal="center" vertical="center"/>
    </xf>
    <xf numFmtId="0" fontId="4" fillId="19" borderId="45" xfId="0" applyFont="1" applyFill="1" applyBorder="1" applyAlignment="1">
      <alignment horizontal="center" vertical="center" wrapText="1"/>
    </xf>
    <xf numFmtId="0" fontId="4" fillId="19" borderId="45" xfId="0" applyFont="1" applyFill="1" applyBorder="1" applyAlignment="1">
      <alignment vertical="center"/>
    </xf>
    <xf numFmtId="0" fontId="4" fillId="19" borderId="45" xfId="0" applyFont="1" applyFill="1" applyBorder="1" applyAlignment="1">
      <alignment horizontal="left" vertical="center" wrapText="1"/>
    </xf>
    <xf numFmtId="14" fontId="4" fillId="19" borderId="45" xfId="0" applyNumberFormat="1" applyFont="1" applyFill="1" applyBorder="1" applyAlignment="1">
      <alignment horizontal="center" vertical="center"/>
    </xf>
    <xf numFmtId="4" fontId="4" fillId="19" borderId="45" xfId="0" applyNumberFormat="1" applyFont="1" applyFill="1" applyBorder="1" applyAlignment="1">
      <alignment horizontal="center" vertical="center"/>
    </xf>
    <xf numFmtId="1" fontId="4" fillId="19" borderId="45" xfId="0" applyNumberFormat="1" applyFont="1" applyFill="1" applyBorder="1" applyAlignment="1">
      <alignment horizontal="center" vertical="center"/>
    </xf>
    <xf numFmtId="0" fontId="2" fillId="19" borderId="45" xfId="0" applyFont="1" applyFill="1" applyBorder="1"/>
    <xf numFmtId="4" fontId="2" fillId="19" borderId="45" xfId="0" applyNumberFormat="1" applyFont="1" applyFill="1" applyBorder="1" applyAlignment="1">
      <alignment horizontal="center" vertical="center"/>
    </xf>
    <xf numFmtId="164" fontId="4" fillId="19" borderId="2" xfId="0" applyNumberFormat="1" applyFont="1" applyFill="1" applyBorder="1" applyAlignment="1">
      <alignment horizontal="center" vertical="center"/>
    </xf>
    <xf numFmtId="0" fontId="0" fillId="19" borderId="0" xfId="0" applyFill="1" applyAlignment="1">
      <alignment horizontal="center" wrapText="1"/>
    </xf>
    <xf numFmtId="3" fontId="13" fillId="0" borderId="46" xfId="0" applyNumberFormat="1" applyFont="1" applyFill="1" applyBorder="1" applyAlignment="1">
      <alignment horizontal="left" vertical="center"/>
    </xf>
    <xf numFmtId="3" fontId="13" fillId="0" borderId="25" xfId="0" applyNumberFormat="1" applyFont="1" applyFill="1" applyBorder="1" applyAlignment="1">
      <alignment horizontal="center" vertical="center"/>
    </xf>
    <xf numFmtId="3" fontId="13" fillId="0" borderId="26" xfId="0" applyNumberFormat="1" applyFont="1" applyFill="1" applyBorder="1" applyAlignment="1">
      <alignment horizontal="center" vertical="center"/>
    </xf>
    <xf numFmtId="3" fontId="13" fillId="0" borderId="47" xfId="0" applyNumberFormat="1" applyFont="1" applyFill="1" applyBorder="1" applyAlignment="1">
      <alignment horizontal="left" vertical="center"/>
    </xf>
    <xf numFmtId="3" fontId="13" fillId="0" borderId="48" xfId="0" applyNumberFormat="1" applyFont="1" applyFill="1" applyBorder="1" applyAlignment="1">
      <alignment horizontal="center" vertical="center"/>
    </xf>
    <xf numFmtId="3" fontId="13" fillId="0" borderId="49" xfId="0" applyNumberFormat="1" applyFont="1" applyFill="1" applyBorder="1" applyAlignment="1">
      <alignment horizontal="left" vertical="center"/>
    </xf>
    <xf numFmtId="3" fontId="13" fillId="0" borderId="50" xfId="0" applyNumberFormat="1" applyFont="1" applyFill="1" applyBorder="1" applyAlignment="1">
      <alignment horizontal="center" vertical="center"/>
    </xf>
    <xf numFmtId="3" fontId="13" fillId="0" borderId="51" xfId="0" applyNumberFormat="1" applyFont="1" applyFill="1" applyBorder="1" applyAlignment="1">
      <alignment horizontal="left" vertical="center"/>
    </xf>
    <xf numFmtId="3" fontId="13" fillId="0" borderId="52" xfId="0" applyNumberFormat="1" applyFont="1" applyFill="1" applyBorder="1" applyAlignment="1">
      <alignment horizontal="center" vertical="center"/>
    </xf>
    <xf numFmtId="3" fontId="13" fillId="0" borderId="53" xfId="0" applyNumberFormat="1" applyFont="1" applyFill="1" applyBorder="1" applyAlignment="1">
      <alignment horizontal="center" vertical="center"/>
    </xf>
    <xf numFmtId="3" fontId="13" fillId="0" borderId="54" xfId="0" applyNumberFormat="1" applyFont="1" applyFill="1" applyBorder="1" applyAlignment="1">
      <alignment horizontal="center" vertical="center"/>
    </xf>
    <xf numFmtId="3" fontId="13" fillId="0" borderId="55" xfId="0" applyNumberFormat="1" applyFont="1" applyFill="1" applyBorder="1" applyAlignment="1">
      <alignment horizontal="center" vertical="center"/>
    </xf>
    <xf numFmtId="3" fontId="13" fillId="0" borderId="56" xfId="0" applyNumberFormat="1" applyFont="1" applyFill="1" applyBorder="1" applyAlignment="1">
      <alignment horizontal="center" vertical="center"/>
    </xf>
    <xf numFmtId="3" fontId="13" fillId="0" borderId="57" xfId="0" applyNumberFormat="1" applyFont="1" applyFill="1" applyBorder="1" applyAlignment="1">
      <alignment horizontal="center" vertical="center"/>
    </xf>
    <xf numFmtId="3" fontId="13" fillId="0" borderId="58" xfId="0" applyNumberFormat="1" applyFont="1" applyFill="1" applyBorder="1" applyAlignment="1">
      <alignment horizontal="center" vertical="center"/>
    </xf>
    <xf numFmtId="3" fontId="13" fillId="0" borderId="59" xfId="0" applyNumberFormat="1" applyFont="1" applyFill="1" applyBorder="1" applyAlignment="1">
      <alignment horizontal="center" vertical="center"/>
    </xf>
    <xf numFmtId="3" fontId="13" fillId="0" borderId="60" xfId="0" applyNumberFormat="1" applyFont="1" applyFill="1" applyBorder="1" applyAlignment="1">
      <alignment horizontal="center" vertical="center"/>
    </xf>
    <xf numFmtId="0" fontId="11" fillId="2" borderId="61" xfId="0" applyFont="1" applyFill="1" applyBorder="1" applyAlignment="1">
      <alignment horizontal="center" vertical="center" wrapText="1"/>
    </xf>
    <xf numFmtId="0" fontId="11" fillId="2" borderId="62" xfId="0" applyFont="1" applyFill="1" applyBorder="1" applyAlignment="1">
      <alignment horizontal="center" vertical="center" wrapText="1"/>
    </xf>
    <xf numFmtId="0" fontId="11" fillId="2" borderId="63" xfId="0" applyFont="1" applyFill="1" applyBorder="1" applyAlignment="1">
      <alignment horizontal="center" vertical="center" wrapText="1"/>
    </xf>
    <xf numFmtId="0" fontId="11" fillId="2" borderId="69" xfId="0" applyFont="1" applyFill="1" applyBorder="1" applyAlignment="1">
      <alignment horizontal="center" vertical="center" wrapText="1"/>
    </xf>
    <xf numFmtId="0" fontId="11" fillId="7" borderId="70" xfId="0" applyFont="1" applyFill="1" applyBorder="1" applyAlignment="1">
      <alignment horizontal="center" vertical="center" wrapText="1"/>
    </xf>
    <xf numFmtId="3" fontId="13" fillId="17" borderId="34" xfId="0" applyNumberFormat="1" applyFont="1" applyFill="1" applyBorder="1" applyAlignment="1">
      <alignment horizontal="center" vertical="center"/>
    </xf>
    <xf numFmtId="3" fontId="13" fillId="17" borderId="37" xfId="0" applyNumberFormat="1" applyFont="1" applyFill="1" applyBorder="1" applyAlignment="1">
      <alignment horizontal="center" vertical="center"/>
    </xf>
    <xf numFmtId="0" fontId="0" fillId="19" borderId="0" xfId="0" applyFill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71" xfId="0" applyFont="1" applyFill="1" applyBorder="1" applyAlignment="1">
      <alignment horizontal="center" vertical="center"/>
    </xf>
    <xf numFmtId="0" fontId="10" fillId="2" borderId="72" xfId="0" applyFont="1" applyFill="1" applyBorder="1" applyAlignment="1">
      <alignment horizontal="center" vertical="center"/>
    </xf>
    <xf numFmtId="0" fontId="10" fillId="2" borderId="73" xfId="0" applyFont="1" applyFill="1" applyBorder="1" applyAlignment="1">
      <alignment horizontal="center" vertical="center"/>
    </xf>
    <xf numFmtId="0" fontId="10" fillId="2" borderId="68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67" xfId="0" applyFont="1" applyFill="1" applyBorder="1" applyAlignment="1">
      <alignment horizontal="center" vertical="center"/>
    </xf>
    <xf numFmtId="0" fontId="10" fillId="2" borderId="55" xfId="0" applyFont="1" applyFill="1" applyBorder="1" applyAlignment="1">
      <alignment horizontal="center" vertical="center"/>
    </xf>
    <xf numFmtId="0" fontId="18" fillId="12" borderId="64" xfId="0" applyFont="1" applyFill="1" applyBorder="1" applyAlignment="1">
      <alignment horizontal="center"/>
    </xf>
    <xf numFmtId="0" fontId="18" fillId="12" borderId="65" xfId="0" applyFont="1" applyFill="1" applyBorder="1" applyAlignment="1">
      <alignment horizontal="center"/>
    </xf>
    <xf numFmtId="0" fontId="18" fillId="12" borderId="66" xfId="0" applyFont="1" applyFill="1" applyBorder="1" applyAlignment="1">
      <alignment horizontal="center"/>
    </xf>
    <xf numFmtId="0" fontId="11" fillId="2" borderId="41" xfId="0" applyFont="1" applyFill="1" applyBorder="1" applyAlignment="1">
      <alignment horizontal="center" vertical="center" wrapText="1"/>
    </xf>
    <xf numFmtId="0" fontId="10" fillId="2" borderId="41" xfId="0" applyFont="1" applyFill="1" applyBorder="1" applyAlignment="1">
      <alignment horizontal="center" vertical="center"/>
    </xf>
    <xf numFmtId="0" fontId="10" fillId="2" borderId="30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center" vertical="center"/>
    </xf>
    <xf numFmtId="0" fontId="17" fillId="15" borderId="5" xfId="0" applyFont="1" applyFill="1" applyBorder="1" applyAlignment="1">
      <alignment horizontal="center" vertical="center"/>
    </xf>
    <xf numFmtId="0" fontId="17" fillId="15" borderId="44" xfId="0" applyFont="1" applyFill="1" applyBorder="1" applyAlignment="1">
      <alignment horizontal="center" vertical="center"/>
    </xf>
    <xf numFmtId="0" fontId="17" fillId="15" borderId="42" xfId="0" applyFont="1" applyFill="1" applyBorder="1" applyAlignment="1">
      <alignment horizontal="center" vertical="center" wrapText="1"/>
    </xf>
    <xf numFmtId="0" fontId="17" fillId="15" borderId="42" xfId="0" applyFont="1" applyFill="1" applyBorder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15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</font>
    </dxf>
    <dxf>
      <font>
        <b/>
      </font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0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29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32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externalLink" Target="externalLinks/externalLink13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31" Type="http://schemas.openxmlformats.org/officeDocument/2006/relationships/externalLink" Target="externalLinks/externalLink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15.xml"/><Relationship Id="rId3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940594</xdr:colOff>
      <xdr:row>16</xdr:row>
      <xdr:rowOff>345281</xdr:rowOff>
    </xdr:from>
    <xdr:to>
      <xdr:col>7</xdr:col>
      <xdr:colOff>142875</xdr:colOff>
      <xdr:row>30</xdr:row>
      <xdr:rowOff>95250</xdr:rowOff>
    </xdr:to>
    <xdr:sp macro="" textlink="">
      <xdr:nvSpPr>
        <xdr:cNvPr id="2" name="Elipse 1"/>
        <xdr:cNvSpPr/>
      </xdr:nvSpPr>
      <xdr:spPr>
        <a:xfrm>
          <a:off x="3417094" y="5464969"/>
          <a:ext cx="1452562" cy="4405312"/>
        </a:xfrm>
        <a:prstGeom prst="ellipse">
          <a:avLst/>
        </a:prstGeom>
        <a:noFill/>
        <a:ln w="4762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3002584\Desktop\CONTROLE%20DA%20ROL%20-%20RACIONAL%20DE%20ESTIMATIVA%202%20vers&#227;o%20antiga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3002584\Desktop\RIT\RELAT&#211;RIOS\2012\4T-2012\4T-2012%20JAGUARI\RP-SUP%20-%204T%20-%202012%20-%20CPFL%20JAGUARI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3002584\Desktop\RIT\RELAT&#211;RIOS\2012\4T-2012\4T-2012%20SUL%20PAULISTA\RP%20-%20SUP%20-%204T%20-%202012%20-%20SUL%20PAULISTA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3002584\Desktop\RIT\RELAT&#211;RIOS\2013\1T-2013\RELAT&#211;RIOS\FINALIZADOS\1T-2013%20-%20SUL%20PAULISTA\RP%20-%20SUP%20-%201T%20-%202013%20-%20SUL%20PAULISTA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3002584\Desktop\RIT\RELAT&#211;RIOS\2012\4T-2012\4T-2012%20LESTE%20PAULISTA\RP%20-%20SUP%20-%204T%20-%202012%20-%20LESTE%20PAULISTA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3002584\Desktop\RIT\RELAT&#211;RIOS\2013\1T-2013\RELAT&#211;RIOS\FINALIZADOS\1T-2013%20-%20LESTE%20PAULISTA\RP%20-%20SUP%20-%201T%20-%202013%20-%20LESTE%20PAULIST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3002584\Desktop\RIT\RELAT&#211;RIOS\2012\4T-2012\4T-2012%20%20RGE\RP%20-%20SUP%20-%204T%20-%202012%20-%20RGE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3002584\Desktop\RIT\RELAT&#211;RIOS\2013\1T-2013\RELAT&#211;RIOS\FINALIZADOS\1T-2013%20-%20RGE\RP%20-%20SUP%20-%201T%20-%202013%20-%20RG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3002584\Desktop\RIT\RELAT&#211;RIOS\2012\4T-2012\4T-2012%20PAULISTA\RP-SUP%20-%204T%20-%202012%20-%20CPFL%20PAULIS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3002584\Desktop\RIT\RELAT&#211;RIOS\2013\1T-2013\RELAT&#211;RIOS\FINALIZADOS\1T-2013%20-%20%20PAULISTA\RP-SUP%20-%201T%20-%202013%20-%20CPFL%20PAULIST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3002584\Desktop\RIT\RELAT&#211;RIOS\2012\4T-2012\4T-2012%20PIRATININGA\RP-SUP%20-%204T%20-%202012%20-%20CPFL%20PIRATINING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3002584\Desktop\RIT\RELAT&#211;RIOS\2013\1T-2013\RELAT&#211;RIOS\FINALIZADOS\1T-2013%20-%20%20PIRATININGA\RP-SUP%20-%201T%20-%202013%20-%20CPFL%20PIRATINING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3002584\Desktop\RIT\RELAT&#211;RIOS\2012\4T-2012\4T-2012%20SANTA%20CRUZ\RP-SUP%20-%204T%20-%202012%20-%20STA%20CRUZ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3002584\Desktop\RIT\RELAT&#211;RIOS\2013\1T-2013\RELAT&#211;RIOS\FINALIZADOS\1T-2013%20-%20SANTA%20CRUZ\RP-SUP%20-%201T%20-%202013%20-%20STA%20CRUZ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3002584\Desktop\RIT\RELAT&#211;RIOS\2012\4T-2012\4T-2012%20MOCOCA\RP%20-%20SUP%20%20-%204T%20-%202012%20-%20MOCOCA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3002584\Desktop\RIT\RELAT&#211;RIOS\2013\1T-2013\RELAT&#211;RIOS\FINALIZADOS\1T-2013%20-%20MOCOCA\RP%20-%20SUP%20%20-%201T%20-%202013%20-%20MOCO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RAL "/>
      <sheetName val="PAULISTA"/>
      <sheetName val="PIRATININGA"/>
      <sheetName val="RGE"/>
      <sheetName val="SANTA CRUZ"/>
      <sheetName val="LESTE PAULISTA"/>
      <sheetName val="SUL PAULISTA"/>
      <sheetName val="MOCOCA"/>
      <sheetName val="JAGUARI"/>
      <sheetName val="GERAÇÃO"/>
      <sheetName val="BRASIL"/>
      <sheetName val="VISÃO GER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20">
          <cell r="B20" t="str">
            <v>EMPRESA</v>
          </cell>
          <cell r="C20" t="str">
            <v>LIMITE DA ROL* R$ Mil</v>
          </cell>
          <cell r="D20" t="str">
            <v>Saldo previsto 2012 R$ Mil</v>
          </cell>
        </row>
        <row r="21">
          <cell r="B21" t="str">
            <v>CPFL Paulista</v>
          </cell>
          <cell r="C21">
            <v>25261.694995950005</v>
          </cell>
          <cell r="D21">
            <v>340097.47134660184</v>
          </cell>
        </row>
        <row r="22">
          <cell r="B22" t="str">
            <v>CPFL Piratininga</v>
          </cell>
          <cell r="C22">
            <v>10923.577662099999</v>
          </cell>
          <cell r="D22">
            <v>2614265.7646212131</v>
          </cell>
        </row>
        <row r="23">
          <cell r="B23" t="str">
            <v>CPFL Santa Cruz</v>
          </cell>
          <cell r="C23">
            <v>1189.3181086</v>
          </cell>
          <cell r="D23">
            <v>-1160899.6023003832</v>
          </cell>
        </row>
        <row r="24">
          <cell r="B24" t="str">
            <v>CPFL Mococa</v>
          </cell>
          <cell r="C24">
            <v>291</v>
          </cell>
          <cell r="D24">
            <v>195187.27771111112</v>
          </cell>
        </row>
        <row r="25">
          <cell r="B25" t="str">
            <v>CPFL Jaguari</v>
          </cell>
          <cell r="C25">
            <v>456.25163300000003</v>
          </cell>
          <cell r="D25">
            <v>316159.75691111106</v>
          </cell>
        </row>
        <row r="26">
          <cell r="B26" t="str">
            <v>CPFL Sul Paulista</v>
          </cell>
          <cell r="C26">
            <v>511.03742580000005</v>
          </cell>
          <cell r="D26">
            <v>8933.1980128654977</v>
          </cell>
        </row>
        <row r="27">
          <cell r="B27" t="str">
            <v>CPFL Leste Paulista</v>
          </cell>
          <cell r="C27">
            <v>419</v>
          </cell>
          <cell r="D27">
            <v>141950.18882222223</v>
          </cell>
        </row>
        <row r="28">
          <cell r="B28" t="str">
            <v>RGE</v>
          </cell>
          <cell r="C28">
            <v>9980</v>
          </cell>
          <cell r="D28">
            <v>-294140.07209401764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RP 700"/>
      <sheetName val="RP 700.1"/>
      <sheetName val="RP 701"/>
      <sheetName val="APOIO JAGUARI"/>
    </sheetNames>
    <sheetDataSet>
      <sheetData sheetId="0"/>
      <sheetData sheetId="1">
        <row r="19">
          <cell r="L19">
            <v>76432.41</v>
          </cell>
        </row>
      </sheetData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RP 700"/>
      <sheetName val="RP 700.1"/>
      <sheetName val="RP 701"/>
      <sheetName val="APOIO SUL PAULISTA"/>
    </sheetNames>
    <sheetDataSet>
      <sheetData sheetId="0"/>
      <sheetData sheetId="1">
        <row r="18">
          <cell r="L18">
            <v>237973.52999999997</v>
          </cell>
        </row>
      </sheetData>
      <sheetData sheetId="2"/>
      <sheetData sheetId="3"/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RP 700"/>
      <sheetName val="RP 700.1"/>
      <sheetName val="RP 701"/>
      <sheetName val="APOIO SUL PAULISTA  "/>
    </sheetNames>
    <sheetDataSet>
      <sheetData sheetId="0"/>
      <sheetData sheetId="1">
        <row r="16">
          <cell r="L16">
            <v>55713.759999999987</v>
          </cell>
        </row>
      </sheetData>
      <sheetData sheetId="2"/>
      <sheetData sheetId="3"/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RP 700"/>
      <sheetName val="RP 700.1"/>
      <sheetName val="RP 701"/>
      <sheetName val="APOIO LESTE PAULISTA"/>
    </sheetNames>
    <sheetDataSet>
      <sheetData sheetId="0"/>
      <sheetData sheetId="1">
        <row r="20">
          <cell r="L20">
            <v>188566.00999999998</v>
          </cell>
        </row>
      </sheetData>
      <sheetData sheetId="2"/>
      <sheetData sheetId="3"/>
      <sheetData sheetId="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RP 700"/>
      <sheetName val="RP 700.1"/>
      <sheetName val="RP 701"/>
      <sheetName val="APOIO LESTE PAULISTA "/>
    </sheetNames>
    <sheetDataSet>
      <sheetData sheetId="0"/>
      <sheetData sheetId="1">
        <row r="15">
          <cell r="L15">
            <v>40593.060000000005</v>
          </cell>
        </row>
      </sheetData>
      <sheetData sheetId="2"/>
      <sheetData sheetId="3"/>
      <sheetData sheetId="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RP 700"/>
      <sheetName val="RP 700.1"/>
      <sheetName val="RP 701"/>
      <sheetName val="APOIO RGE"/>
    </sheetNames>
    <sheetDataSet>
      <sheetData sheetId="0"/>
      <sheetData sheetId="1">
        <row r="17">
          <cell r="L17">
            <v>2058427.9000000004</v>
          </cell>
        </row>
      </sheetData>
      <sheetData sheetId="2"/>
      <sheetData sheetId="3"/>
      <sheetData sheetId="4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RP 700"/>
      <sheetName val="RP 700.1"/>
      <sheetName val="RP 701"/>
      <sheetName val="APOIO RGE1 "/>
    </sheetNames>
    <sheetDataSet>
      <sheetData sheetId="0"/>
      <sheetData sheetId="1">
        <row r="17">
          <cell r="L17">
            <v>822138.7300000001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P 700"/>
      <sheetName val="RP 700.1"/>
      <sheetName val="RP 701"/>
      <sheetName val="APOIO PAULISTA"/>
    </sheetNames>
    <sheetDataSet>
      <sheetData sheetId="0">
        <row r="45">
          <cell r="M45">
            <v>12555478.739999996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P 700"/>
      <sheetName val="RP 700.1"/>
      <sheetName val="RP 701"/>
      <sheetName val="APOIO PAULISTA"/>
    </sheetNames>
    <sheetDataSet>
      <sheetData sheetId="0">
        <row r="30">
          <cell r="M30">
            <v>3411910.0500000017</v>
          </cell>
        </row>
      </sheetData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P 700"/>
      <sheetName val="RP 700.1"/>
      <sheetName val="RP 701"/>
      <sheetName val="APOIO PIRATININGA"/>
    </sheetNames>
    <sheetDataSet>
      <sheetData sheetId="0">
        <row r="26">
          <cell r="L26">
            <v>2020023.3400000003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P 700"/>
      <sheetName val="RP 700.1"/>
      <sheetName val="RP 701"/>
      <sheetName val="APOIO PIRATININGA"/>
    </sheetNames>
    <sheetDataSet>
      <sheetData sheetId="0">
        <row r="21">
          <cell r="L21">
            <v>1395333.7899999996</v>
          </cell>
        </row>
      </sheetData>
      <sheetData sheetId="1"/>
      <sheetData sheetId="2"/>
      <sheetData sheetId="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RP 700"/>
      <sheetName val="RP 700.1"/>
      <sheetName val="RP 701"/>
      <sheetName val="APOIO STA CRUZ"/>
    </sheetNames>
    <sheetDataSet>
      <sheetData sheetId="0"/>
      <sheetData sheetId="1">
        <row r="18">
          <cell r="L18">
            <v>546912.46</v>
          </cell>
        </row>
      </sheetData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RP 700"/>
      <sheetName val="RP 700.1"/>
      <sheetName val="RP 701"/>
      <sheetName val="APOIO STA CRUZ"/>
    </sheetNames>
    <sheetDataSet>
      <sheetData sheetId="0"/>
      <sheetData sheetId="1">
        <row r="17">
          <cell r="L17">
            <v>284086.05000000005</v>
          </cell>
        </row>
      </sheetData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RP 700"/>
      <sheetName val="RP 700.1"/>
      <sheetName val="RP 701"/>
      <sheetName val="APOIO MOCOCA"/>
    </sheetNames>
    <sheetDataSet>
      <sheetData sheetId="0"/>
      <sheetData sheetId="1">
        <row r="18">
          <cell r="L18">
            <v>53670.160000000011</v>
          </cell>
        </row>
      </sheetData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RP 700"/>
      <sheetName val="RP 700.1"/>
      <sheetName val="RP 701"/>
      <sheetName val="APOIO MOCOCA"/>
    </sheetNames>
    <sheetDataSet>
      <sheetData sheetId="0"/>
      <sheetData sheetId="1">
        <row r="16">
          <cell r="L16">
            <v>104094.87999999999</v>
          </cell>
        </row>
      </sheetData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son Luiz dos Santos" refreshedDate="41410.397265509258" createdVersion="4" refreshedVersion="4" minRefreshableVersion="3" recordCount="98">
  <cacheSource type="worksheet">
    <worksheetSource ref="A6:AD104" sheet="GERAL "/>
  </cacheSource>
  <cacheFields count="30">
    <cacheField name="Ano inserção da Informação " numFmtId="0">
      <sharedItems containsSemiMixedTypes="0" containsString="0" containsNumber="1" containsInteger="1" minValue="2008" maxValue="2013"/>
    </cacheField>
    <cacheField name="Tipo de Documento" numFmtId="0">
      <sharedItems/>
    </cacheField>
    <cacheField name="Comprador/ gestor " numFmtId="0">
      <sharedItems containsBlank="1"/>
    </cacheField>
    <cacheField name="Contrato Corporativo " numFmtId="0">
      <sharedItems/>
    </cacheField>
    <cacheField name="Contrato / Pedido" numFmtId="0">
      <sharedItems containsString="0" containsBlank="1" containsNumber="1" containsInteger="1" minValue="4600013804" maxValue="5000000326"/>
    </cacheField>
    <cacheField name="Empresa Contratante " numFmtId="0">
      <sharedItems count="10">
        <s v="Paulista"/>
        <s v="Sul Paulista"/>
        <s v="Piratininga"/>
        <s v="Brasil "/>
        <s v="Santa Cruz"/>
        <s v="Mococa"/>
        <s v="Leste Paulista"/>
        <s v="Jaguari "/>
        <s v="RGE"/>
        <s v="Geração "/>
      </sharedItems>
    </cacheField>
    <cacheField name="FORNECEDOR " numFmtId="0">
      <sharedItems containsBlank="1"/>
    </cacheField>
    <cacheField name="Controle " numFmtId="0">
      <sharedItems/>
    </cacheField>
    <cacheField name="INICO " numFmtId="14">
      <sharedItems containsSemiMixedTypes="0" containsNonDate="0" containsDate="1" containsString="0" minDate="2008-03-01T00:00:00" maxDate="2013-04-10T00:00:00"/>
    </cacheField>
    <cacheField name="FIM " numFmtId="14">
      <sharedItems containsSemiMixedTypes="0" containsNonDate="0" containsDate="1" containsString="0" minDate="2010-11-09T00:00:00" maxDate="2015-07-13T00:00:00"/>
    </cacheField>
    <cacheField name="VALOR FIXADO" numFmtId="4">
      <sharedItems containsSemiMixedTypes="0" containsString="0" containsNumber="1" minValue="4950" maxValue="10243993.300000001"/>
    </cacheField>
    <cacheField name="QTDE DIAS" numFmtId="0">
      <sharedItems containsSemiMixedTypes="0" containsString="0" containsNumber="1" containsInteger="1" minValue="27" maxValue="1576"/>
    </cacheField>
    <cacheField name="MESES " numFmtId="1">
      <sharedItems containsSemiMixedTypes="0" containsString="0" containsNumber="1" containsInteger="1" minValue="1" maxValue="52"/>
    </cacheField>
    <cacheField name="MÉDIA MENSAL " numFmtId="4">
      <sharedItems containsSemiMixedTypes="0" containsString="0" containsNumber="1" minValue="1029.0333333333333" maxValue="899166.66666666663"/>
    </cacheField>
    <cacheField name="MESES EM 2008" numFmtId="0">
      <sharedItems containsMixedTypes="1" containsNumber="1" containsInteger="1" minValue="1" maxValue="10"/>
    </cacheField>
    <cacheField name="MESES EM 2009" numFmtId="0">
      <sharedItems containsMixedTypes="1" containsNumber="1" containsInteger="1" minValue="2" maxValue="12"/>
    </cacheField>
    <cacheField name="MESES EM 2010" numFmtId="0">
      <sharedItems containsMixedTypes="1" containsNumber="1" containsInteger="1" minValue="1" maxValue="12"/>
    </cacheField>
    <cacheField name="MESES EM 2011" numFmtId="0">
      <sharedItems containsMixedTypes="1" containsNumber="1" containsInteger="1" minValue="0" maxValue="12"/>
    </cacheField>
    <cacheField name="MESES EM 2012" numFmtId="0">
      <sharedItems containsMixedTypes="1" containsNumber="1" containsInteger="1" minValue="1" maxValue="12"/>
    </cacheField>
    <cacheField name="MESES EM 2013" numFmtId="0">
      <sharedItems containsMixedTypes="1" containsNumber="1" containsInteger="1" minValue="1" maxValue="12"/>
    </cacheField>
    <cacheField name="MESES EM 2014" numFmtId="0">
      <sharedItems containsMixedTypes="1" containsNumber="1" containsInteger="1" minValue="4" maxValue="12"/>
    </cacheField>
    <cacheField name="MESES EM 2015" numFmtId="0">
      <sharedItems containsMixedTypes="1" containsNumber="1" containsInteger="1" minValue="3" maxValue="6"/>
    </cacheField>
    <cacheField name="2008*" numFmtId="4">
      <sharedItems containsString="0" containsBlank="1" containsNumber="1" minValue="0" maxValue="629011.78333333333"/>
    </cacheField>
    <cacheField name="2009*" numFmtId="4">
      <sharedItems containsString="0" containsBlank="1" containsNumber="1" minValue="0" maxValue="754814.1399999999"/>
    </cacheField>
    <cacheField name="2010*" numFmtId="4">
      <sharedItems containsString="0" containsBlank="1" containsNumber="1" minValue="0" maxValue="3234945.2526315795"/>
    </cacheField>
    <cacheField name="2011*" numFmtId="4">
      <sharedItems containsString="0" containsBlank="1" containsNumber="1" minValue="0" maxValue="3234945.2526315795"/>
    </cacheField>
    <cacheField name="2012*" numFmtId="4">
      <sharedItems containsString="0" containsBlank="1" containsNumber="1" minValue="0" maxValue="5395000"/>
    </cacheField>
    <cacheField name="2013*" numFmtId="4">
      <sharedItems containsString="0" containsBlank="1" containsNumber="1" minValue="0" maxValue="5000000"/>
    </cacheField>
    <cacheField name="2014*" numFmtId="4">
      <sharedItems containsString="0" containsBlank="1" containsNumber="1" minValue="0" maxValue="1438165.8716666668"/>
    </cacheField>
    <cacheField name="2015*" numFmtId="4">
      <sharedItems containsBlank="1" containsMixedTypes="1" containsNumber="1" containsInteger="1" minValue="0" maxValue="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8">
  <r>
    <n v="2009"/>
    <s v="Contrato"/>
    <m/>
    <s v="Não "/>
    <n v="4600016223"/>
    <x v="0"/>
    <s v="CPFL SERVIÇOS,EQUIPAMENTOS,"/>
    <s v="Posteriori"/>
    <d v="2009-01-29T00:00:00"/>
    <d v="2012-02-28T00:00:00"/>
    <n v="1829892.21"/>
    <n v="1125"/>
    <n v="37"/>
    <n v="49456.546216216215"/>
    <s v="-"/>
    <n v="11"/>
    <n v="12"/>
    <n v="12"/>
    <n v="2"/>
    <s v="-"/>
    <s v="-"/>
    <s v="-"/>
    <n v="0"/>
    <n v="544022.00837837835"/>
    <n v="593478.55459459452"/>
    <n v="593478.55459459452"/>
    <n v="98913.09243243243"/>
    <n v="0"/>
    <n v="0"/>
    <n v="0"/>
  </r>
  <r>
    <n v="2010"/>
    <s v="Contrato"/>
    <m/>
    <s v="Não "/>
    <n v="4600024521"/>
    <x v="0"/>
    <s v="CPFL SERVICOS, EQUIPAMENTOS, INDUST"/>
    <s v="Posteriori"/>
    <d v="2010-10-28T00:00:00"/>
    <d v="2013-04-27T00:00:00"/>
    <n v="1347449"/>
    <n v="912"/>
    <n v="30"/>
    <n v="44914.966666666667"/>
    <s v="-"/>
    <s v="-"/>
    <n v="2"/>
    <n v="12"/>
    <n v="12"/>
    <n v="4"/>
    <s v="-"/>
    <s v="-"/>
    <n v="0"/>
    <n v="0"/>
    <n v="89829.933333333334"/>
    <n v="538979.6"/>
    <n v="538979.6"/>
    <n v="179659.86666666667"/>
    <n v="0"/>
    <n v="0"/>
  </r>
  <r>
    <n v="2011"/>
    <s v="Contrato"/>
    <m/>
    <s v="Não "/>
    <n v="4600032335"/>
    <x v="0"/>
    <s v="CPFL SERVICOS, EQUIPAMENTOS, INDUST"/>
    <s v="Posteriori"/>
    <d v="2011-05-01T00:00:00"/>
    <d v="2012-03-30T00:00:00"/>
    <n v="1419080"/>
    <n v="334"/>
    <n v="11"/>
    <n v="129007.27272727272"/>
    <s v="-"/>
    <s v="-"/>
    <s v="-"/>
    <n v="8"/>
    <n v="3"/>
    <s v="-"/>
    <s v="-"/>
    <s v="-"/>
    <n v="0"/>
    <n v="0"/>
    <n v="0"/>
    <n v="1032058.1818181818"/>
    <n v="387021.81818181818"/>
    <n v="0"/>
    <n v="0"/>
    <n v="0"/>
  </r>
  <r>
    <n v="2011"/>
    <s v="Contrato"/>
    <m/>
    <s v="Não "/>
    <n v="4600032336"/>
    <x v="0"/>
    <s v="CPFL SERVICOS, EQUIPAMENTOS, INDUST"/>
    <s v="Posteriori"/>
    <d v="2011-05-01T00:00:00"/>
    <d v="2012-01-30T00:00:00"/>
    <n v="1107560"/>
    <n v="274"/>
    <n v="9"/>
    <n v="123062.22222222222"/>
    <s v="-"/>
    <s v="-"/>
    <s v="-"/>
    <n v="8"/>
    <n v="1"/>
    <s v="-"/>
    <s v="-"/>
    <s v="-"/>
    <n v="0"/>
    <n v="0"/>
    <n v="0"/>
    <n v="984497.77777777775"/>
    <n v="123062.22222222222"/>
    <n v="0"/>
    <n v="0"/>
    <n v="0"/>
  </r>
  <r>
    <n v="2011"/>
    <s v="Contrato"/>
    <m/>
    <s v="Não "/>
    <n v="4600032340"/>
    <x v="0"/>
    <s v="CPFL SERVICOS, EQUIPAMENTOS, INDUST"/>
    <s v="Posteriori"/>
    <d v="2011-05-01T00:00:00"/>
    <d v="2012-09-30T00:00:00"/>
    <n v="1151977.68"/>
    <n v="518"/>
    <n v="17"/>
    <n v="67763.392941176469"/>
    <s v="-"/>
    <s v="-"/>
    <s v="-"/>
    <n v="8"/>
    <n v="9"/>
    <s v="-"/>
    <s v="-"/>
    <s v="-"/>
    <n v="0"/>
    <n v="0"/>
    <n v="0"/>
    <n v="542107.14352941175"/>
    <n v="609870.53647058818"/>
    <n v="0"/>
    <n v="0"/>
    <n v="0"/>
  </r>
  <r>
    <n v="2011"/>
    <s v="Contrato"/>
    <m/>
    <s v="Não "/>
    <n v="4600032342"/>
    <x v="0"/>
    <s v="CPFL SERVICOS, EQUIPAMENTOS, INDUST"/>
    <s v="Posteriori"/>
    <d v="2011-05-01T00:00:00"/>
    <d v="2012-10-30T00:00:00"/>
    <n v="1071858.02"/>
    <n v="548"/>
    <n v="18"/>
    <n v="59547.66777777778"/>
    <s v="-"/>
    <s v="-"/>
    <s v="-"/>
    <n v="8"/>
    <n v="10"/>
    <s v="-"/>
    <s v="-"/>
    <s v="-"/>
    <n v="0"/>
    <n v="0"/>
    <n v="0"/>
    <n v="476381.34222222224"/>
    <n v="595476.67777777778"/>
    <n v="0"/>
    <n v="0"/>
    <n v="0"/>
  </r>
  <r>
    <n v="2013"/>
    <s v="Contrato"/>
    <s v="Leonardo Lopes"/>
    <s v="Não "/>
    <n v="5000000326"/>
    <x v="1"/>
    <s v="CPFL SERVICOS, EQUIPAMENTOS, INDUST"/>
    <s v="Posteriori"/>
    <d v="2013-04-08T00:00:00"/>
    <d v="2013-07-08T00:00:00"/>
    <n v="89992"/>
    <n v="91"/>
    <n v="3"/>
    <n v="29997.333333333332"/>
    <s v="-"/>
    <s v="-"/>
    <s v="-"/>
    <s v="-"/>
    <s v="-"/>
    <n v="3"/>
    <s v="-"/>
    <s v="-"/>
    <n v="0"/>
    <n v="0"/>
    <n v="0"/>
    <n v="0"/>
    <n v="0"/>
    <n v="89992"/>
    <n v="0"/>
    <n v="0"/>
  </r>
  <r>
    <n v="2013"/>
    <s v="Aditivo "/>
    <s v="Thiago G."/>
    <s v="Não "/>
    <n v="4600037394"/>
    <x v="2"/>
    <s v="CPFL SERVICOS, EQUIPAMENTOS, INDUST"/>
    <s v="Posteriori"/>
    <d v="2013-03-06T00:00:00"/>
    <d v="2013-12-31T00:00:00"/>
    <n v="202500"/>
    <n v="300"/>
    <n v="9"/>
    <n v="22500"/>
    <s v="-"/>
    <s v="-"/>
    <s v="-"/>
    <s v="-"/>
    <s v="-"/>
    <n v="9"/>
    <s v="-"/>
    <s v="-"/>
    <n v="0"/>
    <n v="0"/>
    <n v="0"/>
    <n v="0"/>
    <n v="0"/>
    <n v="202500"/>
    <n v="0"/>
    <n v="0"/>
  </r>
  <r>
    <n v="2013"/>
    <s v="Aditivo "/>
    <s v="Thiago G."/>
    <s v="Não "/>
    <n v="4600037393"/>
    <x v="0"/>
    <s v="CPFL SERVICOS, EQUIPAMENTOS, INDUST"/>
    <s v="Posteriori"/>
    <d v="2013-03-06T00:00:00"/>
    <d v="2013-12-31T00:00:00"/>
    <n v="405000"/>
    <n v="300"/>
    <n v="9"/>
    <n v="45000"/>
    <s v="-"/>
    <s v="-"/>
    <s v="-"/>
    <s v="-"/>
    <s v="-"/>
    <n v="9"/>
    <s v="-"/>
    <s v="-"/>
    <n v="0"/>
    <n v="0"/>
    <n v="0"/>
    <n v="0"/>
    <n v="0"/>
    <n v="405000"/>
    <n v="0"/>
    <n v="0"/>
  </r>
  <r>
    <n v="2013"/>
    <s v="Contrato"/>
    <s v="Leticia Kelly"/>
    <s v="Não "/>
    <n v="4600042736"/>
    <x v="0"/>
    <s v="Oi S/A"/>
    <s v="Posteriori"/>
    <d v="2013-04-09T00:00:00"/>
    <d v="2015-04-09T00:00:00"/>
    <n v="30000"/>
    <n v="730"/>
    <n v="24"/>
    <n v="1250"/>
    <s v="-"/>
    <s v="-"/>
    <s v="-"/>
    <s v="-"/>
    <s v="-"/>
    <n v="9"/>
    <n v="12"/>
    <n v="3"/>
    <m/>
    <m/>
    <m/>
    <m/>
    <m/>
    <m/>
    <m/>
    <m/>
  </r>
  <r>
    <n v="2013"/>
    <s v="Contrato"/>
    <s v="Jair "/>
    <s v="Não "/>
    <m/>
    <x v="0"/>
    <m/>
    <s v="Posteriori"/>
    <d v="2013-04-01T00:00:00"/>
    <d v="2013-12-31T00:00:00"/>
    <n v="5000000"/>
    <n v="274"/>
    <n v="9"/>
    <n v="555555.5555555555"/>
    <s v="-"/>
    <s v="-"/>
    <s v="-"/>
    <s v="-"/>
    <s v="-"/>
    <n v="9"/>
    <s v="-"/>
    <s v="-"/>
    <n v="0"/>
    <n v="0"/>
    <n v="0"/>
    <n v="0"/>
    <n v="0"/>
    <n v="5000000"/>
    <n v="0"/>
    <n v="0"/>
  </r>
  <r>
    <n v="2013"/>
    <s v="Pedido "/>
    <s v="Eduardo Senise "/>
    <s v="Não "/>
    <m/>
    <x v="1"/>
    <s v="CPFL SERVICOS, EQUIPAMENTOS, INDUST"/>
    <s v="Posteriori"/>
    <d v="2013-02-01T00:00:00"/>
    <d v="2013-02-28T00:00:00"/>
    <n v="4950"/>
    <n v="27"/>
    <n v="1"/>
    <n v="4950"/>
    <s v="-"/>
    <s v="-"/>
    <s v="-"/>
    <s v="-"/>
    <s v="-"/>
    <n v="1"/>
    <s v="-"/>
    <s v="-"/>
    <n v="0"/>
    <n v="0"/>
    <n v="0"/>
    <n v="0"/>
    <n v="0"/>
    <n v="4950"/>
    <n v="0"/>
    <n v="0"/>
  </r>
  <r>
    <n v="2012"/>
    <s v="Contrato"/>
    <s v="Leticia Kelly"/>
    <s v="Não "/>
    <n v="4600039306"/>
    <x v="3"/>
    <s v="TELEMAR NORTE LESTE S/A"/>
    <s v="Posteriori"/>
    <d v="2012-07-12T00:00:00"/>
    <d v="2015-01-12T00:00:00"/>
    <n v="40000"/>
    <n v="914"/>
    <n v="30"/>
    <n v="1333.3333333333333"/>
    <s v="-"/>
    <s v="-"/>
    <s v="-"/>
    <s v="-"/>
    <n v="6"/>
    <n v="12"/>
    <n v="12"/>
    <s v="-"/>
    <n v="0"/>
    <n v="0"/>
    <n v="0"/>
    <n v="0"/>
    <n v="8000"/>
    <n v="16000"/>
    <n v="16000"/>
    <e v="#REF!"/>
  </r>
  <r>
    <n v="2012"/>
    <s v="Contrato"/>
    <s v="Leticia Kelly"/>
    <s v="Não "/>
    <n v="4600039304"/>
    <x v="3"/>
    <s v="TELEMAR NORTE LESTE S/A"/>
    <s v="Posteriori"/>
    <d v="2012-07-12T00:00:00"/>
    <d v="2015-07-12T00:00:00"/>
    <n v="45000"/>
    <n v="1095"/>
    <n v="36"/>
    <n v="1250"/>
    <s v="-"/>
    <s v="-"/>
    <s v="-"/>
    <s v="-"/>
    <n v="6"/>
    <n v="12"/>
    <n v="12"/>
    <n v="6"/>
    <n v="0"/>
    <n v="0"/>
    <n v="0"/>
    <n v="0"/>
    <n v="7500"/>
    <n v="15000"/>
    <n v="15000"/>
    <n v="7500"/>
  </r>
  <r>
    <n v="2011"/>
    <s v="Contrato"/>
    <m/>
    <s v="Não "/>
    <n v="4600032343"/>
    <x v="0"/>
    <s v="CPFL SERVICOS, EQUIPAMENTOS, INDUST"/>
    <s v="Posteriori"/>
    <d v="2011-05-01T00:00:00"/>
    <d v="2012-11-30T00:00:00"/>
    <n v="1558980"/>
    <n v="579"/>
    <n v="19"/>
    <n v="82051.578947368427"/>
    <s v="-"/>
    <s v="-"/>
    <s v="-"/>
    <n v="8"/>
    <n v="11"/>
    <s v="-"/>
    <s v="-"/>
    <s v="-"/>
    <n v="0"/>
    <n v="0"/>
    <n v="0"/>
    <n v="656412.63157894742"/>
    <n v="902567.3684210527"/>
    <n v="0"/>
    <n v="0"/>
    <n v="0"/>
  </r>
  <r>
    <n v="2011"/>
    <s v="Contrato"/>
    <m/>
    <s v="Não "/>
    <n v="4600032344"/>
    <x v="0"/>
    <s v="CPFL SERVICOS, EQUIPAMENTOS, INDUST"/>
    <s v="Posteriori"/>
    <d v="2011-05-01T00:00:00"/>
    <d v="2012-10-30T00:00:00"/>
    <n v="1423080"/>
    <n v="548"/>
    <n v="18"/>
    <n v="79060"/>
    <s v="-"/>
    <s v="-"/>
    <s v="-"/>
    <n v="8"/>
    <n v="10"/>
    <s v="-"/>
    <s v="-"/>
    <s v="-"/>
    <n v="0"/>
    <n v="0"/>
    <n v="0"/>
    <n v="632480"/>
    <n v="790600"/>
    <n v="0"/>
    <n v="0"/>
    <n v="0"/>
  </r>
  <r>
    <n v="2011"/>
    <s v="Contrato"/>
    <m/>
    <s v="Não "/>
    <n v="4600035107"/>
    <x v="0"/>
    <s v="CPFL SERVICOS, EQUIPAMENTOS, INDUST"/>
    <s v="Posteriori"/>
    <d v="2011-10-17T00:00:00"/>
    <d v="2012-04-16T00:00:00"/>
    <n v="1155144.1000000001"/>
    <n v="182"/>
    <n v="6"/>
    <n v="192524.01666666669"/>
    <s v="-"/>
    <s v="-"/>
    <s v="-"/>
    <n v="2"/>
    <n v="4"/>
    <s v="-"/>
    <s v="-"/>
    <s v="-"/>
    <n v="0"/>
    <n v="0"/>
    <n v="0"/>
    <n v="385048.03333333338"/>
    <n v="770096.06666666677"/>
    <n v="0"/>
    <n v="0"/>
    <n v="0"/>
  </r>
  <r>
    <n v="2011"/>
    <s v="Contrato"/>
    <m/>
    <s v="Não "/>
    <n v="4600035763"/>
    <x v="0"/>
    <s v="CPFL SERVICOS, EQUIPAMENTOS, INDUST"/>
    <s v="Posteriori"/>
    <d v="2011-12-19T00:00:00"/>
    <d v="2012-01-18T00:00:00"/>
    <n v="40000"/>
    <n v="30"/>
    <n v="1"/>
    <n v="40000"/>
    <s v="-"/>
    <s v="-"/>
    <s v="-"/>
    <n v="0"/>
    <n v="1"/>
    <s v="-"/>
    <s v="-"/>
    <s v="-"/>
    <n v="0"/>
    <n v="0"/>
    <n v="0"/>
    <n v="0"/>
    <n v="40000"/>
    <n v="0"/>
    <n v="0"/>
    <n v="0"/>
  </r>
  <r>
    <n v="2012"/>
    <s v="Contrato"/>
    <m/>
    <s v="Não "/>
    <n v="4600037119"/>
    <x v="0"/>
    <s v="CPFL SERVICOS, EQUIPAMENTOS, INDUST"/>
    <s v="Posteriori"/>
    <d v="2012-02-28T00:00:00"/>
    <d v="2012-04-27T00:00:00"/>
    <n v="40761.82"/>
    <n v="59"/>
    <n v="2"/>
    <n v="20380.91"/>
    <s v="-"/>
    <s v="-"/>
    <s v="-"/>
    <s v="-"/>
    <n v="2"/>
    <s v="-"/>
    <s v="-"/>
    <s v="-"/>
    <n v="0"/>
    <n v="0"/>
    <n v="0"/>
    <n v="0"/>
    <n v="40761.82"/>
    <n v="0"/>
    <n v="0"/>
    <n v="0"/>
  </r>
  <r>
    <n v="2012"/>
    <s v="Contrato"/>
    <m/>
    <s v="Não "/>
    <n v="4600037148"/>
    <x v="0"/>
    <s v="CPFL SERVICOS, EQUIPAMENTOS, INDUST"/>
    <s v="Posteriori"/>
    <d v="2012-02-28T00:00:00"/>
    <d v="2013-02-15T00:00:00"/>
    <n v="1019423.6"/>
    <n v="353"/>
    <n v="12"/>
    <n v="84951.96666666666"/>
    <s v="-"/>
    <s v="-"/>
    <s v="-"/>
    <s v="-"/>
    <n v="10"/>
    <n v="2"/>
    <s v="-"/>
    <s v="-"/>
    <n v="0"/>
    <n v="0"/>
    <n v="0"/>
    <n v="0"/>
    <n v="849519.66666666663"/>
    <n v="169903.93333333332"/>
    <n v="0"/>
    <n v="0"/>
  </r>
  <r>
    <n v="2012"/>
    <s v="Contrato"/>
    <m/>
    <s v="Não "/>
    <n v="4600037149"/>
    <x v="0"/>
    <s v="CPFL SERVICOS, EQUIPAMENTOS, INDUST"/>
    <s v="Posteriori"/>
    <d v="2012-02-28T00:00:00"/>
    <d v="2012-12-31T00:00:00"/>
    <n v="635234.4"/>
    <n v="307"/>
    <n v="10"/>
    <n v="63523.44"/>
    <s v="-"/>
    <s v="-"/>
    <s v="-"/>
    <s v="-"/>
    <n v="10"/>
    <s v="-"/>
    <s v="-"/>
    <s v="-"/>
    <n v="0"/>
    <n v="0"/>
    <n v="0"/>
    <n v="0"/>
    <n v="635234.4"/>
    <n v="0"/>
    <n v="0"/>
    <n v="0"/>
  </r>
  <r>
    <n v="2012"/>
    <s v="Contrato"/>
    <m/>
    <s v="Não "/>
    <n v="4600037150"/>
    <x v="0"/>
    <s v="CPFL SERVICOS, EQUIPAMENTOS, INDUST"/>
    <s v="Posteriori"/>
    <d v="2012-02-28T00:00:00"/>
    <d v="2013-06-30T00:00:00"/>
    <n v="725954.4"/>
    <n v="488"/>
    <n v="16"/>
    <n v="45372.15"/>
    <s v="-"/>
    <s v="-"/>
    <s v="-"/>
    <s v="-"/>
    <n v="10"/>
    <n v="6"/>
    <s v="-"/>
    <s v="-"/>
    <n v="0"/>
    <n v="0"/>
    <n v="0"/>
    <n v="0"/>
    <n v="453721.5"/>
    <n v="272232.90000000002"/>
    <n v="0"/>
    <n v="0"/>
  </r>
  <r>
    <n v="2012"/>
    <s v="Contrato"/>
    <m/>
    <s v="Não "/>
    <n v="4600037151"/>
    <x v="0"/>
    <s v="CPFL SERVICOS, EQUIPAMENTOS, INDUST"/>
    <s v="Posteriori"/>
    <d v="2012-02-28T00:00:00"/>
    <d v="2012-12-31T00:00:00"/>
    <n v="368527.6"/>
    <n v="307"/>
    <n v="10"/>
    <n v="36852.759999999995"/>
    <s v="-"/>
    <s v="-"/>
    <s v="-"/>
    <s v="-"/>
    <n v="10"/>
    <s v="-"/>
    <s v="-"/>
    <s v="-"/>
    <n v="0"/>
    <n v="0"/>
    <n v="0"/>
    <n v="0"/>
    <n v="368527.6"/>
    <n v="0"/>
    <n v="0"/>
    <n v="0"/>
  </r>
  <r>
    <n v="2012"/>
    <s v="Contrato"/>
    <m/>
    <s v="Não "/>
    <n v="4600037152"/>
    <x v="0"/>
    <s v="CPFL SERVICOS, EQUIPAMENTOS, INDUST"/>
    <s v="Posteriori"/>
    <d v="2012-02-28T00:00:00"/>
    <d v="2012-12-31T00:00:00"/>
    <n v="525829.19999999995"/>
    <n v="307"/>
    <n v="10"/>
    <n v="52582.92"/>
    <s v="-"/>
    <s v="-"/>
    <s v="-"/>
    <s v="-"/>
    <n v="10"/>
    <s v="-"/>
    <s v="-"/>
    <s v="-"/>
    <n v="0"/>
    <n v="0"/>
    <n v="0"/>
    <n v="0"/>
    <n v="525829.19999999995"/>
    <n v="0"/>
    <n v="0"/>
    <n v="0"/>
  </r>
  <r>
    <n v="2012"/>
    <s v="Contrato"/>
    <m/>
    <s v="Não "/>
    <n v="4600037153"/>
    <x v="0"/>
    <s v="CPFL SERVICOS, EQUIPAMENTOS, INDUST"/>
    <s v="Posteriori"/>
    <d v="2012-02-28T00:00:00"/>
    <d v="2012-12-31T00:00:00"/>
    <n v="283191.2"/>
    <n v="307"/>
    <n v="10"/>
    <n v="28319.120000000003"/>
    <s v="-"/>
    <s v="-"/>
    <s v="-"/>
    <s v="-"/>
    <n v="10"/>
    <s v="-"/>
    <s v="-"/>
    <s v="-"/>
    <n v="0"/>
    <n v="0"/>
    <n v="0"/>
    <n v="0"/>
    <n v="283191.2"/>
    <n v="0"/>
    <n v="0"/>
    <n v="0"/>
  </r>
  <r>
    <n v="2012"/>
    <s v="Contrato"/>
    <m/>
    <s v="Não "/>
    <n v="4600037154"/>
    <x v="0"/>
    <s v="CPFL SERVICOS, EQUIPAMENTOS, INDUST"/>
    <s v="Posteriori"/>
    <d v="2012-02-28T00:00:00"/>
    <d v="2013-03-31T00:00:00"/>
    <n v="1208294.3999999999"/>
    <n v="397"/>
    <n v="13"/>
    <n v="92945.723076923066"/>
    <s v="-"/>
    <s v="-"/>
    <s v="-"/>
    <s v="-"/>
    <n v="10"/>
    <n v="3"/>
    <s v="-"/>
    <s v="-"/>
    <n v="0"/>
    <n v="0"/>
    <n v="0"/>
    <n v="0"/>
    <n v="929457.23076923063"/>
    <n v="278837.16923076921"/>
    <n v="0"/>
    <n v="0"/>
  </r>
  <r>
    <n v="2012"/>
    <s v="Contrato"/>
    <m/>
    <s v="Não "/>
    <n v="4600037171"/>
    <x v="0"/>
    <s v="CPFL SERVICOS, EQUIPAMENTOS, INDUST"/>
    <s v="Posteriori"/>
    <d v="2012-02-28T00:00:00"/>
    <d v="2013-04-30T00:00:00"/>
    <n v="598273.27"/>
    <n v="427"/>
    <n v="14"/>
    <n v="42733.805"/>
    <s v="-"/>
    <s v="-"/>
    <s v="-"/>
    <s v="-"/>
    <n v="10"/>
    <n v="4"/>
    <s v="-"/>
    <s v="-"/>
    <n v="0"/>
    <n v="0"/>
    <n v="0"/>
    <n v="0"/>
    <n v="427338.05"/>
    <n v="170935.22"/>
    <n v="0"/>
    <n v="0"/>
  </r>
  <r>
    <n v="2012"/>
    <s v="Contrato"/>
    <m/>
    <s v="Não "/>
    <n v="4600037393"/>
    <x v="0"/>
    <s v="CPFL SERVICOS, EQUIPAMENTOS, INDUST"/>
    <s v="Posteriori"/>
    <d v="2012-03-07T00:00:00"/>
    <d v="2013-03-06T00:00:00"/>
    <n v="1620000"/>
    <n v="364"/>
    <n v="13"/>
    <n v="124615.38461538461"/>
    <s v="-"/>
    <s v="-"/>
    <s v="-"/>
    <s v="-"/>
    <n v="10"/>
    <n v="3"/>
    <s v="-"/>
    <s v="-"/>
    <n v="0"/>
    <n v="0"/>
    <n v="0"/>
    <n v="0"/>
    <n v="1246153.846153846"/>
    <n v="373846.15384615381"/>
    <n v="0"/>
    <n v="0"/>
  </r>
  <r>
    <n v="2012"/>
    <s v="Contrato"/>
    <m/>
    <s v="Não "/>
    <n v="4600037650"/>
    <x v="0"/>
    <s v="CPFL SERVICOS, EQUIPAMENTOS, INDUST"/>
    <s v="Posteriori"/>
    <d v="2012-04-02T00:00:00"/>
    <d v="2013-12-31T00:00:00"/>
    <n v="6868320"/>
    <n v="638"/>
    <n v="21"/>
    <n v="327062.85714285716"/>
    <s v="-"/>
    <s v="-"/>
    <s v="-"/>
    <s v="-"/>
    <n v="9"/>
    <n v="12"/>
    <s v="-"/>
    <s v="-"/>
    <n v="0"/>
    <n v="0"/>
    <n v="0"/>
    <n v="0"/>
    <n v="2943565.7142857146"/>
    <n v="3924754.2857142859"/>
    <n v="0"/>
    <n v="0"/>
  </r>
  <r>
    <n v="2012"/>
    <s v="Contrato"/>
    <m/>
    <s v="Sim"/>
    <n v="4600038125"/>
    <x v="0"/>
    <s v="CPFL SERVICOS, EQUIPAMENTOS, INDUST"/>
    <s v="Posteriori"/>
    <d v="2012-04-26T00:00:00"/>
    <d v="2014-04-25T00:00:00"/>
    <n v="783585.12959999987"/>
    <n v="729"/>
    <n v="24"/>
    <n v="32649.380399999995"/>
    <s v="-"/>
    <s v="-"/>
    <s v="-"/>
    <s v="-"/>
    <n v="8"/>
    <n v="12"/>
    <n v="4"/>
    <s v="-"/>
    <n v="0"/>
    <n v="0"/>
    <n v="0"/>
    <n v="0"/>
    <n v="261195.04319999996"/>
    <n v="391792.56479999993"/>
    <n v="130597.52159999998"/>
    <n v="0"/>
  </r>
  <r>
    <n v="2012"/>
    <s v="Contrato"/>
    <m/>
    <s v="Não "/>
    <n v="4600038533"/>
    <x v="0"/>
    <s v="CPFL SERVICOS, EQUIPAMENTOS, INDUST"/>
    <s v="Posteriori"/>
    <d v="2012-05-25T00:00:00"/>
    <d v="2013-01-31T00:00:00"/>
    <n v="49800"/>
    <n v="251"/>
    <n v="8"/>
    <n v="6225"/>
    <s v="-"/>
    <s v="-"/>
    <s v="-"/>
    <s v="-"/>
    <n v="7"/>
    <n v="1"/>
    <s v="-"/>
    <s v="-"/>
    <n v="0"/>
    <n v="0"/>
    <n v="0"/>
    <n v="0"/>
    <n v="43575"/>
    <n v="6225"/>
    <n v="0"/>
    <n v="0"/>
  </r>
  <r>
    <n v="2009"/>
    <s v="Contrato"/>
    <m/>
    <s v="Não "/>
    <n v="5000000042"/>
    <x v="0"/>
    <s v="CPFL SERVICOS, EQUIPAMENTOS, INDUST"/>
    <s v="Posteriori"/>
    <d v="2009-10-23T00:00:00"/>
    <d v="2012-12-30T00:00:00"/>
    <n v="10243993.300000001"/>
    <n v="1164"/>
    <n v="38"/>
    <n v="269578.77105263161"/>
    <s v="-"/>
    <n v="2"/>
    <n v="12"/>
    <n v="12"/>
    <n v="12"/>
    <s v="-"/>
    <s v="-"/>
    <s v="-"/>
    <n v="0"/>
    <n v="539157.54210526322"/>
    <n v="3234945.2526315795"/>
    <n v="3234945.2526315795"/>
    <n v="3234945.2526315795"/>
    <n v="0"/>
    <n v="0"/>
    <n v="0"/>
  </r>
  <r>
    <n v="2010"/>
    <s v="Contrato"/>
    <m/>
    <s v="Não "/>
    <n v="5000000049"/>
    <x v="0"/>
    <s v="CPFL SERVICOS, EQUIPAMENTOS, INDUST"/>
    <s v="Posteriori"/>
    <d v="2010-04-19T00:00:00"/>
    <d v="2013-04-18T00:00:00"/>
    <n v="4398020.6399999997"/>
    <n v="1095"/>
    <n v="36"/>
    <n v="122167.23999999999"/>
    <s v="-"/>
    <s v="-"/>
    <n v="8"/>
    <n v="12"/>
    <n v="12"/>
    <n v="4"/>
    <s v="-"/>
    <s v="-"/>
    <n v="0"/>
    <n v="0"/>
    <n v="977337.91999999993"/>
    <n v="1466006.88"/>
    <n v="1466006.88"/>
    <n v="488668.95999999996"/>
    <n v="0"/>
    <n v="0"/>
  </r>
  <r>
    <n v="2010"/>
    <s v="Contrato"/>
    <m/>
    <s v="Não "/>
    <n v="5000000050"/>
    <x v="0"/>
    <s v="CPFL SERVICOS, EQUIPAMENTOS, INDUST"/>
    <s v="Posteriori"/>
    <d v="2010-04-19T00:00:00"/>
    <d v="2013-04-18T00:00:00"/>
    <n v="3380941.56"/>
    <n v="1095"/>
    <n v="36"/>
    <n v="93915.043333333335"/>
    <s v="-"/>
    <s v="-"/>
    <n v="8"/>
    <n v="12"/>
    <n v="12"/>
    <n v="4"/>
    <s v="-"/>
    <s v="-"/>
    <n v="0"/>
    <n v="0"/>
    <n v="751320.34666666668"/>
    <n v="1126980.52"/>
    <n v="1126980.52"/>
    <n v="375660.17333333334"/>
    <n v="0"/>
    <n v="0"/>
  </r>
  <r>
    <n v="2011"/>
    <s v="Contrato"/>
    <m/>
    <s v="Não "/>
    <n v="5000000301"/>
    <x v="0"/>
    <s v="CPFL SERVICOS, EQUIPAMENTOS, INDUST"/>
    <s v="Posteriori"/>
    <d v="2011-09-23T00:00:00"/>
    <d v="2012-06-23T00:00:00"/>
    <n v="849800"/>
    <n v="274"/>
    <n v="9"/>
    <n v="94422.222222222219"/>
    <s v="-"/>
    <s v="-"/>
    <s v="-"/>
    <n v="3"/>
    <n v="6"/>
    <s v="-"/>
    <s v="-"/>
    <s v="-"/>
    <n v="0"/>
    <n v="0"/>
    <n v="0"/>
    <n v="283266.66666666663"/>
    <n v="566533.33333333326"/>
    <n v="0"/>
    <n v="0"/>
    <n v="0"/>
  </r>
  <r>
    <n v="2012"/>
    <s v="Contrato"/>
    <m/>
    <s v="Não "/>
    <n v="5000000303"/>
    <x v="0"/>
    <s v="CPFL SERVICOS, EQUIPAMENTOS, INDUST"/>
    <s v="Posteriori"/>
    <d v="2012-02-01T00:00:00"/>
    <d v="2013-05-31T00:00:00"/>
    <n v="1314305.5"/>
    <n v="485"/>
    <n v="16"/>
    <n v="82144.09375"/>
    <s v="-"/>
    <s v="-"/>
    <s v="-"/>
    <s v="-"/>
    <n v="11"/>
    <n v="5"/>
    <s v="-"/>
    <s v="-"/>
    <n v="0"/>
    <n v="0"/>
    <n v="0"/>
    <n v="0"/>
    <n v="903585.03125"/>
    <n v="410720.46875"/>
    <n v="0"/>
    <n v="0"/>
  </r>
  <r>
    <n v="2012"/>
    <s v="Contrato"/>
    <m/>
    <s v="Sim"/>
    <n v="4600038156"/>
    <x v="0"/>
    <s v="CPFL SERVICOS, EQUIPAMENTOS, INDUST"/>
    <s v="Posteriori"/>
    <d v="2012-04-25T00:00:00"/>
    <d v="2014-04-24T00:00:00"/>
    <n v="8628995.2300000004"/>
    <n v="729"/>
    <n v="24"/>
    <n v="359541.4679166667"/>
    <s v="-"/>
    <s v="-"/>
    <s v="-"/>
    <s v="-"/>
    <n v="8"/>
    <n v="12"/>
    <n v="4"/>
    <s v="-"/>
    <n v="0"/>
    <n v="0"/>
    <n v="0"/>
    <n v="0"/>
    <n v="2876331.7433333336"/>
    <n v="4314497.6150000002"/>
    <n v="1438165.8716666668"/>
    <n v="0"/>
  </r>
  <r>
    <n v="2009"/>
    <s v="Contrato"/>
    <m/>
    <s v="Não "/>
    <n v="4600016224"/>
    <x v="2"/>
    <s v="CPFL SERVIÇOS,EQUIPAMENTOS,"/>
    <s v="Posteriori"/>
    <d v="2009-01-29T00:00:00"/>
    <d v="2012-02-28T00:00:00"/>
    <n v="2104464.4900000002"/>
    <n v="1125"/>
    <n v="37"/>
    <n v="56877.418648648658"/>
    <s v="-"/>
    <n v="11"/>
    <n v="12"/>
    <n v="12"/>
    <n v="2"/>
    <s v="-"/>
    <s v="-"/>
    <s v="-"/>
    <n v="0"/>
    <n v="625651.60513513524"/>
    <n v="682529.02378378389"/>
    <n v="682529.02378378389"/>
    <n v="113754.83729729732"/>
    <n v="0"/>
    <n v="0"/>
    <n v="0"/>
  </r>
  <r>
    <n v="2010"/>
    <s v="Contrato"/>
    <m/>
    <s v="Não "/>
    <n v="4600024534"/>
    <x v="2"/>
    <s v="CPFL SERVICOS, EQUIPAMENTOS, INDUST"/>
    <s v="Posteriori"/>
    <d v="2010-10-28T00:00:00"/>
    <d v="2013-04-27T00:00:00"/>
    <n v="286956"/>
    <n v="912"/>
    <n v="30"/>
    <n v="9565.2000000000007"/>
    <s v="-"/>
    <s v="-"/>
    <n v="2"/>
    <n v="12"/>
    <n v="12"/>
    <n v="4"/>
    <s v="-"/>
    <s v="-"/>
    <n v="0"/>
    <n v="0"/>
    <n v="19130.400000000001"/>
    <n v="114782.40000000001"/>
    <n v="114782.40000000001"/>
    <n v="38260.800000000003"/>
    <n v="0"/>
    <n v="0"/>
  </r>
  <r>
    <n v="2011"/>
    <s v="Contrato"/>
    <m/>
    <s v="Não "/>
    <n v="4600035111"/>
    <x v="2"/>
    <s v="CPFL SERVICOS, EQUIPAMENTOS, INDUST"/>
    <s v="Posteriori"/>
    <d v="2011-10-17T00:00:00"/>
    <d v="2012-04-16T00:00:00"/>
    <n v="718006.64"/>
    <n v="182"/>
    <n v="6"/>
    <n v="119667.77333333333"/>
    <s v="-"/>
    <s v="-"/>
    <s v="-"/>
    <n v="2"/>
    <n v="4"/>
    <s v="-"/>
    <s v="-"/>
    <s v="-"/>
    <n v="0"/>
    <n v="0"/>
    <n v="0"/>
    <n v="239335.54666666666"/>
    <n v="478671.09333333332"/>
    <n v="0"/>
    <n v="0"/>
    <n v="0"/>
  </r>
  <r>
    <n v="2012"/>
    <s v="Contrato"/>
    <m/>
    <s v="Não "/>
    <n v="4600037130"/>
    <x v="2"/>
    <s v="CPFL SERVICOS, EQUIPAMENTOS, INDUST"/>
    <s v="Posteriori"/>
    <d v="2012-02-28T00:00:00"/>
    <d v="2012-04-27T00:00:00"/>
    <n v="223428.28"/>
    <n v="59"/>
    <n v="2"/>
    <n v="111714.14"/>
    <s v="-"/>
    <s v="-"/>
    <s v="-"/>
    <s v="-"/>
    <n v="2"/>
    <s v="-"/>
    <s v="-"/>
    <s v="-"/>
    <n v="0"/>
    <n v="0"/>
    <n v="0"/>
    <n v="0"/>
    <n v="223428.28"/>
    <n v="0"/>
    <n v="0"/>
    <n v="0"/>
  </r>
  <r>
    <n v="2012"/>
    <s v="Contrato"/>
    <m/>
    <s v="Não "/>
    <n v="4600037155"/>
    <x v="2"/>
    <s v="CPFL SERVICOS, EQUIPAMENTOS, INDUST"/>
    <s v="Posteriori"/>
    <d v="2012-02-28T00:00:00"/>
    <d v="2012-12-30T00:00:00"/>
    <n v="883545.2"/>
    <n v="306"/>
    <n v="10"/>
    <n v="88354.51999999999"/>
    <s v="-"/>
    <s v="-"/>
    <s v="-"/>
    <s v="-"/>
    <n v="10"/>
    <s v="-"/>
    <s v="-"/>
    <s v="-"/>
    <n v="0"/>
    <n v="0"/>
    <n v="0"/>
    <n v="0"/>
    <n v="883545.2"/>
    <n v="0"/>
    <n v="0"/>
    <n v="0"/>
  </r>
  <r>
    <n v="2012"/>
    <s v="Contrato"/>
    <m/>
    <s v="Não "/>
    <n v="4600037394"/>
    <x v="2"/>
    <s v="CPFL SERVICOS, EQUIPAMENTOS, INDUST"/>
    <s v="Posteriori"/>
    <d v="2012-03-07T00:00:00"/>
    <d v="2013-03-06T00:00:00"/>
    <n v="810000"/>
    <n v="364"/>
    <n v="12"/>
    <n v="67500"/>
    <s v="-"/>
    <s v="-"/>
    <s v="-"/>
    <s v="-"/>
    <n v="10"/>
    <n v="2"/>
    <s v="-"/>
    <s v="-"/>
    <n v="0"/>
    <n v="0"/>
    <n v="0"/>
    <n v="0"/>
    <n v="675000"/>
    <n v="135000"/>
    <n v="0"/>
    <n v="0"/>
  </r>
  <r>
    <n v="2012"/>
    <s v="Contrato"/>
    <m/>
    <s v="Não "/>
    <n v="4600038064"/>
    <x v="2"/>
    <s v="CPFL SERVICOS, EQUIPAMENTOS, INDUST"/>
    <s v="Posteriori"/>
    <d v="2012-04-19T00:00:00"/>
    <d v="2013-03-20T00:00:00"/>
    <n v="1777531"/>
    <n v="335"/>
    <n v="11"/>
    <n v="161593.72727272726"/>
    <s v="-"/>
    <s v="-"/>
    <s v="-"/>
    <s v="-"/>
    <n v="8"/>
    <n v="3"/>
    <s v="-"/>
    <s v="-"/>
    <n v="0"/>
    <n v="0"/>
    <n v="0"/>
    <n v="0"/>
    <n v="1292749.8181818181"/>
    <n v="484781.18181818177"/>
    <n v="0"/>
    <n v="0"/>
  </r>
  <r>
    <n v="2012"/>
    <s v="Contrato"/>
    <m/>
    <s v="Sim"/>
    <n v="4600038125"/>
    <x v="2"/>
    <s v="CPFL SERVICOS, EQUIPAMENTOS, INDUST"/>
    <s v="Posteriori"/>
    <d v="2012-04-26T00:00:00"/>
    <d v="2014-04-25T00:00:00"/>
    <n v="522390.08640000003"/>
    <n v="729"/>
    <n v="24"/>
    <n v="21766.2536"/>
    <s v="-"/>
    <s v="-"/>
    <s v="-"/>
    <s v="-"/>
    <n v="8"/>
    <n v="12"/>
    <n v="4"/>
    <s v="-"/>
    <n v="0"/>
    <n v="0"/>
    <n v="0"/>
    <n v="0"/>
    <n v="174130.0288"/>
    <n v="261195.04320000001"/>
    <n v="87065.0144"/>
    <n v="0"/>
  </r>
  <r>
    <n v="2012"/>
    <s v="Contrato"/>
    <m/>
    <s v="Sim"/>
    <n v="4600038156"/>
    <x v="2"/>
    <s v="CPFL SERVICOS, EQUIPAMENTOS, INDUST"/>
    <s v="Posteriori"/>
    <d v="2012-04-25T00:00:00"/>
    <d v="2014-04-24T00:00:00"/>
    <n v="3387511.19"/>
    <n v="729"/>
    <n v="24"/>
    <n v="141146.29958333334"/>
    <s v="-"/>
    <s v="-"/>
    <s v="-"/>
    <s v="-"/>
    <n v="8"/>
    <n v="12"/>
    <n v="4"/>
    <s v="-"/>
    <n v="0"/>
    <n v="0"/>
    <n v="0"/>
    <n v="0"/>
    <n v="1129170.3966666667"/>
    <n v="1693755.5950000002"/>
    <n v="564585.19833333336"/>
    <n v="0"/>
  </r>
  <r>
    <n v="2012"/>
    <s v="Contrato"/>
    <m/>
    <s v="Não "/>
    <n v="4600038268"/>
    <x v="2"/>
    <s v="CPFL SERVICOS, EQUIPAMENTOS, INDUST"/>
    <s v="Posteriori"/>
    <d v="2012-04-25T00:00:00"/>
    <d v="2013-03-31T00:00:00"/>
    <n v="1958413.22"/>
    <n v="340"/>
    <n v="11"/>
    <n v="178037.56545454546"/>
    <s v="-"/>
    <s v="-"/>
    <s v="-"/>
    <s v="-"/>
    <n v="8"/>
    <n v="3"/>
    <s v="-"/>
    <s v="-"/>
    <n v="0"/>
    <n v="0"/>
    <n v="0"/>
    <n v="0"/>
    <n v="1424300.5236363637"/>
    <n v="534112.69636363641"/>
    <n v="0"/>
    <n v="0"/>
  </r>
  <r>
    <n v="2010"/>
    <s v="Contrato"/>
    <m/>
    <s v="Não "/>
    <n v="5000000045"/>
    <x v="2"/>
    <s v="CPFL SERVICOS, EQUIPAMENTOS, INDUST"/>
    <s v="Posteriori"/>
    <d v="2010-02-23T00:00:00"/>
    <d v="2012-02-22T00:00:00"/>
    <n v="2171400.09"/>
    <n v="729"/>
    <n v="24"/>
    <n v="90475.003749999989"/>
    <s v="-"/>
    <s v="-"/>
    <n v="10"/>
    <n v="12"/>
    <n v="2"/>
    <s v="-"/>
    <s v="-"/>
    <s v="-"/>
    <n v="0"/>
    <n v="0"/>
    <n v="904750.03749999986"/>
    <n v="1085700.0449999999"/>
    <n v="180950.00749999998"/>
    <n v="0"/>
    <n v="0"/>
    <n v="0"/>
  </r>
  <r>
    <n v="2011"/>
    <s v="Contrato"/>
    <m/>
    <s v="Não "/>
    <n v="5000000300"/>
    <x v="2"/>
    <s v="CPFL SERVICOS, EQUIPAMENTOS, INDUST"/>
    <s v="Posteriori"/>
    <d v="2011-08-01T00:00:00"/>
    <d v="2012-12-31T00:00:00"/>
    <n v="817800"/>
    <n v="518"/>
    <n v="16"/>
    <n v="51112.5"/>
    <s v="-"/>
    <s v="-"/>
    <s v="-"/>
    <n v="4"/>
    <n v="12"/>
    <s v="-"/>
    <s v="-"/>
    <s v="-"/>
    <n v="0"/>
    <n v="0"/>
    <n v="0"/>
    <n v="204450"/>
    <n v="613350"/>
    <n v="0"/>
    <n v="0"/>
    <n v="0"/>
  </r>
  <r>
    <n v="2012"/>
    <s v="Contrato"/>
    <m/>
    <s v="Não "/>
    <n v="5000000306"/>
    <x v="2"/>
    <s v="CPFL SERVICOS, EQUIPAMENTOS, INDUST"/>
    <s v="Posteriori"/>
    <d v="2012-07-10T00:00:00"/>
    <d v="2013-05-31T00:00:00"/>
    <n v="5275870.84"/>
    <n v="325"/>
    <n v="11"/>
    <n v="479624.62181818183"/>
    <s v="-"/>
    <s v="-"/>
    <s v="-"/>
    <s v="-"/>
    <n v="6"/>
    <n v="5"/>
    <s v="-"/>
    <s v="-"/>
    <n v="0"/>
    <n v="0"/>
    <n v="0"/>
    <n v="0"/>
    <n v="2877747.730909091"/>
    <n v="2398123.1090909094"/>
    <n v="0"/>
    <n v="0"/>
  </r>
  <r>
    <n v="2009"/>
    <s v="Contrato"/>
    <m/>
    <s v="Não "/>
    <n v="4600019749"/>
    <x v="4"/>
    <s v="CPFL SERVICOS, EQUIPAMENTOS, INDUST"/>
    <s v="Posteriori"/>
    <d v="2009-09-30T00:00:00"/>
    <d v="2012-02-28T00:00:00"/>
    <n v="568656"/>
    <n v="881"/>
    <n v="29"/>
    <n v="19608.827586206895"/>
    <s v="-"/>
    <n v="3"/>
    <n v="12"/>
    <n v="12"/>
    <n v="2"/>
    <s v="-"/>
    <s v="-"/>
    <s v="-"/>
    <n v="0"/>
    <n v="58826.482758620681"/>
    <n v="235305.93103448272"/>
    <n v="235305.93103448272"/>
    <n v="39217.65517241379"/>
    <n v="0"/>
    <n v="0"/>
    <n v="0"/>
  </r>
  <r>
    <n v="2010"/>
    <s v="Contrato"/>
    <m/>
    <s v="Não "/>
    <n v="4600024536"/>
    <x v="4"/>
    <s v="CPFL SERVICOS, EQUIPAMENTOS, INDUST"/>
    <s v="Posteriori"/>
    <d v="2010-10-28T00:00:00"/>
    <d v="2013-04-27T00:00:00"/>
    <n v="97115.5"/>
    <n v="912"/>
    <n v="30"/>
    <n v="3237.1833333333334"/>
    <s v="-"/>
    <s v="-"/>
    <n v="2"/>
    <n v="12"/>
    <n v="12"/>
    <n v="4"/>
    <s v="-"/>
    <s v="-"/>
    <n v="0"/>
    <n v="0"/>
    <n v="6474.3666666666668"/>
    <n v="38846.199999999997"/>
    <n v="38846.199999999997"/>
    <n v="12948.733333333334"/>
    <n v="0"/>
    <n v="0"/>
  </r>
  <r>
    <n v="2011"/>
    <s v="Contrato"/>
    <m/>
    <s v="Não "/>
    <n v="4600035112"/>
    <x v="4"/>
    <s v="CPFL SERVICOS, EQUIPAMENTOS, INDUST"/>
    <s v="Posteriori"/>
    <d v="2011-10-17T00:00:00"/>
    <d v="2012-04-16T00:00:00"/>
    <n v="102520.3"/>
    <n v="182"/>
    <n v="6"/>
    <n v="17086.716666666667"/>
    <s v="-"/>
    <s v="-"/>
    <s v="-"/>
    <n v="2"/>
    <n v="4"/>
    <s v="-"/>
    <s v="-"/>
    <s v="-"/>
    <n v="0"/>
    <n v="0"/>
    <n v="0"/>
    <n v="34173.433333333334"/>
    <n v="68346.866666666669"/>
    <n v="0"/>
    <n v="0"/>
    <n v="0"/>
  </r>
  <r>
    <n v="2012"/>
    <s v="Contrato"/>
    <m/>
    <s v="Não "/>
    <n v="5000000304"/>
    <x v="4"/>
    <s v="CPFL SERVICOS, EQUIPAMENTOS, INDUST"/>
    <s v="Posteriori"/>
    <d v="2012-02-01T00:00:00"/>
    <d v="2013-05-31T00:00:00"/>
    <n v="860000"/>
    <n v="485"/>
    <n v="16"/>
    <n v="53750"/>
    <s v="-"/>
    <s v="-"/>
    <s v="-"/>
    <s v="-"/>
    <n v="11"/>
    <n v="5"/>
    <s v="-"/>
    <s v="-"/>
    <n v="0"/>
    <n v="0"/>
    <n v="0"/>
    <n v="0"/>
    <n v="591250"/>
    <n v="268750"/>
    <n v="0"/>
    <n v="0"/>
  </r>
  <r>
    <n v="2012"/>
    <s v="Contrato"/>
    <m/>
    <s v="Sim"/>
    <n v="4600038156"/>
    <x v="4"/>
    <s v="CPFL SERVICOS, EQUIPAMENTOS, INDUST"/>
    <s v="Posteriori"/>
    <d v="2012-04-25T00:00:00"/>
    <d v="2014-04-24T00:00:00"/>
    <n v="832709.16"/>
    <n v="729"/>
    <n v="24"/>
    <n v="34696.215000000004"/>
    <s v="-"/>
    <s v="-"/>
    <s v="-"/>
    <s v="-"/>
    <n v="8"/>
    <n v="12"/>
    <n v="4"/>
    <s v="-"/>
    <n v="0"/>
    <n v="0"/>
    <n v="0"/>
    <n v="0"/>
    <n v="277569.72000000003"/>
    <n v="416354.58000000007"/>
    <n v="138784.86000000002"/>
    <n v="0"/>
  </r>
  <r>
    <n v="2012"/>
    <s v="Contrato"/>
    <m/>
    <s v="Sim"/>
    <n v="4600038125"/>
    <x v="4"/>
    <s v="CPFL SERVICOS, EQUIPAMENTOS, INDUST"/>
    <s v="Posteriori"/>
    <d v="2012-04-26T00:00:00"/>
    <d v="2014-04-25T00:00:00"/>
    <n v="317165.40960000001"/>
    <n v="729"/>
    <n v="24"/>
    <n v="13215.225400000001"/>
    <s v="-"/>
    <s v="-"/>
    <s v="-"/>
    <s v="-"/>
    <n v="8"/>
    <n v="12"/>
    <n v="4"/>
    <s v="-"/>
    <n v="0"/>
    <n v="0"/>
    <n v="0"/>
    <n v="0"/>
    <n v="105721.80320000001"/>
    <n v="158582.70480000001"/>
    <n v="52860.901600000005"/>
    <n v="0"/>
  </r>
  <r>
    <n v="2009"/>
    <s v="Contrato"/>
    <m/>
    <s v="Não "/>
    <n v="4600018730"/>
    <x v="1"/>
    <s v="CPFL SERVIÇOS,EQUIPAMENTOS,"/>
    <s v="Posteriori"/>
    <d v="2009-06-30T00:00:00"/>
    <d v="2012-08-09T00:00:00"/>
    <n v="568656"/>
    <n v="1136"/>
    <n v="38"/>
    <n v="14964.631578947368"/>
    <s v="-"/>
    <n v="6"/>
    <n v="12"/>
    <n v="12"/>
    <n v="8"/>
    <s v="-"/>
    <s v="-"/>
    <s v="-"/>
    <n v="0"/>
    <n v="89787.789473684214"/>
    <n v="179575.57894736843"/>
    <n v="179575.57894736843"/>
    <n v="119717.05263157895"/>
    <n v="0"/>
    <n v="0"/>
    <n v="0"/>
  </r>
  <r>
    <n v="2012"/>
    <s v="Contrato"/>
    <m/>
    <s v="Não "/>
    <n v="4600035114"/>
    <x v="1"/>
    <s v="CPFL SERVICOS, EQUIPAMENTOS, INDUST"/>
    <s v="Posteriori"/>
    <d v="2012-01-03T00:00:00"/>
    <d v="2012-07-02T00:00:00"/>
    <n v="94788.99"/>
    <n v="181"/>
    <n v="6"/>
    <n v="15798.165000000001"/>
    <s v="-"/>
    <s v="-"/>
    <s v="-"/>
    <s v="-"/>
    <n v="6"/>
    <s v="-"/>
    <s v="-"/>
    <s v="-"/>
    <n v="0"/>
    <n v="0"/>
    <n v="0"/>
    <n v="0"/>
    <n v="94788.99"/>
    <n v="0"/>
    <n v="0"/>
    <n v="0"/>
  </r>
  <r>
    <n v="2010"/>
    <s v="Contrato"/>
    <m/>
    <s v="Não "/>
    <n v="4600023198"/>
    <x v="1"/>
    <s v="CPFL SERVICOS, EQUIPAMENTOS, INDUST"/>
    <s v="Posteriori"/>
    <d v="2010-08-09T00:00:00"/>
    <d v="2010-11-09T00:00:00"/>
    <n v="56160"/>
    <n v="92"/>
    <n v="3"/>
    <n v="18720"/>
    <s v="-"/>
    <s v="-"/>
    <n v="3"/>
    <s v="-"/>
    <s v="-"/>
    <s v="-"/>
    <s v="-"/>
    <s v="-"/>
    <n v="0"/>
    <n v="0"/>
    <n v="56160"/>
    <n v="0"/>
    <n v="0"/>
    <n v="0"/>
    <n v="0"/>
    <n v="0"/>
  </r>
  <r>
    <n v="2010"/>
    <s v="Contrato"/>
    <m/>
    <s v="Não "/>
    <n v="4600024535"/>
    <x v="1"/>
    <s v="CPFL SERVICOS, EQUIPAMENTOS, INDUST"/>
    <s v="Posteriori"/>
    <d v="2010-10-28T00:00:00"/>
    <d v="2013-04-27T00:00:00"/>
    <n v="71604"/>
    <n v="912"/>
    <n v="30"/>
    <n v="2386.8000000000002"/>
    <s v="-"/>
    <s v="-"/>
    <n v="2"/>
    <n v="12"/>
    <n v="12"/>
    <n v="4"/>
    <s v="-"/>
    <s v="-"/>
    <n v="0"/>
    <n v="0"/>
    <n v="4773.6000000000004"/>
    <n v="28641.600000000002"/>
    <n v="28641.600000000002"/>
    <n v="9547.2000000000007"/>
    <n v="0"/>
    <n v="0"/>
  </r>
  <r>
    <n v="2012"/>
    <s v="Contrato"/>
    <m/>
    <s v="Não "/>
    <n v="4600037116"/>
    <x v="1"/>
    <s v="CPFL SERVICOS, EQUIPAMENTOS, INDUST"/>
    <s v="Posteriori"/>
    <d v="2012-02-27T00:00:00"/>
    <d v="2012-05-27T00:00:00"/>
    <n v="81821"/>
    <n v="90"/>
    <n v="3"/>
    <n v="27273.666666666668"/>
    <s v="-"/>
    <s v="-"/>
    <s v="-"/>
    <s v="-"/>
    <n v="3"/>
    <s v="-"/>
    <s v="-"/>
    <s v="-"/>
    <n v="0"/>
    <n v="0"/>
    <n v="0"/>
    <n v="0"/>
    <n v="81821"/>
    <n v="0"/>
    <n v="0"/>
    <n v="0"/>
  </r>
  <r>
    <n v="2010"/>
    <s v="Contrato"/>
    <m/>
    <s v="Não "/>
    <n v="5000000048"/>
    <x v="5"/>
    <s v="CPFL SERVICOS, EQUIPAMENTOS, INDUST"/>
    <s v="Posteriori"/>
    <d v="2010-02-23T00:00:00"/>
    <d v="2012-02-22T00:00:00"/>
    <n v="48320.56"/>
    <n v="729"/>
    <n v="24"/>
    <n v="2013.3566666666666"/>
    <s v="-"/>
    <s v="-"/>
    <n v="10"/>
    <n v="12"/>
    <n v="2"/>
    <s v="-"/>
    <s v="-"/>
    <s v="-"/>
    <n v="0"/>
    <n v="0"/>
    <n v="20133.566666666666"/>
    <n v="24160.28"/>
    <n v="4026.7133333333331"/>
    <n v="0"/>
    <n v="0"/>
    <n v="0"/>
  </r>
  <r>
    <n v="2010"/>
    <s v="Contrato"/>
    <m/>
    <s v="Não "/>
    <n v="4600024537"/>
    <x v="5"/>
    <s v="CPFL SERVICOS, EQUIPAMENTOS, INDUST"/>
    <s v="Posteriori"/>
    <d v="2010-10-28T00:00:00"/>
    <d v="2013-04-27T00:00:00"/>
    <n v="36176"/>
    <n v="912"/>
    <n v="30"/>
    <n v="1205.8666666666666"/>
    <s v="-"/>
    <s v="-"/>
    <n v="2"/>
    <n v="12"/>
    <n v="12"/>
    <n v="4"/>
    <s v="-"/>
    <s v="-"/>
    <n v="0"/>
    <n v="0"/>
    <n v="2411.7333333333331"/>
    <n v="14470.399999999998"/>
    <n v="14470.399999999998"/>
    <n v="4823.4666666666662"/>
    <n v="0"/>
    <n v="0"/>
  </r>
  <r>
    <n v="2011"/>
    <s v="Contrato"/>
    <m/>
    <s v="Não "/>
    <n v="4600035116"/>
    <x v="5"/>
    <s v="CPFL SERVICOS, EQUIPAMENTOS, INDUST"/>
    <s v="Posteriori"/>
    <d v="2011-10-17T00:00:00"/>
    <d v="2012-04-16T00:00:00"/>
    <n v="57063.03"/>
    <n v="182"/>
    <n v="6"/>
    <n v="9510.5049999999992"/>
    <s v="-"/>
    <s v="-"/>
    <s v="-"/>
    <n v="2"/>
    <n v="4"/>
    <s v="-"/>
    <s v="-"/>
    <s v="-"/>
    <n v="0"/>
    <n v="0"/>
    <n v="0"/>
    <n v="19021.009999999998"/>
    <n v="38042.019999999997"/>
    <n v="0"/>
    <n v="0"/>
    <n v="0"/>
  </r>
  <r>
    <n v="2012"/>
    <s v="Contrato"/>
    <m/>
    <s v="Sim"/>
    <n v="4600038156"/>
    <x v="5"/>
    <s v="CPFL SERVICOS, EQUIPAMENTOS, INDUST"/>
    <s v="Posteriori"/>
    <d v="2012-04-25T00:00:00"/>
    <d v="2014-04-24T00:00:00"/>
    <n v="197420.93"/>
    <n v="729"/>
    <n v="24"/>
    <n v="8225.8720833333336"/>
    <s v="-"/>
    <s v="-"/>
    <s v="-"/>
    <s v="-"/>
    <n v="8"/>
    <n v="12"/>
    <n v="4"/>
    <s v="-"/>
    <n v="0"/>
    <n v="0"/>
    <n v="0"/>
    <n v="0"/>
    <n v="65806.976666666669"/>
    <n v="98710.464999999997"/>
    <n v="32903.488333333335"/>
    <n v="0"/>
  </r>
  <r>
    <n v="2012"/>
    <s v="Contrato"/>
    <m/>
    <s v="Sim"/>
    <n v="4600038125"/>
    <x v="5"/>
    <s v="CPFL SERVICOS, EQUIPAMENTOS, INDUST"/>
    <s v="Posteriori"/>
    <d v="2012-04-26T00:00:00"/>
    <d v="2014-04-25T00:00:00"/>
    <n v="74627.155199999994"/>
    <n v="729"/>
    <n v="24"/>
    <n v="3109.4647999999997"/>
    <s v="-"/>
    <s v="-"/>
    <s v="-"/>
    <s v="-"/>
    <n v="8"/>
    <n v="12"/>
    <n v="4"/>
    <s v="-"/>
    <n v="0"/>
    <n v="0"/>
    <n v="0"/>
    <n v="0"/>
    <n v="24875.718399999998"/>
    <n v="37313.577599999997"/>
    <n v="12437.859199999999"/>
    <n v="0"/>
  </r>
  <r>
    <n v="2010"/>
    <s v="Contrato"/>
    <m/>
    <s v="Não "/>
    <n v="5000000047"/>
    <x v="6"/>
    <s v="CPFL SERVICOS, EQUIPAMENTOS, INDUST"/>
    <s v="Posteriori"/>
    <d v="2010-02-23T00:00:00"/>
    <d v="2012-02-22T00:00:00"/>
    <n v="69145.5"/>
    <n v="729"/>
    <n v="24"/>
    <n v="2881.0625"/>
    <s v="-"/>
    <s v="-"/>
    <n v="10"/>
    <n v="12"/>
    <n v="2"/>
    <s v="-"/>
    <s v="-"/>
    <s v="-"/>
    <n v="0"/>
    <n v="0"/>
    <n v="28810.625"/>
    <n v="34572.75"/>
    <n v="5762.125"/>
    <n v="0"/>
    <n v="0"/>
    <n v="0"/>
  </r>
  <r>
    <n v="2010"/>
    <s v="Contrato"/>
    <m/>
    <s v="Não "/>
    <n v="4600024538"/>
    <x v="6"/>
    <s v="CPFL SERVICOS, EQUIPAMENTOS, INDUST"/>
    <s v="Posteriori"/>
    <d v="2010-10-28T00:00:00"/>
    <d v="2013-04-27T00:00:00"/>
    <n v="53030"/>
    <n v="912"/>
    <n v="30"/>
    <n v="1767.6666666666667"/>
    <s v="-"/>
    <s v="-"/>
    <n v="2"/>
    <n v="12"/>
    <n v="12"/>
    <n v="4"/>
    <s v="-"/>
    <s v="-"/>
    <n v="0"/>
    <n v="0"/>
    <n v="3535.3333333333335"/>
    <n v="21212"/>
    <n v="21212"/>
    <n v="7070.666666666667"/>
    <n v="0"/>
    <n v="0"/>
  </r>
  <r>
    <n v="2011"/>
    <s v="Contrato"/>
    <m/>
    <s v="Não "/>
    <n v="4600033329"/>
    <x v="6"/>
    <s v="CPFL SERVICOS, EQUIPAMENTOS, INDUST"/>
    <s v="Posteriori"/>
    <d v="2011-07-04T00:00:00"/>
    <d v="2012-01-04T00:00:00"/>
    <n v="1278047.8799999999"/>
    <n v="184"/>
    <n v="6"/>
    <n v="213007.97999999998"/>
    <s v="-"/>
    <s v="-"/>
    <s v="-"/>
    <n v="6"/>
    <s v="-"/>
    <s v="-"/>
    <s v="-"/>
    <s v="-"/>
    <n v="0"/>
    <n v="0"/>
    <n v="0"/>
    <n v="1278047.8799999999"/>
    <n v="0"/>
    <n v="0"/>
    <n v="0"/>
    <n v="0"/>
  </r>
  <r>
    <n v="2011"/>
    <s v="Contrato"/>
    <m/>
    <s v="Não "/>
    <n v="4600035113"/>
    <x v="6"/>
    <s v="CPFL SERVICOS, EQUIPAMENTOS, INDUST"/>
    <s v="Posteriori"/>
    <d v="2011-10-17T00:00:00"/>
    <d v="2012-04-16T00:00:00"/>
    <n v="54859.040000000001"/>
    <n v="182"/>
    <n v="6"/>
    <n v="9143.1733333333341"/>
    <s v="-"/>
    <s v="-"/>
    <s v="-"/>
    <n v="2"/>
    <n v="4"/>
    <s v="-"/>
    <s v="-"/>
    <s v="-"/>
    <n v="0"/>
    <n v="0"/>
    <n v="0"/>
    <n v="18286.346666666668"/>
    <n v="36572.693333333336"/>
    <n v="0"/>
    <n v="0"/>
    <n v="0"/>
  </r>
  <r>
    <n v="2012"/>
    <s v="Contrato"/>
    <m/>
    <s v="Sim"/>
    <n v="4600038156"/>
    <x v="6"/>
    <s v="CPFL SERVICOS, EQUIPAMENTOS, INDUST"/>
    <s v="Posteriori"/>
    <d v="2012-04-25T00:00:00"/>
    <d v="2014-04-24T00:00:00"/>
    <n v="341231.12"/>
    <n v="729"/>
    <n v="24"/>
    <n v="14217.963333333333"/>
    <s v="-"/>
    <s v="-"/>
    <s v="-"/>
    <s v="-"/>
    <n v="8"/>
    <n v="12"/>
    <n v="4"/>
    <s v="-"/>
    <n v="0"/>
    <n v="0"/>
    <n v="0"/>
    <n v="0"/>
    <n v="113743.70666666667"/>
    <n v="170615.56"/>
    <n v="56871.853333333333"/>
    <n v="0"/>
  </r>
  <r>
    <n v="2011"/>
    <s v="Contrato"/>
    <m/>
    <s v="Não "/>
    <n v="4600036393"/>
    <x v="6"/>
    <s v="CPFL SERVICOS, EQUIPAMENTOS, INDUST"/>
    <s v="Posteriori"/>
    <d v="2011-12-28T00:00:00"/>
    <d v="2012-02-28T00:00:00"/>
    <n v="46200"/>
    <n v="62"/>
    <n v="2"/>
    <n v="23100"/>
    <s v="-"/>
    <s v="-"/>
    <s v="-"/>
    <s v="-"/>
    <n v="2"/>
    <s v="-"/>
    <s v="-"/>
    <s v="-"/>
    <n v="0"/>
    <n v="0"/>
    <n v="0"/>
    <n v="0"/>
    <n v="46200"/>
    <n v="0"/>
    <n v="0"/>
    <n v="0"/>
  </r>
  <r>
    <n v="2012"/>
    <s v="Contrato"/>
    <m/>
    <s v="Sim"/>
    <n v="4600038125"/>
    <x v="6"/>
    <s v="CPFL SERVICOS, EQUIPAMENTOS, INDUST"/>
    <s v="Posteriori"/>
    <d v="2012-04-26T00:00:00"/>
    <d v="2014-04-25T00:00:00"/>
    <n v="74627.155199999994"/>
    <n v="729"/>
    <n v="24"/>
    <n v="3109.4647999999997"/>
    <s v="-"/>
    <s v="-"/>
    <s v="-"/>
    <s v="-"/>
    <n v="8"/>
    <n v="12"/>
    <n v="4"/>
    <s v="-"/>
    <n v="0"/>
    <n v="0"/>
    <n v="0"/>
    <n v="0"/>
    <n v="24875.718399999998"/>
    <n v="37313.577599999997"/>
    <n v="12437.859199999999"/>
    <n v="0"/>
  </r>
  <r>
    <n v="2012"/>
    <s v="Contrato"/>
    <m/>
    <s v="Não "/>
    <n v="4600038216"/>
    <x v="6"/>
    <s v="CPFL SERVICOS, EQUIPAMENTOS, INDUST"/>
    <s v="Posteriori"/>
    <d v="2012-05-20T00:00:00"/>
    <d v="2012-07-20T00:00:00"/>
    <n v="22320"/>
    <n v="61"/>
    <n v="2"/>
    <n v="11160"/>
    <s v="-"/>
    <s v="-"/>
    <s v="-"/>
    <s v="-"/>
    <n v="2"/>
    <s v="-"/>
    <s v="-"/>
    <s v="-"/>
    <n v="0"/>
    <n v="0"/>
    <n v="0"/>
    <n v="0"/>
    <n v="22320"/>
    <n v="0"/>
    <n v="0"/>
    <n v="0"/>
  </r>
  <r>
    <n v="2010"/>
    <s v="Contrato"/>
    <m/>
    <s v="Não "/>
    <n v="4600024539"/>
    <x v="7"/>
    <s v="CPFL SERVICOS, EQUIPAMENTOS, INDUST"/>
    <s v="Posteriori"/>
    <d v="2010-10-28T00:00:00"/>
    <d v="2013-04-27T00:00:00"/>
    <n v="30871"/>
    <n v="912"/>
    <n v="30"/>
    <n v="1029.0333333333333"/>
    <s v="-"/>
    <s v="-"/>
    <n v="2"/>
    <n v="12"/>
    <n v="12"/>
    <n v="4"/>
    <s v="-"/>
    <s v="-"/>
    <n v="0"/>
    <n v="0"/>
    <n v="2058.0666666666666"/>
    <n v="12348.4"/>
    <n v="12348.4"/>
    <n v="4116.1333333333332"/>
    <n v="0"/>
    <n v="0"/>
  </r>
  <r>
    <n v="2011"/>
    <s v="Contrato"/>
    <m/>
    <s v="Não "/>
    <n v="4600034113"/>
    <x v="7"/>
    <s v="CPFL SERVICOS, EQUIPAMENTOS, INDUST"/>
    <s v="Posteriori"/>
    <d v="2011-08-10T00:00:00"/>
    <d v="2013-03-31T00:00:00"/>
    <n v="46850"/>
    <n v="599"/>
    <n v="8"/>
    <n v="5856.25"/>
    <s v="-"/>
    <s v="-"/>
    <s v="-"/>
    <n v="5"/>
    <n v="3"/>
    <s v="-"/>
    <s v="-"/>
    <s v="-"/>
    <n v="0"/>
    <n v="0"/>
    <n v="0"/>
    <n v="29281.25"/>
    <n v="17568.75"/>
    <n v="0"/>
    <n v="0"/>
    <n v="0"/>
  </r>
  <r>
    <n v="2010"/>
    <s v="Contrato"/>
    <m/>
    <s v="Não "/>
    <n v="5000000046"/>
    <x v="7"/>
    <s v="CPFL SERVICOS, EQUIPAMENTOS, INDUST"/>
    <s v="Posteriori"/>
    <d v="2010-02-23T00:00:00"/>
    <d v="2012-02-22T00:00:00"/>
    <n v="34029.800000000003"/>
    <n v="729"/>
    <n v="24"/>
    <n v="1417.9083333333335"/>
    <s v="-"/>
    <s v="-"/>
    <n v="10"/>
    <n v="12"/>
    <n v="2"/>
    <s v="-"/>
    <s v="-"/>
    <s v="-"/>
    <n v="0"/>
    <n v="0"/>
    <n v="14179.083333333336"/>
    <n v="17014.900000000001"/>
    <n v="2835.8166666666671"/>
    <n v="0"/>
    <n v="0"/>
    <n v="0"/>
  </r>
  <r>
    <n v="2011"/>
    <s v="Contrato"/>
    <m/>
    <s v="Não "/>
    <n v="4600035115"/>
    <x v="7"/>
    <s v="CPFL SERVICOS, EQUIPAMENTOS, INDUST"/>
    <s v="Posteriori"/>
    <d v="2011-10-17T00:00:00"/>
    <d v="2012-04-16T00:00:00"/>
    <n v="50105.08"/>
    <n v="182"/>
    <n v="6"/>
    <n v="8350.8466666666664"/>
    <s v="-"/>
    <s v="-"/>
    <s v="-"/>
    <n v="2"/>
    <n v="4"/>
    <s v="-"/>
    <s v="-"/>
    <s v="-"/>
    <n v="0"/>
    <n v="0"/>
    <n v="0"/>
    <n v="16701.693333333333"/>
    <n v="33403.386666666665"/>
    <n v="0"/>
    <n v="0"/>
    <n v="0"/>
  </r>
  <r>
    <n v="2011"/>
    <s v="Contrato"/>
    <m/>
    <s v="Não "/>
    <n v="4600036251"/>
    <x v="7"/>
    <s v="CPFL SERVICOS, EQUIPAMENTOS, INDUST"/>
    <s v="Posteriori"/>
    <d v="2011-12-22T00:00:00"/>
    <d v="2012-07-30T00:00:00"/>
    <n v="15000"/>
    <n v="221"/>
    <n v="7"/>
    <n v="2142.8571428571427"/>
    <s v="-"/>
    <s v="-"/>
    <s v="-"/>
    <s v="-"/>
    <n v="7"/>
    <s v="-"/>
    <s v="-"/>
    <s v="-"/>
    <n v="0"/>
    <n v="0"/>
    <n v="0"/>
    <n v="0"/>
    <n v="14999.999999999998"/>
    <n v="0"/>
    <n v="0"/>
    <n v="0"/>
  </r>
  <r>
    <n v="2012"/>
    <s v="Contrato"/>
    <m/>
    <s v="Sim"/>
    <n v="4600038156"/>
    <x v="1"/>
    <s v="CPFL SERVICOS, EQUIPAMENTOS, INDUST"/>
    <s v="Posteriori"/>
    <d v="2012-04-25T00:00:00"/>
    <d v="2014-04-24T00:00:00"/>
    <n v="470551.43"/>
    <n v="729"/>
    <n v="24"/>
    <n v="19606.309583333332"/>
    <s v="-"/>
    <s v="-"/>
    <s v="-"/>
    <s v="-"/>
    <n v="8"/>
    <n v="12"/>
    <n v="4"/>
    <s v="-"/>
    <n v="0"/>
    <n v="0"/>
    <n v="0"/>
    <n v="0"/>
    <n v="156850.47666666665"/>
    <n v="235275.71499999997"/>
    <n v="78425.238333333327"/>
    <n v="0"/>
  </r>
  <r>
    <n v="2012"/>
    <s v="Contrato"/>
    <m/>
    <s v="Sim"/>
    <n v="4600038156"/>
    <x v="7"/>
    <s v="CPFL SERVICOS, EQUIPAMENTOS, INDUST"/>
    <s v="Posteriori"/>
    <d v="2012-04-25T00:00:00"/>
    <d v="2014-04-24T00:00:00"/>
    <n v="129192.74"/>
    <n v="729"/>
    <n v="24"/>
    <n v="5383.0308333333332"/>
    <s v="-"/>
    <s v="-"/>
    <s v="-"/>
    <s v="-"/>
    <n v="8"/>
    <n v="12"/>
    <n v="4"/>
    <s v="-"/>
    <n v="0"/>
    <n v="0"/>
    <n v="0"/>
    <n v="0"/>
    <n v="43064.246666666666"/>
    <n v="64596.369999999995"/>
    <n v="21532.123333333333"/>
    <n v="0"/>
  </r>
  <r>
    <n v="2012"/>
    <s v="Contrato"/>
    <m/>
    <s v="Sim"/>
    <n v="4600038125"/>
    <x v="1"/>
    <s v="CPFL SERVICOS, EQUIPAMENTOS, INDUST"/>
    <s v="Posteriori"/>
    <d v="2012-04-26T00:00:00"/>
    <d v="2014-04-25T00:00:00"/>
    <n v="55970.366399999992"/>
    <n v="729"/>
    <n v="24"/>
    <n v="2332.0985999999998"/>
    <s v="-"/>
    <s v="-"/>
    <s v="-"/>
    <s v="-"/>
    <n v="8"/>
    <n v="12"/>
    <n v="4"/>
    <s v="-"/>
    <n v="0"/>
    <n v="0"/>
    <n v="0"/>
    <n v="0"/>
    <n v="18656.788799999998"/>
    <n v="27985.183199999999"/>
    <n v="9328.3943999999992"/>
    <n v="0"/>
  </r>
  <r>
    <n v="2012"/>
    <s v="Contrato"/>
    <m/>
    <s v="Sim"/>
    <n v="4600038125"/>
    <x v="7"/>
    <s v="CPFL SERVICOS, EQUIPAMENTOS, INDUST"/>
    <s v="Posteriori"/>
    <d v="2012-04-26T00:00:00"/>
    <d v="2014-04-25T00:00:00"/>
    <n v="37313.577599999997"/>
    <n v="729"/>
    <n v="24"/>
    <n v="1554.7323999999999"/>
    <s v="-"/>
    <s v="-"/>
    <s v="-"/>
    <s v="-"/>
    <n v="8"/>
    <n v="12"/>
    <n v="4"/>
    <s v="-"/>
    <n v="0"/>
    <n v="0"/>
    <n v="0"/>
    <n v="0"/>
    <n v="12437.859199999999"/>
    <n v="18656.788799999998"/>
    <n v="6218.9295999999995"/>
    <n v="0"/>
  </r>
  <r>
    <n v="2008"/>
    <s v="Contrato"/>
    <m/>
    <s v="Não "/>
    <n v="4600030949"/>
    <x v="8"/>
    <s v="BRASIL TELECOM S/A"/>
    <s v="Posteriori"/>
    <d v="2008-12-06T00:00:00"/>
    <d v="2013-03-31T00:00:00"/>
    <n v="2000000"/>
    <n v="1576"/>
    <n v="52"/>
    <n v="38461.538461538461"/>
    <n v="1"/>
    <n v="12"/>
    <n v="12"/>
    <n v="12"/>
    <n v="12"/>
    <n v="3"/>
    <s v="-"/>
    <s v="-"/>
    <n v="38461.538461538461"/>
    <n v="461538.4615384615"/>
    <n v="461538.4615384615"/>
    <n v="461538.4615384615"/>
    <n v="461538.4615384615"/>
    <n v="115384.61538461538"/>
    <n v="0"/>
    <n v="0"/>
  </r>
  <r>
    <n v="2011"/>
    <s v="Contrato"/>
    <m/>
    <s v="Não "/>
    <n v="5000000302"/>
    <x v="8"/>
    <s v="CPFL SERVICOS, EQUIPAMENTOS, INDUST"/>
    <s v="Posteriori"/>
    <d v="2011-12-30T00:00:00"/>
    <d v="2013-06-30T00:00:00"/>
    <n v="5395000"/>
    <n v="548"/>
    <n v="6"/>
    <n v="899166.66666666663"/>
    <s v="-"/>
    <s v="-"/>
    <s v="-"/>
    <s v="-"/>
    <n v="6"/>
    <s v="-"/>
    <s v="-"/>
    <s v="-"/>
    <n v="0"/>
    <n v="0"/>
    <n v="0"/>
    <n v="0"/>
    <n v="5395000"/>
    <n v="0"/>
    <n v="0"/>
    <n v="0"/>
  </r>
  <r>
    <n v="2012"/>
    <s v="Contrato"/>
    <m/>
    <s v="Não "/>
    <n v="5000000305"/>
    <x v="8"/>
    <s v="CPFL SERVICOS, EQUIPAMENTOS, INDUST"/>
    <s v="Posteriori"/>
    <d v="2012-03-29T00:00:00"/>
    <d v="2013-06-30T00:00:00"/>
    <n v="1798500"/>
    <n v="458"/>
    <n v="15"/>
    <n v="119900"/>
    <s v="-"/>
    <s v="-"/>
    <s v="-"/>
    <s v="-"/>
    <n v="9"/>
    <n v="6"/>
    <s v="-"/>
    <s v="-"/>
    <n v="0"/>
    <n v="0"/>
    <n v="0"/>
    <n v="0"/>
    <n v="1079100"/>
    <n v="719400"/>
    <n v="0"/>
    <n v="0"/>
  </r>
  <r>
    <n v="2012"/>
    <s v="Contrato"/>
    <m/>
    <s v="Não "/>
    <n v="4600038176"/>
    <x v="8"/>
    <s v="CPFL SERVICOS, EQUIPAMENTOS, INDUST"/>
    <s v="Posteriori"/>
    <d v="2012-04-25T00:00:00"/>
    <d v="2014-04-24T00:00:00"/>
    <n v="6838798.5"/>
    <n v="729"/>
    <n v="24"/>
    <n v="284949.9375"/>
    <s v="-"/>
    <s v="-"/>
    <s v="-"/>
    <s v="-"/>
    <n v="8"/>
    <n v="12"/>
    <n v="4"/>
    <s v="-"/>
    <n v="0"/>
    <n v="0"/>
    <n v="0"/>
    <n v="0"/>
    <n v="2279599.5"/>
    <n v="3419399.25"/>
    <n v="1139799.75"/>
    <n v="0"/>
  </r>
  <r>
    <n v="2012"/>
    <s v="Contrato"/>
    <m/>
    <s v="Não "/>
    <n v="4600038491"/>
    <x v="8"/>
    <s v="CPFL SERVICOS, EQUIPAMENTOS, INDUST"/>
    <s v="Posteriori"/>
    <d v="2012-05-24T00:00:00"/>
    <d v="2013-06-30T00:00:00"/>
    <n v="1659428.84"/>
    <n v="402"/>
    <n v="12"/>
    <n v="138285.73666666666"/>
    <s v="-"/>
    <s v="-"/>
    <s v="-"/>
    <s v="-"/>
    <n v="6"/>
    <n v="6"/>
    <s v="-"/>
    <s v="-"/>
    <n v="0"/>
    <n v="0"/>
    <n v="0"/>
    <n v="0"/>
    <n v="829714.41999999993"/>
    <n v="829714.41999999993"/>
    <n v="0"/>
    <n v="0"/>
  </r>
  <r>
    <n v="2012"/>
    <s v="Contrato"/>
    <m/>
    <s v="Não "/>
    <n v="4600039921"/>
    <x v="9"/>
    <s v="CONSTRUCOES E COMERCIO CAMARGO CORR"/>
    <s v="Posteriori"/>
    <d v="2012-08-30T00:00:00"/>
    <d v="2013-03-01T00:00:00"/>
    <n v="984985.27"/>
    <n v="183"/>
    <n v="12"/>
    <n v="82082.105833333335"/>
    <s v="-"/>
    <s v="-"/>
    <s v="-"/>
    <s v="-"/>
    <n v="10"/>
    <n v="2"/>
    <s v="-"/>
    <s v="-"/>
    <n v="0"/>
    <n v="0"/>
    <n v="0"/>
    <n v="0"/>
    <n v="820821.05833333335"/>
    <n v="164164.21166666667"/>
    <n v="0"/>
    <n v="0"/>
  </r>
  <r>
    <n v="2011"/>
    <s v="Contrato"/>
    <m/>
    <s v="Não "/>
    <n v="4600032346"/>
    <x v="0"/>
    <s v="CPFL SERVICOS, EQUIPAMENTOS, INDUST"/>
    <s v="Posteriori"/>
    <d v="2011-05-01T00:00:00"/>
    <d v="2011-11-30T00:00:00"/>
    <n v="484636.41"/>
    <n v="213"/>
    <n v="7"/>
    <n v="69233.77285714286"/>
    <s v="-"/>
    <s v="-"/>
    <s v="-"/>
    <n v="7"/>
    <s v="-"/>
    <s v="-"/>
    <s v="-"/>
    <s v="-"/>
    <n v="0"/>
    <n v="0"/>
    <n v="0"/>
    <n v="484636.41000000003"/>
    <n v="0"/>
    <n v="0"/>
    <n v="0"/>
    <n v="0"/>
  </r>
  <r>
    <n v="2011"/>
    <s v="Contrato"/>
    <m/>
    <s v="Não "/>
    <n v="4600035350"/>
    <x v="0"/>
    <s v="CPFL SERVICOS, EQUIPAMENTOS, INDUST"/>
    <s v="Posteriori"/>
    <d v="2011-10-31T00:00:00"/>
    <d v="2013-01-19T00:00:00"/>
    <n v="191493.97"/>
    <n v="446"/>
    <n v="14"/>
    <n v="13678.140714285715"/>
    <s v="-"/>
    <s v="-"/>
    <s v="-"/>
    <n v="2"/>
    <n v="12"/>
    <s v="-"/>
    <s v="-"/>
    <s v="-"/>
    <n v="0"/>
    <n v="0"/>
    <n v="0"/>
    <n v="27356.28142857143"/>
    <n v="164137.68857142859"/>
    <n v="0"/>
    <n v="0"/>
    <n v="0"/>
  </r>
  <r>
    <n v="2008"/>
    <s v="Contrato"/>
    <m/>
    <s v="Não "/>
    <n v="4600013804"/>
    <x v="2"/>
    <s v="CPFL SERVICOS, EQUIPAMENTOS, INDUST"/>
    <s v="Posteriori"/>
    <d v="2008-03-01T00:00:00"/>
    <d v="2012-02-28T00:00:00"/>
    <n v="2264442.42"/>
    <n v="1459"/>
    <n v="36"/>
    <n v="62901.17833333333"/>
    <n v="10"/>
    <n v="12"/>
    <n v="12"/>
    <n v="2"/>
    <s v="-"/>
    <s v="-"/>
    <s v="-"/>
    <s v="-"/>
    <n v="629011.78333333333"/>
    <n v="754814.1399999999"/>
    <n v="754814.1399999999"/>
    <n v="125802.35666666666"/>
    <n v="0"/>
    <n v="0"/>
    <n v="0"/>
    <n v="0"/>
  </r>
  <r>
    <n v="2012"/>
    <s v="Contrato"/>
    <m/>
    <s v="Não "/>
    <n v="4600038132"/>
    <x v="2"/>
    <s v="CPFL SERVICOS, EQUIPAMENTOS, INDUST"/>
    <s v="Posteriori"/>
    <d v="2012-04-25T00:00:00"/>
    <d v="2012-10-31T00:00:00"/>
    <n v="1958413.22"/>
    <n v="189"/>
    <n v="6"/>
    <n v="326402.20333333331"/>
    <s v="-"/>
    <s v="-"/>
    <s v="-"/>
    <s v="-"/>
    <n v="6"/>
    <s v="-"/>
    <s v="-"/>
    <s v="-"/>
    <n v="0"/>
    <n v="0"/>
    <n v="0"/>
    <n v="0"/>
    <n v="1958413.2199999997"/>
    <n v="0"/>
    <n v="0"/>
    <n v="0"/>
  </r>
  <r>
    <n v="2010"/>
    <s v="Contrato"/>
    <m/>
    <s v="Não "/>
    <n v="4600024536"/>
    <x v="4"/>
    <s v="CPFL SERVICOS, EQUIPAMENTOS, INDUST"/>
    <s v="Posteriori"/>
    <d v="2010-10-28T00:00:00"/>
    <d v="2013-04-27T00:00:00"/>
    <n v="97115.5"/>
    <n v="912"/>
    <n v="30"/>
    <n v="3237.1833333333334"/>
    <s v="-"/>
    <s v="-"/>
    <n v="2"/>
    <n v="12"/>
    <n v="12"/>
    <n v="4"/>
    <s v="-"/>
    <s v="-"/>
    <n v="0"/>
    <n v="0"/>
    <n v="6474.3666666666668"/>
    <n v="38846.199999999997"/>
    <n v="38846.199999999997"/>
    <n v="12948.733333333334"/>
    <n v="0"/>
    <n v="0"/>
  </r>
  <r>
    <n v="2010"/>
    <s v="Contrato"/>
    <m/>
    <s v="Não "/>
    <n v="5000000061"/>
    <x v="0"/>
    <s v="CPFL SERVICOS, EQUIPAMENTOS, INDUST"/>
    <s v="Posteriori"/>
    <d v="2010-12-01T00:00:00"/>
    <d v="2012-08-30T00:00:00"/>
    <n v="376472.9"/>
    <n v="638"/>
    <n v="21"/>
    <n v="17927.280952380952"/>
    <s v="-"/>
    <s v="-"/>
    <n v="1"/>
    <n v="12"/>
    <n v="8"/>
    <s v="-"/>
    <s v="-"/>
    <s v="-"/>
    <n v="0"/>
    <n v="0"/>
    <n v="17927.280952380952"/>
    <n v="215127.37142857141"/>
    <n v="143418.24761904762"/>
    <n v="0"/>
    <n v="0"/>
    <n v="0"/>
  </r>
  <r>
    <n v="2010"/>
    <s v="Contrato"/>
    <m/>
    <s v="Não "/>
    <n v="5000000062"/>
    <x v="0"/>
    <s v="CPFL SERVICOS, EQUIPAMENTOS, INDUST"/>
    <s v="Posteriori"/>
    <d v="2010-12-01T00:00:00"/>
    <d v="2012-07-30T00:00:00"/>
    <n v="368527.32"/>
    <n v="607"/>
    <n v="20"/>
    <n v="18426.366000000002"/>
    <s v="-"/>
    <s v="-"/>
    <n v="1"/>
    <n v="12"/>
    <n v="7"/>
    <s v="-"/>
    <s v="-"/>
    <s v="-"/>
    <n v="0"/>
    <n v="0"/>
    <n v="18426.366000000002"/>
    <n v="221116.39200000002"/>
    <n v="128984.56200000001"/>
    <n v="0"/>
    <n v="0"/>
    <n v="0"/>
  </r>
  <r>
    <n v="2010"/>
    <s v="Contrato"/>
    <m/>
    <s v="Não "/>
    <n v="5000000063"/>
    <x v="0"/>
    <s v="CPFL SERVICOS, EQUIPAMENTOS, INDUST"/>
    <s v="Posteriori"/>
    <d v="2010-12-08T00:00:00"/>
    <d v="2012-03-30T00:00:00"/>
    <n v="300000"/>
    <n v="478"/>
    <n v="16"/>
    <n v="18750"/>
    <s v="-"/>
    <s v="-"/>
    <n v="1"/>
    <n v="12"/>
    <n v="3"/>
    <s v="-"/>
    <s v="-"/>
    <s v="-"/>
    <n v="0"/>
    <n v="0"/>
    <n v="18750"/>
    <n v="225000"/>
    <n v="56250"/>
    <n v="0"/>
    <n v="0"/>
    <n v="0"/>
  </r>
  <r>
    <n v="2011"/>
    <s v="Contrato"/>
    <m/>
    <s v="Não "/>
    <n v="4600031294"/>
    <x v="8"/>
    <s v="CPFL COMERCIALIZAÇÃO BRASIL S/A"/>
    <s v="Posteriori"/>
    <d v="2011-02-16T00:00:00"/>
    <d v="2012-03-30T00:00:00"/>
    <n v="275000"/>
    <n v="408"/>
    <n v="12"/>
    <n v="22916.666666666668"/>
    <s v="-"/>
    <s v="-"/>
    <s v="-"/>
    <n v="9"/>
    <n v="3"/>
    <s v="-"/>
    <s v="-"/>
    <s v="-"/>
    <n v="0"/>
    <n v="0"/>
    <n v="0"/>
    <n v="206250"/>
    <n v="6875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C14" firstHeaderRow="0" firstDataRow="1" firstDataCol="1"/>
  <pivotFields count="30"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axis="axisRow" showAll="0" sortType="descending">
      <items count="11">
        <item x="3"/>
        <item x="9"/>
        <item x="7"/>
        <item x="6"/>
        <item x="5"/>
        <item x="0"/>
        <item x="2"/>
        <item x="8"/>
        <item x="4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</pivotFields>
  <rowFields count="1">
    <field x="5"/>
  </rowFields>
  <rowItems count="11">
    <i>
      <x v="5"/>
    </i>
    <i>
      <x v="6"/>
    </i>
    <i>
      <x v="3"/>
    </i>
    <i>
      <x v="9"/>
    </i>
    <i>
      <x v="2"/>
    </i>
    <i>
      <x v="8"/>
    </i>
    <i>
      <x v="7"/>
    </i>
    <i>
      <x v="4"/>
    </i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 Contrato / Pedido" fld="4" subtotal="count" baseField="0" baseItem="0"/>
    <dataField name="Soma de estimativa de 2013*" fld="27" baseField="5" baseItem="1" numFmtId="43"/>
  </dataFields>
  <formats count="11">
    <format dxfId="14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1">
      <pivotArea field="5" type="button" dataOnly="0" labelOnly="1" outline="0" axis="axisRow" fieldPosition="0"/>
    </format>
    <format dxfId="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">
      <pivotArea field="5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">
      <pivotArea field="5" type="button" dataOnly="0" labelOnly="1" outline="0" axis="axisRow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field="5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4"/>
  <sheetViews>
    <sheetView showGridLines="0" workbookViewId="0">
      <selection activeCell="G22" sqref="G22"/>
    </sheetView>
  </sheetViews>
  <sheetFormatPr defaultRowHeight="15" x14ac:dyDescent="0.25"/>
  <cols>
    <col min="1" max="1" width="20.28515625" bestFit="1" customWidth="1"/>
    <col min="2" max="2" width="10.42578125" customWidth="1"/>
    <col min="3" max="3" width="14.28515625" customWidth="1"/>
  </cols>
  <sheetData>
    <row r="3" spans="1:3" ht="45" customHeight="1" x14ac:dyDescent="0.25">
      <c r="A3" s="73" t="s">
        <v>96</v>
      </c>
      <c r="B3" s="74" t="s">
        <v>98</v>
      </c>
      <c r="C3" s="74" t="s">
        <v>99</v>
      </c>
    </row>
    <row r="4" spans="1:3" x14ac:dyDescent="0.25">
      <c r="A4" s="70" t="s">
        <v>28</v>
      </c>
      <c r="B4" s="72">
        <v>36</v>
      </c>
      <c r="C4" s="71">
        <v>16762734.310674544</v>
      </c>
    </row>
    <row r="5" spans="1:3" x14ac:dyDescent="0.25">
      <c r="A5" s="70" t="s">
        <v>49</v>
      </c>
      <c r="B5" s="72">
        <v>16</v>
      </c>
      <c r="C5" s="71">
        <v>5747728.425472727</v>
      </c>
    </row>
    <row r="6" spans="1:3" x14ac:dyDescent="0.25">
      <c r="A6" s="70" t="s">
        <v>38</v>
      </c>
      <c r="B6" s="72">
        <v>8</v>
      </c>
      <c r="C6" s="71">
        <v>214999.80426666664</v>
      </c>
    </row>
    <row r="7" spans="1:3" x14ac:dyDescent="0.25">
      <c r="A7" s="70" t="s">
        <v>36</v>
      </c>
      <c r="B7" s="72">
        <v>8</v>
      </c>
      <c r="C7" s="71">
        <v>367750.09820000001</v>
      </c>
    </row>
    <row r="8" spans="1:3" x14ac:dyDescent="0.25">
      <c r="A8" s="70" t="s">
        <v>39</v>
      </c>
      <c r="B8" s="72">
        <v>7</v>
      </c>
      <c r="C8" s="71">
        <v>87369.292133333322</v>
      </c>
    </row>
    <row r="9" spans="1:3" x14ac:dyDescent="0.25">
      <c r="A9" s="70" t="s">
        <v>35</v>
      </c>
      <c r="B9" s="72">
        <v>7</v>
      </c>
      <c r="C9" s="71">
        <v>869584.7514666667</v>
      </c>
    </row>
    <row r="10" spans="1:3" x14ac:dyDescent="0.25">
      <c r="A10" s="70" t="s">
        <v>40</v>
      </c>
      <c r="B10" s="72">
        <v>6</v>
      </c>
      <c r="C10" s="71">
        <v>5083898.285384615</v>
      </c>
    </row>
    <row r="11" spans="1:3" x14ac:dyDescent="0.25">
      <c r="A11" s="70" t="s">
        <v>37</v>
      </c>
      <c r="B11" s="72">
        <v>5</v>
      </c>
      <c r="C11" s="71">
        <v>140847.50926666666</v>
      </c>
    </row>
    <row r="12" spans="1:3" x14ac:dyDescent="0.25">
      <c r="A12" s="70" t="s">
        <v>56</v>
      </c>
      <c r="B12" s="72">
        <v>2</v>
      </c>
      <c r="C12" s="71">
        <v>31000</v>
      </c>
    </row>
    <row r="13" spans="1:3" x14ac:dyDescent="0.25">
      <c r="A13" s="70" t="s">
        <v>42</v>
      </c>
      <c r="B13" s="72">
        <v>1</v>
      </c>
      <c r="C13" s="71">
        <v>164164.21166666667</v>
      </c>
    </row>
    <row r="14" spans="1:3" x14ac:dyDescent="0.25">
      <c r="A14" s="70" t="s">
        <v>97</v>
      </c>
      <c r="B14" s="72">
        <v>96</v>
      </c>
      <c r="C14" s="71">
        <v>29470076.688531887</v>
      </c>
    </row>
  </sheetData>
  <pageMargins left="0.511811024" right="0.511811024" top="0.78740157499999996" bottom="0.78740157499999996" header="0.31496062000000002" footer="0.31496062000000002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18"/>
  <sheetViews>
    <sheetView showGridLines="0" zoomScale="80" zoomScaleNormal="80" workbookViewId="0">
      <pane xSplit="6" ySplit="6" topLeftCell="M9" activePane="bottomRight" state="frozen"/>
      <selection pane="topRight" activeCell="F1" sqref="F1"/>
      <selection pane="bottomLeft" activeCell="A7" sqref="A7"/>
      <selection pane="bottomRight" activeCell="AN18" sqref="AN18"/>
    </sheetView>
  </sheetViews>
  <sheetFormatPr defaultRowHeight="15" x14ac:dyDescent="0.25"/>
  <cols>
    <col min="1" max="1" width="15.140625" bestFit="1" customWidth="1"/>
    <col min="2" max="2" width="12.7109375" bestFit="1" customWidth="1"/>
    <col min="3" max="3" width="13.42578125" bestFit="1" customWidth="1"/>
    <col min="4" max="4" width="12.85546875" bestFit="1" customWidth="1"/>
    <col min="5" max="5" width="12.85546875" customWidth="1"/>
    <col min="6" max="6" width="12" bestFit="1" customWidth="1"/>
    <col min="7" max="7" width="13.140625" bestFit="1" customWidth="1"/>
    <col min="8" max="8" width="36.7109375" customWidth="1"/>
    <col min="9" max="9" width="10.7109375" bestFit="1" customWidth="1"/>
    <col min="10" max="10" width="10.7109375" customWidth="1"/>
    <col min="11" max="12" width="11.5703125" bestFit="1" customWidth="1"/>
    <col min="13" max="13" width="10.85546875" bestFit="1" customWidth="1"/>
    <col min="14" max="14" width="11.42578125" customWidth="1"/>
    <col min="15" max="15" width="7.5703125" customWidth="1"/>
    <col min="16" max="16" width="9.42578125" customWidth="1"/>
    <col min="17" max="21" width="11" hidden="1" customWidth="1"/>
    <col min="22" max="24" width="11" customWidth="1"/>
    <col min="25" max="25" width="0.5703125" customWidth="1"/>
    <col min="26" max="26" width="18" hidden="1" customWidth="1"/>
    <col min="27" max="27" width="0.5703125" customWidth="1"/>
    <col min="28" max="28" width="18" hidden="1" customWidth="1"/>
    <col min="29" max="29" width="0.5703125" hidden="1" customWidth="1"/>
    <col min="30" max="30" width="18" hidden="1" customWidth="1"/>
    <col min="31" max="31" width="0.5703125" hidden="1" customWidth="1"/>
    <col min="32" max="32" width="18" hidden="1" customWidth="1"/>
    <col min="33" max="33" width="0.5703125" hidden="1" customWidth="1"/>
    <col min="34" max="34" width="18" hidden="1" customWidth="1"/>
    <col min="35" max="35" width="0.5703125" customWidth="1"/>
    <col min="36" max="36" width="18" bestFit="1" customWidth="1"/>
    <col min="37" max="37" width="0.5703125" customWidth="1"/>
    <col min="38" max="38" width="18" bestFit="1" customWidth="1"/>
    <col min="39" max="39" width="0.5703125" customWidth="1"/>
    <col min="40" max="40" width="18" bestFit="1" customWidth="1"/>
  </cols>
  <sheetData>
    <row r="2" spans="1:42" ht="30" customHeight="1" x14ac:dyDescent="0.25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6" t="s">
        <v>45</v>
      </c>
      <c r="AA2" s="41"/>
      <c r="AB2" s="26" t="s">
        <v>45</v>
      </c>
      <c r="AC2" s="41"/>
      <c r="AD2" s="26" t="s">
        <v>45</v>
      </c>
      <c r="AE2" s="41"/>
      <c r="AF2" s="26" t="s">
        <v>45</v>
      </c>
      <c r="AG2" s="41"/>
      <c r="AH2" s="26" t="s">
        <v>45</v>
      </c>
      <c r="AI2" s="41"/>
      <c r="AJ2" s="26" t="s">
        <v>45</v>
      </c>
      <c r="AK2" s="41"/>
      <c r="AL2" s="26" t="s">
        <v>45</v>
      </c>
      <c r="AM2" s="41"/>
      <c r="AN2" s="26" t="s">
        <v>45</v>
      </c>
    </row>
    <row r="3" spans="1:42" ht="30" customHeight="1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8">
        <v>456000</v>
      </c>
      <c r="AA3" s="41"/>
      <c r="AB3" s="28">
        <v>456000</v>
      </c>
      <c r="AC3" s="41"/>
      <c r="AD3" s="28">
        <v>456000</v>
      </c>
      <c r="AE3" s="41"/>
      <c r="AF3" s="28">
        <v>456000</v>
      </c>
      <c r="AG3" s="41"/>
      <c r="AH3" s="28">
        <v>456000</v>
      </c>
      <c r="AI3" s="29"/>
      <c r="AJ3" s="28">
        <v>426840.00000000006</v>
      </c>
      <c r="AK3" s="29"/>
      <c r="AL3" s="28">
        <v>426840.00000000006</v>
      </c>
      <c r="AM3" s="29"/>
      <c r="AN3" s="28">
        <v>426840.00000000006</v>
      </c>
    </row>
    <row r="4" spans="1:42" ht="30" customHeight="1" x14ac:dyDescent="0.25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30">
        <f>Z3-Z18</f>
        <v>327612.96750000003</v>
      </c>
      <c r="AA4" s="41"/>
      <c r="AB4" s="30">
        <f>AB3-AB18</f>
        <v>456000</v>
      </c>
      <c r="AC4" s="41"/>
      <c r="AD4" s="30">
        <f>AD3-AD18</f>
        <v>439762.85</v>
      </c>
      <c r="AE4" s="41"/>
      <c r="AF4" s="30">
        <f>AF3-AF18</f>
        <v>380653.75666666665</v>
      </c>
      <c r="AG4" s="41"/>
      <c r="AH4" s="30">
        <f>AH3-AH18</f>
        <v>316159.75691111106</v>
      </c>
      <c r="AI4" s="31"/>
      <c r="AJ4" s="30">
        <f>(AJ3-AJ18)/1000</f>
        <v>321.0162259222223</v>
      </c>
      <c r="AK4" s="31"/>
      <c r="AL4" s="30">
        <f>(AL3-AL18)/1000</f>
        <v>361.52533956666673</v>
      </c>
      <c r="AM4" s="31"/>
      <c r="AN4" s="30">
        <f>(AN3-AN18)/1000</f>
        <v>391.72639250000009</v>
      </c>
    </row>
    <row r="5" spans="1:42" ht="6.2" customHeight="1" x14ac:dyDescent="0.25">
      <c r="A5" s="27"/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</row>
    <row r="6" spans="1:42" ht="51.75" customHeight="1" x14ac:dyDescent="0.25">
      <c r="A6" s="1" t="s">
        <v>46</v>
      </c>
      <c r="B6" s="1" t="s">
        <v>47</v>
      </c>
      <c r="C6" s="1" t="s">
        <v>51</v>
      </c>
      <c r="D6" s="1" t="s">
        <v>0</v>
      </c>
      <c r="E6" s="1" t="s">
        <v>81</v>
      </c>
      <c r="F6" s="1" t="s">
        <v>1</v>
      </c>
      <c r="G6" s="1" t="s">
        <v>2</v>
      </c>
      <c r="H6" s="1" t="s">
        <v>3</v>
      </c>
      <c r="I6" s="1" t="s">
        <v>4</v>
      </c>
      <c r="J6" s="1" t="s">
        <v>82</v>
      </c>
      <c r="K6" s="1" t="s">
        <v>5</v>
      </c>
      <c r="L6" s="1" t="s">
        <v>6</v>
      </c>
      <c r="M6" s="2" t="s">
        <v>7</v>
      </c>
      <c r="N6" s="1" t="s">
        <v>8</v>
      </c>
      <c r="O6" s="1" t="s">
        <v>9</v>
      </c>
      <c r="P6" s="1" t="s">
        <v>10</v>
      </c>
      <c r="Q6" s="3" t="s">
        <v>11</v>
      </c>
      <c r="R6" s="3" t="s">
        <v>12</v>
      </c>
      <c r="S6" s="3" t="s">
        <v>13</v>
      </c>
      <c r="T6" s="3" t="s">
        <v>14</v>
      </c>
      <c r="U6" s="3" t="s">
        <v>15</v>
      </c>
      <c r="V6" s="3" t="s">
        <v>16</v>
      </c>
      <c r="W6" s="3" t="s">
        <v>17</v>
      </c>
      <c r="X6" s="3" t="s">
        <v>18</v>
      </c>
      <c r="Y6" s="42"/>
      <c r="Z6" s="1" t="s">
        <v>19</v>
      </c>
      <c r="AA6" s="42"/>
      <c r="AB6" s="1" t="s">
        <v>20</v>
      </c>
      <c r="AC6" s="42"/>
      <c r="AD6" s="1" t="s">
        <v>21</v>
      </c>
      <c r="AE6" s="42"/>
      <c r="AF6" s="1" t="s">
        <v>22</v>
      </c>
      <c r="AG6" s="42"/>
      <c r="AH6" s="1" t="s">
        <v>23</v>
      </c>
      <c r="AI6" s="5"/>
      <c r="AJ6" s="40" t="s">
        <v>24</v>
      </c>
      <c r="AK6" s="5"/>
      <c r="AL6" s="1" t="s">
        <v>25</v>
      </c>
      <c r="AM6" s="5"/>
      <c r="AN6" s="1" t="s">
        <v>26</v>
      </c>
    </row>
    <row r="7" spans="1:42" ht="30" customHeight="1" x14ac:dyDescent="0.25">
      <c r="A7" s="6">
        <v>2010</v>
      </c>
      <c r="B7" s="6" t="s">
        <v>50</v>
      </c>
      <c r="C7" s="6"/>
      <c r="D7" s="6" t="s">
        <v>27</v>
      </c>
      <c r="E7" s="6"/>
      <c r="F7" s="6">
        <v>4600024539</v>
      </c>
      <c r="G7" s="7" t="s">
        <v>39</v>
      </c>
      <c r="H7" s="8" t="s">
        <v>32</v>
      </c>
      <c r="I7" s="7" t="s">
        <v>30</v>
      </c>
      <c r="J7" s="7"/>
      <c r="K7" s="9">
        <v>40479</v>
      </c>
      <c r="L7" s="9">
        <v>41391</v>
      </c>
      <c r="M7" s="10">
        <v>30871</v>
      </c>
      <c r="N7" s="6">
        <v>912</v>
      </c>
      <c r="O7" s="11">
        <v>30</v>
      </c>
      <c r="P7" s="10">
        <v>1029.0333333333333</v>
      </c>
      <c r="Q7" s="6" t="s">
        <v>31</v>
      </c>
      <c r="R7" s="6" t="s">
        <v>31</v>
      </c>
      <c r="S7" s="6">
        <v>2</v>
      </c>
      <c r="T7" s="6">
        <v>12</v>
      </c>
      <c r="U7" s="6">
        <v>12</v>
      </c>
      <c r="V7" s="6">
        <v>4</v>
      </c>
      <c r="W7" s="6" t="s">
        <v>31</v>
      </c>
      <c r="X7" s="6" t="s">
        <v>31</v>
      </c>
      <c r="Y7" s="43"/>
      <c r="Z7" s="10">
        <v>0</v>
      </c>
      <c r="AA7" s="43"/>
      <c r="AB7" s="10">
        <v>0</v>
      </c>
      <c r="AC7" s="43"/>
      <c r="AD7" s="10">
        <v>2058.0666666666666</v>
      </c>
      <c r="AE7" s="43"/>
      <c r="AF7" s="10">
        <v>12348.4</v>
      </c>
      <c r="AG7" s="10"/>
      <c r="AH7" s="13">
        <f>IF(U7="-",0*P7,U7*P7)</f>
        <v>12348.4</v>
      </c>
      <c r="AI7" s="13"/>
      <c r="AJ7" s="13">
        <f>IF(V7="-",0*P7,V7*P7)</f>
        <v>4116.1333333333332</v>
      </c>
      <c r="AK7" s="13"/>
      <c r="AL7" s="13">
        <f>IF(W7="-",0*P7,W7*P7)</f>
        <v>0</v>
      </c>
      <c r="AM7" s="13"/>
      <c r="AN7" s="13">
        <f>IF(X7="-",0*P7,X7*P7)</f>
        <v>0</v>
      </c>
    </row>
    <row r="8" spans="1:42" ht="30" customHeight="1" x14ac:dyDescent="0.25">
      <c r="A8" s="6">
        <v>2012</v>
      </c>
      <c r="B8" s="6" t="s">
        <v>50</v>
      </c>
      <c r="C8" s="33" t="s">
        <v>73</v>
      </c>
      <c r="D8" s="6" t="s">
        <v>33</v>
      </c>
      <c r="E8" s="6"/>
      <c r="F8" s="6">
        <v>4600038409</v>
      </c>
      <c r="G8" s="7" t="s">
        <v>39</v>
      </c>
      <c r="H8" s="8" t="s">
        <v>77</v>
      </c>
      <c r="I8" s="7" t="s">
        <v>30</v>
      </c>
      <c r="J8" s="7"/>
      <c r="K8" s="9">
        <v>41050</v>
      </c>
      <c r="L8" s="9">
        <v>41628</v>
      </c>
      <c r="M8" s="10">
        <v>8181.73</v>
      </c>
      <c r="N8" s="6">
        <f>L8-K8</f>
        <v>578</v>
      </c>
      <c r="O8" s="11">
        <f>SUM(Q8:X8)</f>
        <v>18</v>
      </c>
      <c r="P8" s="10">
        <f>M8/O8</f>
        <v>454.54055555555556</v>
      </c>
      <c r="Q8" s="6" t="s">
        <v>31</v>
      </c>
      <c r="R8" s="6" t="s">
        <v>31</v>
      </c>
      <c r="S8" s="6" t="s">
        <v>31</v>
      </c>
      <c r="T8" s="6" t="s">
        <v>31</v>
      </c>
      <c r="U8" s="6">
        <v>7</v>
      </c>
      <c r="V8" s="6">
        <v>11</v>
      </c>
      <c r="W8" s="6" t="s">
        <v>31</v>
      </c>
      <c r="X8" s="6" t="s">
        <v>31</v>
      </c>
      <c r="Y8" s="43"/>
      <c r="Z8" s="10"/>
      <c r="AA8" s="43"/>
      <c r="AB8" s="10"/>
      <c r="AC8" s="43"/>
      <c r="AD8" s="10"/>
      <c r="AE8" s="43"/>
      <c r="AF8" s="10"/>
      <c r="AG8" s="10"/>
      <c r="AH8" s="13">
        <f t="shared" ref="AH8:AH16" si="0">IF(U8="-",0*P8,U8*P8)</f>
        <v>3181.7838888888891</v>
      </c>
      <c r="AI8" s="13"/>
      <c r="AJ8" s="13">
        <f t="shared" ref="AJ8:AJ16" si="1">IF(V8="-",0*P8,V8*P8)</f>
        <v>4999.9461111111113</v>
      </c>
      <c r="AK8" s="13"/>
      <c r="AL8" s="13">
        <f t="shared" ref="AL8:AL16" si="2">IF(W8="-",0*P8,W8*P8)</f>
        <v>0</v>
      </c>
      <c r="AM8" s="13"/>
      <c r="AN8" s="13">
        <f t="shared" ref="AN8:AN16" si="3">IF(X8="-",0*P8,X8*P8)</f>
        <v>0</v>
      </c>
    </row>
    <row r="9" spans="1:42" ht="30" customHeight="1" x14ac:dyDescent="0.25">
      <c r="A9" s="95">
        <v>2013</v>
      </c>
      <c r="B9" s="95" t="s">
        <v>50</v>
      </c>
      <c r="C9" s="103" t="s">
        <v>113</v>
      </c>
      <c r="D9" s="95" t="s">
        <v>33</v>
      </c>
      <c r="E9" s="95">
        <v>30020973</v>
      </c>
      <c r="F9" s="95">
        <v>4600043710</v>
      </c>
      <c r="G9" s="96" t="s">
        <v>39</v>
      </c>
      <c r="H9" s="97" t="s">
        <v>77</v>
      </c>
      <c r="I9" s="96" t="s">
        <v>30</v>
      </c>
      <c r="J9" s="96"/>
      <c r="K9" s="98">
        <v>41475</v>
      </c>
      <c r="L9" s="98">
        <v>41870</v>
      </c>
      <c r="M9" s="99">
        <v>4200</v>
      </c>
      <c r="N9" s="95">
        <v>395</v>
      </c>
      <c r="O9" s="100">
        <v>12</v>
      </c>
      <c r="P9" s="99">
        <f>(M9/O9)</f>
        <v>350</v>
      </c>
      <c r="Q9" s="95"/>
      <c r="R9" s="95"/>
      <c r="S9" s="95"/>
      <c r="T9" s="95"/>
      <c r="U9" s="95"/>
      <c r="V9" s="95">
        <v>5</v>
      </c>
      <c r="W9" s="95">
        <v>7</v>
      </c>
      <c r="X9" s="95" t="s">
        <v>31</v>
      </c>
      <c r="Y9" s="106"/>
      <c r="Z9" s="99"/>
      <c r="AA9" s="106"/>
      <c r="AB9" s="99"/>
      <c r="AC9" s="106"/>
      <c r="AD9" s="99"/>
      <c r="AE9" s="106"/>
      <c r="AF9" s="99"/>
      <c r="AG9" s="99"/>
      <c r="AH9" s="102"/>
      <c r="AI9" s="102"/>
      <c r="AJ9" s="99">
        <f t="shared" si="1"/>
        <v>1750</v>
      </c>
      <c r="AK9" s="102"/>
      <c r="AL9" s="102">
        <f t="shared" si="2"/>
        <v>2450</v>
      </c>
      <c r="AM9" s="102"/>
      <c r="AN9" s="102">
        <f t="shared" si="3"/>
        <v>0</v>
      </c>
    </row>
    <row r="10" spans="1:42" ht="30" customHeight="1" x14ac:dyDescent="0.25">
      <c r="A10" s="6">
        <v>2011</v>
      </c>
      <c r="B10" s="6" t="s">
        <v>50</v>
      </c>
      <c r="C10" s="6"/>
      <c r="D10" s="6" t="s">
        <v>27</v>
      </c>
      <c r="E10" s="6"/>
      <c r="F10" s="6">
        <v>4600034113</v>
      </c>
      <c r="G10" s="7" t="s">
        <v>39</v>
      </c>
      <c r="H10" s="8" t="s">
        <v>32</v>
      </c>
      <c r="I10" s="7" t="s">
        <v>30</v>
      </c>
      <c r="J10" s="7"/>
      <c r="K10" s="9">
        <v>40765</v>
      </c>
      <c r="L10" s="9">
        <v>41364</v>
      </c>
      <c r="M10" s="10">
        <v>46850</v>
      </c>
      <c r="N10" s="6">
        <v>599</v>
      </c>
      <c r="O10" s="11">
        <v>8</v>
      </c>
      <c r="P10" s="10">
        <v>5856.25</v>
      </c>
      <c r="Q10" s="6" t="s">
        <v>31</v>
      </c>
      <c r="R10" s="6" t="s">
        <v>31</v>
      </c>
      <c r="S10" s="6" t="s">
        <v>31</v>
      </c>
      <c r="T10" s="6">
        <v>5</v>
      </c>
      <c r="U10" s="6">
        <v>3</v>
      </c>
      <c r="V10" s="6" t="s">
        <v>31</v>
      </c>
      <c r="W10" s="6" t="s">
        <v>31</v>
      </c>
      <c r="X10" s="6" t="s">
        <v>31</v>
      </c>
      <c r="Y10" s="43"/>
      <c r="Z10" s="10">
        <v>0</v>
      </c>
      <c r="AA10" s="43"/>
      <c r="AB10" s="10">
        <v>0</v>
      </c>
      <c r="AC10" s="43"/>
      <c r="AD10" s="10">
        <v>0</v>
      </c>
      <c r="AE10" s="43"/>
      <c r="AF10" s="10">
        <v>29281.25</v>
      </c>
      <c r="AG10" s="10"/>
      <c r="AH10" s="13">
        <f t="shared" si="0"/>
        <v>17568.75</v>
      </c>
      <c r="AI10" s="13"/>
      <c r="AJ10" s="13">
        <f t="shared" si="1"/>
        <v>0</v>
      </c>
      <c r="AK10" s="13"/>
      <c r="AL10" s="13">
        <f t="shared" si="2"/>
        <v>0</v>
      </c>
      <c r="AM10" s="13"/>
      <c r="AN10" s="13">
        <f t="shared" si="3"/>
        <v>0</v>
      </c>
    </row>
    <row r="11" spans="1:42" ht="30" customHeight="1" x14ac:dyDescent="0.25">
      <c r="A11" s="6">
        <v>2010</v>
      </c>
      <c r="B11" s="6" t="s">
        <v>50</v>
      </c>
      <c r="C11" s="6"/>
      <c r="D11" s="6" t="s">
        <v>27</v>
      </c>
      <c r="E11" s="6"/>
      <c r="F11" s="6">
        <v>5000000046</v>
      </c>
      <c r="G11" s="7" t="s">
        <v>39</v>
      </c>
      <c r="H11" s="8" t="s">
        <v>32</v>
      </c>
      <c r="I11" s="7" t="s">
        <v>30</v>
      </c>
      <c r="J11" s="7"/>
      <c r="K11" s="9">
        <v>40232</v>
      </c>
      <c r="L11" s="9">
        <v>40961</v>
      </c>
      <c r="M11" s="10">
        <v>34029.800000000003</v>
      </c>
      <c r="N11" s="6">
        <v>729</v>
      </c>
      <c r="O11" s="11">
        <v>24</v>
      </c>
      <c r="P11" s="10">
        <v>1417.9083333333335</v>
      </c>
      <c r="Q11" s="6" t="s">
        <v>31</v>
      </c>
      <c r="R11" s="6" t="s">
        <v>31</v>
      </c>
      <c r="S11" s="6">
        <v>10</v>
      </c>
      <c r="T11" s="6">
        <v>12</v>
      </c>
      <c r="U11" s="6">
        <v>2</v>
      </c>
      <c r="V11" s="6" t="s">
        <v>31</v>
      </c>
      <c r="W11" s="6" t="s">
        <v>31</v>
      </c>
      <c r="X11" s="6" t="s">
        <v>31</v>
      </c>
      <c r="Y11" s="43"/>
      <c r="Z11" s="10">
        <v>0</v>
      </c>
      <c r="AA11" s="43"/>
      <c r="AB11" s="10">
        <v>0</v>
      </c>
      <c r="AC11" s="43"/>
      <c r="AD11" s="10">
        <v>14179.083333333336</v>
      </c>
      <c r="AE11" s="43"/>
      <c r="AF11" s="10">
        <v>17014.900000000001</v>
      </c>
      <c r="AG11" s="10"/>
      <c r="AH11" s="13">
        <f t="shared" si="0"/>
        <v>2835.8166666666671</v>
      </c>
      <c r="AI11" s="13"/>
      <c r="AJ11" s="13">
        <f t="shared" si="1"/>
        <v>0</v>
      </c>
      <c r="AK11" s="13"/>
      <c r="AL11" s="13">
        <f t="shared" si="2"/>
        <v>0</v>
      </c>
      <c r="AM11" s="13"/>
      <c r="AN11" s="13">
        <f t="shared" si="3"/>
        <v>0</v>
      </c>
    </row>
    <row r="12" spans="1:42" ht="30" customHeight="1" x14ac:dyDescent="0.25">
      <c r="A12" s="6">
        <v>2011</v>
      </c>
      <c r="B12" s="6" t="s">
        <v>50</v>
      </c>
      <c r="C12" s="6"/>
      <c r="D12" s="6" t="s">
        <v>27</v>
      </c>
      <c r="E12" s="6"/>
      <c r="F12" s="6">
        <v>4600035115</v>
      </c>
      <c r="G12" s="7" t="s">
        <v>39</v>
      </c>
      <c r="H12" s="8" t="s">
        <v>32</v>
      </c>
      <c r="I12" s="7" t="s">
        <v>30</v>
      </c>
      <c r="J12" s="7"/>
      <c r="K12" s="9">
        <v>40833</v>
      </c>
      <c r="L12" s="9">
        <v>41015</v>
      </c>
      <c r="M12" s="10">
        <v>50105.08</v>
      </c>
      <c r="N12" s="6">
        <v>182</v>
      </c>
      <c r="O12" s="11">
        <v>6</v>
      </c>
      <c r="P12" s="10">
        <v>8350.8466666666664</v>
      </c>
      <c r="Q12" s="6" t="s">
        <v>31</v>
      </c>
      <c r="R12" s="6" t="s">
        <v>31</v>
      </c>
      <c r="S12" s="6" t="s">
        <v>31</v>
      </c>
      <c r="T12" s="6">
        <v>2</v>
      </c>
      <c r="U12" s="6">
        <v>4</v>
      </c>
      <c r="V12" s="6" t="s">
        <v>31</v>
      </c>
      <c r="W12" s="6" t="s">
        <v>31</v>
      </c>
      <c r="X12" s="6" t="s">
        <v>31</v>
      </c>
      <c r="Y12" s="43"/>
      <c r="Z12" s="10">
        <v>0</v>
      </c>
      <c r="AA12" s="43"/>
      <c r="AB12" s="10">
        <v>0</v>
      </c>
      <c r="AC12" s="43"/>
      <c r="AD12" s="10">
        <v>0</v>
      </c>
      <c r="AE12" s="43"/>
      <c r="AF12" s="10">
        <v>16701.693333333333</v>
      </c>
      <c r="AG12" s="10"/>
      <c r="AH12" s="13">
        <f t="shared" si="0"/>
        <v>33403.386666666665</v>
      </c>
      <c r="AI12" s="13"/>
      <c r="AJ12" s="13">
        <f t="shared" si="1"/>
        <v>0</v>
      </c>
      <c r="AK12" s="13"/>
      <c r="AL12" s="13">
        <f t="shared" si="2"/>
        <v>0</v>
      </c>
      <c r="AM12" s="13"/>
      <c r="AN12" s="13">
        <f t="shared" si="3"/>
        <v>0</v>
      </c>
    </row>
    <row r="13" spans="1:42" ht="30" customHeight="1" x14ac:dyDescent="0.25">
      <c r="A13" s="6">
        <v>2011</v>
      </c>
      <c r="B13" s="6" t="s">
        <v>50</v>
      </c>
      <c r="C13" s="6"/>
      <c r="D13" s="6" t="s">
        <v>27</v>
      </c>
      <c r="E13" s="6"/>
      <c r="F13" s="6">
        <v>4600036251</v>
      </c>
      <c r="G13" s="7" t="s">
        <v>39</v>
      </c>
      <c r="H13" s="8" t="s">
        <v>32</v>
      </c>
      <c r="I13" s="7" t="s">
        <v>30</v>
      </c>
      <c r="J13" s="7"/>
      <c r="K13" s="9">
        <v>40899</v>
      </c>
      <c r="L13" s="9">
        <v>41120</v>
      </c>
      <c r="M13" s="10">
        <v>15000</v>
      </c>
      <c r="N13" s="6">
        <v>221</v>
      </c>
      <c r="O13" s="11">
        <v>7</v>
      </c>
      <c r="P13" s="10">
        <v>2142.8571428571427</v>
      </c>
      <c r="Q13" s="6" t="s">
        <v>31</v>
      </c>
      <c r="R13" s="6" t="s">
        <v>31</v>
      </c>
      <c r="S13" s="6" t="s">
        <v>31</v>
      </c>
      <c r="T13" s="6" t="s">
        <v>31</v>
      </c>
      <c r="U13" s="6">
        <v>7</v>
      </c>
      <c r="V13" s="6" t="s">
        <v>31</v>
      </c>
      <c r="W13" s="6" t="s">
        <v>31</v>
      </c>
      <c r="X13" s="6" t="s">
        <v>31</v>
      </c>
      <c r="Y13" s="43"/>
      <c r="Z13" s="10">
        <v>0</v>
      </c>
      <c r="AA13" s="43"/>
      <c r="AB13" s="10">
        <v>0</v>
      </c>
      <c r="AC13" s="43"/>
      <c r="AD13" s="10">
        <v>0</v>
      </c>
      <c r="AE13" s="43"/>
      <c r="AF13" s="10">
        <v>0</v>
      </c>
      <c r="AG13" s="10"/>
      <c r="AH13" s="13">
        <f t="shared" si="0"/>
        <v>14999.999999999998</v>
      </c>
      <c r="AI13" s="13"/>
      <c r="AJ13" s="13">
        <f t="shared" si="1"/>
        <v>0</v>
      </c>
      <c r="AK13" s="13"/>
      <c r="AL13" s="13">
        <f t="shared" si="2"/>
        <v>0</v>
      </c>
      <c r="AM13" s="13"/>
      <c r="AN13" s="13">
        <f t="shared" si="3"/>
        <v>0</v>
      </c>
    </row>
    <row r="14" spans="1:42" ht="30" customHeight="1" x14ac:dyDescent="0.25">
      <c r="A14" s="6">
        <v>2012</v>
      </c>
      <c r="B14" s="6" t="s">
        <v>50</v>
      </c>
      <c r="C14" s="6"/>
      <c r="D14" s="6" t="s">
        <v>33</v>
      </c>
      <c r="E14" s="6"/>
      <c r="F14" s="6">
        <v>4600038156</v>
      </c>
      <c r="G14" s="7" t="s">
        <v>39</v>
      </c>
      <c r="H14" s="8" t="s">
        <v>32</v>
      </c>
      <c r="I14" s="7" t="s">
        <v>30</v>
      </c>
      <c r="J14" s="7"/>
      <c r="K14" s="9">
        <v>41024</v>
      </c>
      <c r="L14" s="9">
        <v>41753</v>
      </c>
      <c r="M14" s="10">
        <v>129192.74</v>
      </c>
      <c r="N14" s="6">
        <v>729</v>
      </c>
      <c r="O14" s="11">
        <v>24</v>
      </c>
      <c r="P14" s="10">
        <v>5383.0308333333332</v>
      </c>
      <c r="Q14" s="6" t="s">
        <v>31</v>
      </c>
      <c r="R14" s="6" t="s">
        <v>31</v>
      </c>
      <c r="S14" s="6" t="s">
        <v>31</v>
      </c>
      <c r="T14" s="6" t="s">
        <v>31</v>
      </c>
      <c r="U14" s="6">
        <v>8</v>
      </c>
      <c r="V14" s="6">
        <v>12</v>
      </c>
      <c r="W14" s="6">
        <v>4</v>
      </c>
      <c r="X14" s="6" t="s">
        <v>31</v>
      </c>
      <c r="Y14" s="43"/>
      <c r="Z14" s="10">
        <v>0</v>
      </c>
      <c r="AA14" s="43"/>
      <c r="AB14" s="10">
        <v>0</v>
      </c>
      <c r="AC14" s="43"/>
      <c r="AD14" s="10">
        <v>0</v>
      </c>
      <c r="AE14" s="43"/>
      <c r="AF14" s="10">
        <v>0</v>
      </c>
      <c r="AG14" s="10"/>
      <c r="AH14" s="13">
        <f t="shared" si="0"/>
        <v>43064.246666666666</v>
      </c>
      <c r="AI14" s="13"/>
      <c r="AJ14" s="13">
        <f t="shared" si="1"/>
        <v>64596.369999999995</v>
      </c>
      <c r="AK14" s="13"/>
      <c r="AL14" s="13">
        <f t="shared" si="2"/>
        <v>21532.123333333333</v>
      </c>
      <c r="AM14" s="13"/>
      <c r="AN14" s="13">
        <f t="shared" si="3"/>
        <v>0</v>
      </c>
    </row>
    <row r="15" spans="1:42" ht="30" customHeight="1" x14ac:dyDescent="0.25">
      <c r="A15" s="142">
        <v>2013</v>
      </c>
      <c r="B15" s="142" t="s">
        <v>50</v>
      </c>
      <c r="C15" s="152" t="s">
        <v>141</v>
      </c>
      <c r="D15" s="142" t="s">
        <v>33</v>
      </c>
      <c r="E15" s="142"/>
      <c r="F15" s="142"/>
      <c r="G15" s="143" t="s">
        <v>39</v>
      </c>
      <c r="H15" s="144" t="s">
        <v>32</v>
      </c>
      <c r="I15" s="142" t="s">
        <v>30</v>
      </c>
      <c r="J15" s="142"/>
      <c r="K15" s="145">
        <v>41518</v>
      </c>
      <c r="L15" s="145">
        <v>42979</v>
      </c>
      <c r="M15" s="146">
        <v>140454.43</v>
      </c>
      <c r="N15" s="142">
        <f>(L15-K15)/30</f>
        <v>48.7</v>
      </c>
      <c r="O15" s="147">
        <v>48</v>
      </c>
      <c r="P15" s="146">
        <f>M15/O15</f>
        <v>2926.1339583333333</v>
      </c>
      <c r="Q15" s="142"/>
      <c r="R15" s="142"/>
      <c r="S15" s="142"/>
      <c r="T15" s="148"/>
      <c r="U15" s="149" t="s">
        <v>31</v>
      </c>
      <c r="V15" s="149">
        <v>4</v>
      </c>
      <c r="W15" s="149">
        <v>12</v>
      </c>
      <c r="X15" s="149">
        <v>12</v>
      </c>
      <c r="Y15" s="149"/>
      <c r="Z15" s="149">
        <v>128387.0325</v>
      </c>
      <c r="AA15" s="150">
        <v>2013</v>
      </c>
      <c r="AB15" s="150" t="s">
        <v>142</v>
      </c>
      <c r="AC15" s="150"/>
      <c r="AD15" s="150"/>
      <c r="AE15" s="150"/>
      <c r="AF15" s="150"/>
      <c r="AG15" s="150"/>
      <c r="AH15" s="150"/>
      <c r="AI15" s="150"/>
      <c r="AJ15" s="146">
        <f t="shared" ref="AJ15" si="4">IF(V15="-",0*P15,V15*P15)</f>
        <v>11704.535833333333</v>
      </c>
      <c r="AK15" s="149"/>
      <c r="AL15" s="149">
        <f t="shared" ref="AL15" si="5">IF(W15="-",0*P15,W15*P15)</f>
        <v>35113.607499999998</v>
      </c>
      <c r="AM15" s="149"/>
      <c r="AN15" s="149">
        <f t="shared" ref="AN15" si="6">IF(X15="-",0*P15,X15*P15)</f>
        <v>35113.607499999998</v>
      </c>
      <c r="AO15" s="153">
        <f t="shared" ref="AO15" si="7">YEAR(K15)</f>
        <v>2013</v>
      </c>
      <c r="AP15" s="150" t="s">
        <v>142</v>
      </c>
    </row>
    <row r="16" spans="1:42" ht="30" customHeight="1" x14ac:dyDescent="0.25">
      <c r="A16" s="6">
        <v>2012</v>
      </c>
      <c r="B16" s="6" t="s">
        <v>50</v>
      </c>
      <c r="C16" s="6"/>
      <c r="D16" s="6" t="s">
        <v>33</v>
      </c>
      <c r="E16" s="6"/>
      <c r="F16" s="6">
        <v>4600038125</v>
      </c>
      <c r="G16" s="7" t="s">
        <v>39</v>
      </c>
      <c r="H16" s="8" t="s">
        <v>32</v>
      </c>
      <c r="I16" s="6" t="s">
        <v>30</v>
      </c>
      <c r="J16" s="6"/>
      <c r="K16" s="9">
        <v>41025</v>
      </c>
      <c r="L16" s="9">
        <v>41754</v>
      </c>
      <c r="M16" s="10">
        <v>37313.577599999997</v>
      </c>
      <c r="N16" s="6">
        <v>729</v>
      </c>
      <c r="O16" s="11">
        <v>24</v>
      </c>
      <c r="P16" s="10">
        <v>1554.7323999999999</v>
      </c>
      <c r="Q16" s="6" t="s">
        <v>31</v>
      </c>
      <c r="R16" s="6" t="s">
        <v>31</v>
      </c>
      <c r="S16" s="6" t="s">
        <v>31</v>
      </c>
      <c r="T16" s="6" t="s">
        <v>31</v>
      </c>
      <c r="U16" s="6">
        <v>8</v>
      </c>
      <c r="V16" s="6">
        <v>12</v>
      </c>
      <c r="W16" s="6">
        <v>4</v>
      </c>
      <c r="X16" s="6" t="s">
        <v>31</v>
      </c>
      <c r="Y16" s="43"/>
      <c r="Z16" s="10">
        <v>0</v>
      </c>
      <c r="AA16" s="43"/>
      <c r="AB16" s="10">
        <v>0</v>
      </c>
      <c r="AC16" s="43"/>
      <c r="AD16" s="10">
        <v>0</v>
      </c>
      <c r="AE16" s="43"/>
      <c r="AF16" s="10">
        <v>0</v>
      </c>
      <c r="AG16" s="10"/>
      <c r="AH16" s="13">
        <f t="shared" si="0"/>
        <v>12437.859199999999</v>
      </c>
      <c r="AI16" s="13"/>
      <c r="AJ16" s="13">
        <f t="shared" si="1"/>
        <v>18656.788799999998</v>
      </c>
      <c r="AK16" s="13"/>
      <c r="AL16" s="13">
        <f t="shared" si="2"/>
        <v>6218.9295999999995</v>
      </c>
      <c r="AM16" s="13"/>
      <c r="AN16" s="13">
        <f t="shared" si="3"/>
        <v>0</v>
      </c>
    </row>
    <row r="17" spans="26:40" ht="6.2" customHeight="1" x14ac:dyDescent="0.25"/>
    <row r="18" spans="26:40" ht="46.5" customHeight="1" x14ac:dyDescent="0.25">
      <c r="Z18" s="39">
        <f>SUM(Z7:Z16)</f>
        <v>128387.0325</v>
      </c>
      <c r="AB18" s="39">
        <f>SUM(AB7:AB16)</f>
        <v>0</v>
      </c>
      <c r="AD18" s="39">
        <f>SUM(AD7:AD16)</f>
        <v>16237.150000000001</v>
      </c>
      <c r="AF18" s="39">
        <f>SUM(AF7:AF16)</f>
        <v>75346.243333333332</v>
      </c>
      <c r="AH18" s="39">
        <f>SUM(AH7:AH16)</f>
        <v>139840.24308888891</v>
      </c>
      <c r="AJ18" s="38">
        <f>SUM(AJ7:AJ16)</f>
        <v>105823.77407777777</v>
      </c>
      <c r="AL18" s="39">
        <f>SUM(AL7:AL16)</f>
        <v>65314.660433333338</v>
      </c>
      <c r="AN18" s="39">
        <f>SUM(AN7:AN16)</f>
        <v>35113.607499999998</v>
      </c>
    </row>
  </sheetData>
  <autoFilter ref="A6:X16"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25"/>
  <sheetViews>
    <sheetView showGridLines="0" zoomScale="80" zoomScaleNormal="80" workbookViewId="0">
      <pane xSplit="5" ySplit="6" topLeftCell="Q7" activePane="bottomRight" state="frozen"/>
      <selection pane="topRight" activeCell="F1" sqref="F1"/>
      <selection pane="bottomLeft" activeCell="A7" sqref="A7"/>
      <selection pane="bottomRight" activeCell="C17" sqref="C17"/>
    </sheetView>
  </sheetViews>
  <sheetFormatPr defaultRowHeight="15" x14ac:dyDescent="0.25"/>
  <cols>
    <col min="1" max="1" width="15.140625" bestFit="1" customWidth="1"/>
    <col min="2" max="2" width="19.42578125" bestFit="1" customWidth="1"/>
    <col min="3" max="3" width="13.85546875" bestFit="1" customWidth="1"/>
    <col min="4" max="4" width="12.85546875" bestFit="1" customWidth="1"/>
    <col min="5" max="5" width="12" bestFit="1" customWidth="1"/>
    <col min="6" max="6" width="13.140625" bestFit="1" customWidth="1"/>
    <col min="7" max="7" width="36.28515625" customWidth="1"/>
    <col min="8" max="8" width="10.7109375" bestFit="1" customWidth="1"/>
    <col min="9" max="10" width="11.5703125" bestFit="1" customWidth="1"/>
    <col min="11" max="11" width="10.85546875" bestFit="1" customWidth="1"/>
    <col min="12" max="12" width="11.42578125" bestFit="1" customWidth="1"/>
    <col min="13" max="13" width="7.5703125" bestFit="1" customWidth="1"/>
    <col min="14" max="14" width="9.85546875" bestFit="1" customWidth="1"/>
    <col min="15" max="18" width="11" bestFit="1" customWidth="1"/>
    <col min="19" max="19" width="13.85546875" bestFit="1" customWidth="1"/>
    <col min="20" max="22" width="11" bestFit="1" customWidth="1"/>
    <col min="23" max="23" width="0.5703125" customWidth="1"/>
    <col min="24" max="24" width="18.5703125" hidden="1" customWidth="1"/>
    <col min="25" max="25" width="0.5703125" hidden="1" customWidth="1"/>
    <col min="26" max="26" width="18" hidden="1" customWidth="1"/>
    <col min="27" max="27" width="0.5703125" hidden="1" customWidth="1"/>
    <col min="28" max="28" width="18" hidden="1" customWidth="1"/>
    <col min="29" max="29" width="0.5703125" hidden="1" customWidth="1"/>
    <col min="30" max="30" width="18" hidden="1" customWidth="1"/>
    <col min="31" max="31" width="0.5703125" customWidth="1"/>
    <col min="32" max="32" width="18" customWidth="1"/>
    <col min="33" max="33" width="0.5703125" customWidth="1"/>
    <col min="34" max="34" width="19.42578125" bestFit="1" customWidth="1"/>
    <col min="35" max="35" width="0.5703125" customWidth="1"/>
    <col min="36" max="36" width="18" bestFit="1" customWidth="1"/>
    <col min="37" max="37" width="0.5703125" customWidth="1"/>
    <col min="38" max="38" width="18" bestFit="1" customWidth="1"/>
  </cols>
  <sheetData>
    <row r="2" spans="1:38" ht="18.75" x14ac:dyDescent="0.25">
      <c r="X2" s="26" t="s">
        <v>45</v>
      </c>
      <c r="Y2" s="27"/>
      <c r="Z2" s="26" t="s">
        <v>45</v>
      </c>
      <c r="AA2" s="27"/>
      <c r="AB2" s="26" t="s">
        <v>45</v>
      </c>
      <c r="AC2" s="27"/>
      <c r="AD2" s="26" t="s">
        <v>45</v>
      </c>
      <c r="AE2" s="27"/>
      <c r="AF2" s="26" t="s">
        <v>45</v>
      </c>
      <c r="AG2" s="27"/>
      <c r="AH2" s="26" t="s">
        <v>45</v>
      </c>
      <c r="AI2" s="27"/>
      <c r="AJ2" s="26" t="s">
        <v>45</v>
      </c>
      <c r="AK2" s="27"/>
      <c r="AL2" s="26" t="s">
        <v>45</v>
      </c>
    </row>
    <row r="3" spans="1:38" ht="18.75" x14ac:dyDescent="0.25">
      <c r="X3" s="28"/>
      <c r="Y3" s="27"/>
      <c r="Z3" s="28"/>
      <c r="AA3" s="27"/>
      <c r="AB3" s="28"/>
      <c r="AC3" s="27"/>
      <c r="AD3" s="28"/>
      <c r="AE3" s="27"/>
      <c r="AF3" s="28">
        <f>529811000*0.5%</f>
        <v>2649055</v>
      </c>
      <c r="AG3" s="29"/>
      <c r="AH3" s="28">
        <f>2649*1000</f>
        <v>2649000</v>
      </c>
      <c r="AI3" s="29"/>
      <c r="AJ3" s="28">
        <f>529811000*0.5%</f>
        <v>2649055</v>
      </c>
      <c r="AK3" s="29"/>
      <c r="AL3" s="28">
        <f>529811000*0.5%</f>
        <v>2649055</v>
      </c>
    </row>
    <row r="4" spans="1:38" ht="18.75" x14ac:dyDescent="0.25">
      <c r="X4" s="30"/>
      <c r="Y4" s="27"/>
      <c r="Z4" s="30"/>
      <c r="AA4" s="27"/>
      <c r="AB4" s="30"/>
      <c r="AC4" s="27"/>
      <c r="AD4" s="30"/>
      <c r="AE4" s="27"/>
      <c r="AF4" s="30">
        <f>(AF3-AF9)</f>
        <v>1828233.9416666667</v>
      </c>
      <c r="AG4" s="31"/>
      <c r="AH4" s="30">
        <f>(AH3-AH9)/1000</f>
        <v>2484.8357883333333</v>
      </c>
      <c r="AI4" s="31"/>
      <c r="AJ4" s="30">
        <f>(AJ3-AJ9)</f>
        <v>2649055</v>
      </c>
      <c r="AK4" s="31"/>
      <c r="AL4" s="30">
        <f>(AL3-AL9)</f>
        <v>2649055</v>
      </c>
    </row>
    <row r="6" spans="1:38" ht="65.25" customHeight="1" x14ac:dyDescent="0.25">
      <c r="A6" s="1" t="s">
        <v>46</v>
      </c>
      <c r="B6" s="1" t="s">
        <v>47</v>
      </c>
      <c r="C6" s="1" t="s">
        <v>51</v>
      </c>
      <c r="D6" s="1" t="s">
        <v>0</v>
      </c>
      <c r="E6" s="1" t="s">
        <v>1</v>
      </c>
      <c r="F6" s="1" t="s">
        <v>2</v>
      </c>
      <c r="G6" s="1" t="s">
        <v>3</v>
      </c>
      <c r="H6" s="1" t="s">
        <v>4</v>
      </c>
      <c r="I6" s="1" t="s">
        <v>5</v>
      </c>
      <c r="J6" s="1" t="s">
        <v>6</v>
      </c>
      <c r="K6" s="2" t="s">
        <v>7</v>
      </c>
      <c r="L6" s="1" t="s">
        <v>8</v>
      </c>
      <c r="M6" s="1" t="s">
        <v>9</v>
      </c>
      <c r="N6" s="1" t="s">
        <v>10</v>
      </c>
      <c r="O6" s="3" t="s">
        <v>11</v>
      </c>
      <c r="P6" s="3" t="s">
        <v>12</v>
      </c>
      <c r="Q6" s="3" t="s">
        <v>13</v>
      </c>
      <c r="R6" s="3" t="s">
        <v>14</v>
      </c>
      <c r="S6" s="3" t="s">
        <v>15</v>
      </c>
      <c r="T6" s="3" t="s">
        <v>16</v>
      </c>
      <c r="U6" s="3" t="s">
        <v>17</v>
      </c>
      <c r="V6" s="3" t="s">
        <v>18</v>
      </c>
      <c r="W6" s="4"/>
      <c r="X6" s="1" t="s">
        <v>19</v>
      </c>
      <c r="Y6" s="4"/>
      <c r="Z6" s="1" t="s">
        <v>20</v>
      </c>
      <c r="AA6" s="4"/>
      <c r="AB6" s="1" t="s">
        <v>21</v>
      </c>
      <c r="AC6" s="4"/>
      <c r="AD6" s="1" t="s">
        <v>22</v>
      </c>
      <c r="AE6" s="4"/>
      <c r="AF6" s="1" t="s">
        <v>23</v>
      </c>
      <c r="AG6" s="5"/>
      <c r="AH6" s="1" t="s">
        <v>24</v>
      </c>
      <c r="AI6" s="5"/>
      <c r="AJ6" s="1" t="s">
        <v>25</v>
      </c>
      <c r="AK6" s="5"/>
      <c r="AL6" s="1" t="s">
        <v>26</v>
      </c>
    </row>
    <row r="7" spans="1:38" ht="30" customHeight="1" x14ac:dyDescent="0.25">
      <c r="A7" s="6">
        <v>2012</v>
      </c>
      <c r="B7" s="6" t="s">
        <v>50</v>
      </c>
      <c r="C7" s="6"/>
      <c r="D7" s="6" t="s">
        <v>27</v>
      </c>
      <c r="E7" s="6">
        <v>4600039921</v>
      </c>
      <c r="F7" s="7" t="s">
        <v>42</v>
      </c>
      <c r="G7" s="8" t="s">
        <v>43</v>
      </c>
      <c r="H7" s="7" t="s">
        <v>30</v>
      </c>
      <c r="I7" s="9">
        <v>41151</v>
      </c>
      <c r="J7" s="9">
        <v>41334</v>
      </c>
      <c r="K7" s="10">
        <v>984985.27</v>
      </c>
      <c r="L7" s="6">
        <v>183</v>
      </c>
      <c r="M7" s="11">
        <v>12</v>
      </c>
      <c r="N7" s="10">
        <v>82082.105833333335</v>
      </c>
      <c r="O7" s="6" t="s">
        <v>31</v>
      </c>
      <c r="P7" s="6" t="s">
        <v>31</v>
      </c>
      <c r="Q7" s="6" t="s">
        <v>31</v>
      </c>
      <c r="R7" s="6" t="s">
        <v>31</v>
      </c>
      <c r="S7" s="6">
        <v>10</v>
      </c>
      <c r="T7" s="6">
        <v>2</v>
      </c>
      <c r="U7" s="6" t="s">
        <v>31</v>
      </c>
      <c r="V7" s="6" t="s">
        <v>31</v>
      </c>
      <c r="W7" s="12"/>
      <c r="X7" s="13">
        <v>0</v>
      </c>
      <c r="Y7" s="12"/>
      <c r="Z7" s="13">
        <v>0</v>
      </c>
      <c r="AA7" s="12"/>
      <c r="AB7" s="13">
        <v>0</v>
      </c>
      <c r="AC7" s="12"/>
      <c r="AD7" s="13">
        <v>0</v>
      </c>
      <c r="AE7" s="13"/>
      <c r="AF7" s="13">
        <v>820821.05833333335</v>
      </c>
      <c r="AG7" s="13"/>
      <c r="AH7" s="13">
        <v>164164.21166666667</v>
      </c>
      <c r="AI7" s="13"/>
      <c r="AJ7" s="13">
        <v>0</v>
      </c>
      <c r="AK7" s="13"/>
      <c r="AL7" s="13">
        <v>0</v>
      </c>
    </row>
    <row r="9" spans="1:38" ht="42.75" customHeight="1" x14ac:dyDescent="0.25">
      <c r="AF9" s="39">
        <f>SUM(AF7)</f>
        <v>820821.05833333335</v>
      </c>
      <c r="AH9" s="53">
        <f>SUM(AH7)</f>
        <v>164164.21166666667</v>
      </c>
      <c r="AJ9" s="39">
        <f>SUM(AJ7)</f>
        <v>0</v>
      </c>
      <c r="AL9" s="39">
        <f>SUM(AL7)</f>
        <v>0</v>
      </c>
    </row>
    <row r="19" spans="3:19" x14ac:dyDescent="0.25">
      <c r="C19" s="55"/>
    </row>
    <row r="25" spans="3:19" x14ac:dyDescent="0.25">
      <c r="S25" s="55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9"/>
  <sheetViews>
    <sheetView showGridLines="0" zoomScale="80" zoomScaleNormal="80" workbookViewId="0">
      <pane xSplit="5" ySplit="6" topLeftCell="R7" activePane="bottomRight" state="frozen"/>
      <selection pane="topRight" activeCell="F1" sqref="F1"/>
      <selection pane="bottomLeft" activeCell="A7" sqref="A7"/>
      <selection pane="bottomRight" activeCell="AM13" sqref="AM13"/>
    </sheetView>
  </sheetViews>
  <sheetFormatPr defaultRowHeight="15" x14ac:dyDescent="0.25"/>
  <cols>
    <col min="1" max="1" width="15.28515625" bestFit="1" customWidth="1"/>
    <col min="2" max="2" width="12.7109375" bestFit="1" customWidth="1"/>
    <col min="3" max="3" width="13.42578125" bestFit="1" customWidth="1"/>
    <col min="4" max="4" width="12.85546875" bestFit="1" customWidth="1"/>
    <col min="5" max="5" width="12" bestFit="1" customWidth="1"/>
    <col min="6" max="6" width="13.140625" bestFit="1" customWidth="1"/>
    <col min="7" max="7" width="26.7109375" customWidth="1"/>
    <col min="8" max="8" width="10.7109375" bestFit="1" customWidth="1"/>
    <col min="9" max="10" width="11.5703125" bestFit="1" customWidth="1"/>
    <col min="11" max="11" width="9.85546875" bestFit="1" customWidth="1"/>
    <col min="12" max="12" width="11.42578125" bestFit="1" customWidth="1"/>
    <col min="13" max="13" width="7.5703125" bestFit="1" customWidth="1"/>
    <col min="14" max="14" width="9.42578125" bestFit="1" customWidth="1"/>
    <col min="15" max="22" width="11" bestFit="1" customWidth="1"/>
    <col min="23" max="23" width="0.5703125" customWidth="1"/>
    <col min="24" max="24" width="18" hidden="1" customWidth="1"/>
    <col min="25" max="25" width="0.5703125" hidden="1" customWidth="1"/>
    <col min="26" max="26" width="18" hidden="1" customWidth="1"/>
    <col min="27" max="27" width="0.5703125" hidden="1" customWidth="1"/>
    <col min="28" max="28" width="18" hidden="1" customWidth="1"/>
    <col min="29" max="29" width="0.5703125" hidden="1" customWidth="1"/>
    <col min="30" max="30" width="18" hidden="1" customWidth="1"/>
    <col min="31" max="31" width="0.5703125" hidden="1" customWidth="1"/>
    <col min="32" max="32" width="18" hidden="1" customWidth="1"/>
    <col min="33" max="33" width="0.5703125" customWidth="1"/>
    <col min="34" max="34" width="18" bestFit="1" customWidth="1"/>
    <col min="35" max="35" width="0.5703125" customWidth="1"/>
    <col min="36" max="36" width="18" bestFit="1" customWidth="1"/>
    <col min="37" max="37" width="0.5703125" customWidth="1"/>
    <col min="38" max="38" width="18" bestFit="1" customWidth="1"/>
  </cols>
  <sheetData>
    <row r="2" spans="1:38" ht="18.75" x14ac:dyDescent="0.25">
      <c r="X2" s="26" t="s">
        <v>45</v>
      </c>
      <c r="Y2" s="27"/>
      <c r="Z2" s="26" t="s">
        <v>45</v>
      </c>
      <c r="AA2" s="27"/>
      <c r="AB2" s="26" t="s">
        <v>45</v>
      </c>
      <c r="AC2" s="27"/>
      <c r="AD2" s="26" t="s">
        <v>45</v>
      </c>
      <c r="AE2" s="27"/>
      <c r="AF2" s="26" t="s">
        <v>45</v>
      </c>
      <c r="AG2" s="27"/>
      <c r="AH2" s="26" t="s">
        <v>45</v>
      </c>
      <c r="AI2" s="27"/>
      <c r="AJ2" s="26" t="s">
        <v>45</v>
      </c>
      <c r="AK2" s="27"/>
      <c r="AL2" s="26" t="s">
        <v>45</v>
      </c>
    </row>
    <row r="3" spans="1:38" ht="18.75" x14ac:dyDescent="0.25">
      <c r="X3" s="28"/>
      <c r="Y3" s="27"/>
      <c r="Z3" s="28"/>
      <c r="AA3" s="27"/>
      <c r="AB3" s="28"/>
      <c r="AC3" s="27"/>
      <c r="AD3" s="28"/>
      <c r="AE3" s="27"/>
      <c r="AF3" s="28"/>
      <c r="AG3" s="29"/>
      <c r="AH3" s="28"/>
      <c r="AI3" s="29"/>
      <c r="AJ3" s="28"/>
      <c r="AK3" s="29"/>
      <c r="AL3" s="28"/>
    </row>
    <row r="4" spans="1:38" ht="18.75" x14ac:dyDescent="0.25">
      <c r="X4" s="30"/>
      <c r="Y4" s="27"/>
      <c r="Z4" s="30"/>
      <c r="AA4" s="27"/>
      <c r="AB4" s="30"/>
      <c r="AC4" s="27"/>
      <c r="AD4" s="30"/>
      <c r="AE4" s="27"/>
      <c r="AF4" s="30"/>
      <c r="AG4" s="31"/>
      <c r="AH4" s="30"/>
      <c r="AI4" s="31"/>
      <c r="AJ4" s="30"/>
      <c r="AK4" s="31"/>
      <c r="AL4" s="30"/>
    </row>
    <row r="6" spans="1:38" ht="45.75" customHeight="1" x14ac:dyDescent="0.25">
      <c r="A6" s="1" t="s">
        <v>46</v>
      </c>
      <c r="B6" s="1" t="s">
        <v>47</v>
      </c>
      <c r="C6" s="1" t="s">
        <v>51</v>
      </c>
      <c r="D6" s="1" t="s">
        <v>0</v>
      </c>
      <c r="E6" s="1" t="s">
        <v>1</v>
      </c>
      <c r="F6" s="1" t="s">
        <v>2</v>
      </c>
      <c r="G6" s="1" t="s">
        <v>3</v>
      </c>
      <c r="H6" s="1" t="s">
        <v>4</v>
      </c>
      <c r="I6" s="1" t="s">
        <v>5</v>
      </c>
      <c r="J6" s="1" t="s">
        <v>6</v>
      </c>
      <c r="K6" s="2" t="s">
        <v>7</v>
      </c>
      <c r="L6" s="1" t="s">
        <v>8</v>
      </c>
      <c r="M6" s="1" t="s">
        <v>9</v>
      </c>
      <c r="N6" s="1" t="s">
        <v>10</v>
      </c>
      <c r="O6" s="3" t="s">
        <v>11</v>
      </c>
      <c r="P6" s="3" t="s">
        <v>12</v>
      </c>
      <c r="Q6" s="3" t="s">
        <v>13</v>
      </c>
      <c r="R6" s="3" t="s">
        <v>14</v>
      </c>
      <c r="S6" s="3" t="s">
        <v>15</v>
      </c>
      <c r="T6" s="3" t="s">
        <v>16</v>
      </c>
      <c r="U6" s="3" t="s">
        <v>17</v>
      </c>
      <c r="V6" s="3" t="s">
        <v>18</v>
      </c>
      <c r="W6" s="4"/>
      <c r="X6" s="1" t="s">
        <v>19</v>
      </c>
      <c r="Y6" s="4"/>
      <c r="Z6" s="1" t="s">
        <v>20</v>
      </c>
      <c r="AA6" s="4"/>
      <c r="AB6" s="1" t="s">
        <v>21</v>
      </c>
      <c r="AC6" s="4"/>
      <c r="AD6" s="1" t="s">
        <v>22</v>
      </c>
      <c r="AE6" s="4"/>
      <c r="AF6" s="1" t="s">
        <v>23</v>
      </c>
      <c r="AG6" s="5"/>
      <c r="AH6" s="1" t="s">
        <v>24</v>
      </c>
      <c r="AI6" s="5"/>
      <c r="AJ6" s="1" t="s">
        <v>25</v>
      </c>
      <c r="AK6" s="5"/>
      <c r="AL6" s="1" t="s">
        <v>26</v>
      </c>
    </row>
    <row r="7" spans="1:38" ht="30" customHeight="1" x14ac:dyDescent="0.25">
      <c r="A7" s="34">
        <v>2012</v>
      </c>
      <c r="B7" s="6" t="s">
        <v>50</v>
      </c>
      <c r="C7" s="6" t="s">
        <v>55</v>
      </c>
      <c r="D7" s="6" t="s">
        <v>27</v>
      </c>
      <c r="E7" s="6">
        <v>4600039306</v>
      </c>
      <c r="F7" s="7" t="s">
        <v>56</v>
      </c>
      <c r="G7" s="8" t="s">
        <v>57</v>
      </c>
      <c r="H7" s="7" t="s">
        <v>30</v>
      </c>
      <c r="I7" s="9">
        <v>41102</v>
      </c>
      <c r="J7" s="9">
        <v>42016</v>
      </c>
      <c r="K7" s="10">
        <v>40000</v>
      </c>
      <c r="L7" s="6">
        <f t="shared" ref="L7:L8" si="0">J7-I7</f>
        <v>914</v>
      </c>
      <c r="M7" s="32">
        <f t="shared" ref="M7:M8" si="1">SUM(O7:V7)</f>
        <v>30</v>
      </c>
      <c r="N7" s="10">
        <f t="shared" ref="N7:N8" si="2">K7/M7</f>
        <v>1333.3333333333333</v>
      </c>
      <c r="O7" s="6" t="s">
        <v>31</v>
      </c>
      <c r="P7" s="6" t="s">
        <v>31</v>
      </c>
      <c r="Q7" s="6" t="s">
        <v>31</v>
      </c>
      <c r="R7" s="6" t="s">
        <v>31</v>
      </c>
      <c r="S7" s="6">
        <v>6</v>
      </c>
      <c r="T7" s="6">
        <v>12</v>
      </c>
      <c r="U7" s="6">
        <v>12</v>
      </c>
      <c r="V7" s="6" t="s">
        <v>31</v>
      </c>
      <c r="W7" s="12"/>
      <c r="X7" s="13">
        <v>0</v>
      </c>
      <c r="Y7" s="12"/>
      <c r="Z7" s="13">
        <v>0</v>
      </c>
      <c r="AA7" s="12"/>
      <c r="AB7" s="13">
        <v>0</v>
      </c>
      <c r="AC7" s="12"/>
      <c r="AD7" s="13">
        <v>0</v>
      </c>
      <c r="AE7" s="13"/>
      <c r="AF7" s="13">
        <f>$N$20*S7</f>
        <v>0</v>
      </c>
      <c r="AG7" s="13"/>
      <c r="AH7" s="13">
        <f>N7*T7</f>
        <v>16000</v>
      </c>
      <c r="AI7" s="13"/>
      <c r="AJ7" s="13">
        <f>N7*U7</f>
        <v>16000</v>
      </c>
      <c r="AK7" s="13"/>
      <c r="AL7" s="13">
        <f>$N$20*Y7</f>
        <v>0</v>
      </c>
    </row>
    <row r="8" spans="1:38" ht="30" customHeight="1" x14ac:dyDescent="0.25">
      <c r="A8" s="34">
        <v>2012</v>
      </c>
      <c r="B8" s="6" t="s">
        <v>50</v>
      </c>
      <c r="C8" s="6" t="s">
        <v>55</v>
      </c>
      <c r="D8" s="6" t="s">
        <v>27</v>
      </c>
      <c r="E8" s="6">
        <v>4600039304</v>
      </c>
      <c r="F8" s="7" t="s">
        <v>56</v>
      </c>
      <c r="G8" s="8" t="s">
        <v>57</v>
      </c>
      <c r="H8" s="7" t="s">
        <v>30</v>
      </c>
      <c r="I8" s="9">
        <v>41102</v>
      </c>
      <c r="J8" s="9">
        <v>42197</v>
      </c>
      <c r="K8" s="10">
        <v>45000</v>
      </c>
      <c r="L8" s="6">
        <f t="shared" si="0"/>
        <v>1095</v>
      </c>
      <c r="M8" s="32">
        <f t="shared" si="1"/>
        <v>36</v>
      </c>
      <c r="N8" s="10">
        <f t="shared" si="2"/>
        <v>1250</v>
      </c>
      <c r="O8" s="6" t="s">
        <v>31</v>
      </c>
      <c r="P8" s="6" t="s">
        <v>31</v>
      </c>
      <c r="Q8" s="6" t="s">
        <v>31</v>
      </c>
      <c r="R8" s="6" t="s">
        <v>31</v>
      </c>
      <c r="S8" s="6">
        <v>6</v>
      </c>
      <c r="T8" s="6">
        <v>12</v>
      </c>
      <c r="U8" s="6">
        <v>12</v>
      </c>
      <c r="V8" s="6">
        <v>6</v>
      </c>
      <c r="W8" s="12"/>
      <c r="X8" s="13">
        <v>0</v>
      </c>
      <c r="Y8" s="12"/>
      <c r="Z8" s="13">
        <v>0</v>
      </c>
      <c r="AA8" s="12"/>
      <c r="AB8" s="13">
        <v>0</v>
      </c>
      <c r="AC8" s="12"/>
      <c r="AD8" s="13">
        <v>0</v>
      </c>
      <c r="AE8" s="13"/>
      <c r="AF8" s="13">
        <f>S8*N8</f>
        <v>7500</v>
      </c>
      <c r="AG8" s="13"/>
      <c r="AH8" s="13">
        <f>N8*T8</f>
        <v>15000</v>
      </c>
      <c r="AI8" s="13"/>
      <c r="AJ8" s="13">
        <f>N8*U8</f>
        <v>15000</v>
      </c>
      <c r="AK8" s="13"/>
      <c r="AL8" s="13">
        <f>N8*V8</f>
        <v>7500</v>
      </c>
    </row>
    <row r="9" spans="1:38" ht="30" customHeight="1" x14ac:dyDescent="0.25"/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34"/>
  <sheetViews>
    <sheetView showGridLines="0" topLeftCell="A11" zoomScale="80" zoomScaleNormal="80" workbookViewId="0">
      <selection activeCell="M41" sqref="M40:M41"/>
    </sheetView>
  </sheetViews>
  <sheetFormatPr defaultRowHeight="15" x14ac:dyDescent="0.25"/>
  <cols>
    <col min="2" max="2" width="28" customWidth="1"/>
    <col min="3" max="3" width="15.140625" customWidth="1"/>
    <col min="4" max="4" width="15.5703125" hidden="1" customWidth="1"/>
    <col min="5" max="5" width="18.5703125" customWidth="1"/>
    <col min="6" max="6" width="17.28515625" hidden="1" customWidth="1"/>
    <col min="7" max="7" width="15.5703125" hidden="1" customWidth="1"/>
    <col min="9" max="9" width="13.85546875" customWidth="1"/>
    <col min="10" max="10" width="18.42578125" customWidth="1"/>
    <col min="11" max="11" width="15.7109375" customWidth="1"/>
    <col min="12" max="12" width="17.7109375" customWidth="1"/>
    <col min="13" max="13" width="16.7109375" customWidth="1"/>
    <col min="14" max="15" width="15" customWidth="1"/>
    <col min="24" max="24" width="11.42578125" customWidth="1"/>
  </cols>
  <sheetData>
    <row r="1" spans="2:9" ht="15.75" thickBot="1" x14ac:dyDescent="0.3"/>
    <row r="2" spans="2:9" x14ac:dyDescent="0.25">
      <c r="B2" s="190" t="s">
        <v>72</v>
      </c>
      <c r="C2" s="191"/>
      <c r="D2" s="191"/>
      <c r="E2" s="191"/>
      <c r="F2" s="191"/>
      <c r="G2" s="192"/>
    </row>
    <row r="3" spans="2:9" x14ac:dyDescent="0.25">
      <c r="B3" s="193"/>
      <c r="C3" s="194"/>
      <c r="D3" s="194"/>
      <c r="E3" s="194"/>
      <c r="F3" s="194"/>
      <c r="G3" s="195"/>
    </row>
    <row r="4" spans="2:9" ht="41.25" customHeight="1" thickBot="1" x14ac:dyDescent="0.3">
      <c r="B4" s="56" t="s">
        <v>60</v>
      </c>
      <c r="C4" s="44" t="s">
        <v>91</v>
      </c>
      <c r="D4" s="44" t="s">
        <v>92</v>
      </c>
      <c r="E4" s="44" t="s">
        <v>93</v>
      </c>
      <c r="F4" s="44" t="s">
        <v>94</v>
      </c>
      <c r="G4" s="44" t="s">
        <v>95</v>
      </c>
      <c r="I4" s="57" t="s">
        <v>90</v>
      </c>
    </row>
    <row r="5" spans="2:9" ht="30" customHeight="1" x14ac:dyDescent="0.25">
      <c r="B5" s="58" t="s">
        <v>64</v>
      </c>
      <c r="C5" s="47">
        <v>25261.694995950005</v>
      </c>
      <c r="D5" s="47">
        <v>25261.694995950005</v>
      </c>
      <c r="E5" s="47">
        <v>29243.085104700003</v>
      </c>
      <c r="F5" s="47">
        <f>E5</f>
        <v>29243.085104700003</v>
      </c>
      <c r="G5" s="59">
        <f>F5</f>
        <v>29243.085104700003</v>
      </c>
      <c r="I5" s="66">
        <f>E5/D5-1</f>
        <v>0.15760581819186315</v>
      </c>
    </row>
    <row r="6" spans="2:9" ht="30" customHeight="1" x14ac:dyDescent="0.25">
      <c r="B6" s="60" t="s">
        <v>65</v>
      </c>
      <c r="C6" s="48">
        <v>10923.577662099999</v>
      </c>
      <c r="D6" s="48">
        <v>10923.577662099999</v>
      </c>
      <c r="E6" s="48">
        <v>10639.735000000001</v>
      </c>
      <c r="F6" s="47">
        <f t="shared" ref="F6:G6" si="0">E6</f>
        <v>10639.735000000001</v>
      </c>
      <c r="G6" s="59">
        <f t="shared" si="0"/>
        <v>10639.735000000001</v>
      </c>
      <c r="I6" s="67">
        <f t="shared" ref="I6:I13" si="1">E6/D6-1</f>
        <v>-2.5984404641055225E-2</v>
      </c>
    </row>
    <row r="7" spans="2:9" ht="30" customHeight="1" x14ac:dyDescent="0.25">
      <c r="B7" s="60" t="s">
        <v>66</v>
      </c>
      <c r="C7" s="48">
        <v>1189.3181086</v>
      </c>
      <c r="D7" s="48">
        <v>1189.3181086</v>
      </c>
      <c r="E7" s="48">
        <v>1166.6100000000001</v>
      </c>
      <c r="F7" s="47">
        <f t="shared" ref="F7:G7" si="2">E7</f>
        <v>1166.6100000000001</v>
      </c>
      <c r="G7" s="59">
        <f t="shared" si="2"/>
        <v>1166.6100000000001</v>
      </c>
      <c r="I7" s="67">
        <f t="shared" si="1"/>
        <v>-1.9093385054676948E-2</v>
      </c>
    </row>
    <row r="8" spans="2:9" ht="30" customHeight="1" x14ac:dyDescent="0.25">
      <c r="B8" s="60" t="s">
        <v>67</v>
      </c>
      <c r="C8" s="48">
        <v>291</v>
      </c>
      <c r="D8" s="48">
        <v>291</v>
      </c>
      <c r="E8" s="48">
        <v>295.91500000000002</v>
      </c>
      <c r="F8" s="47">
        <f t="shared" ref="F8:G8" si="3">E8</f>
        <v>295.91500000000002</v>
      </c>
      <c r="G8" s="59">
        <f t="shared" si="3"/>
        <v>295.91500000000002</v>
      </c>
      <c r="I8" s="68">
        <f t="shared" si="1"/>
        <v>1.6890034364261286E-2</v>
      </c>
    </row>
    <row r="9" spans="2:9" ht="30" customHeight="1" x14ac:dyDescent="0.25">
      <c r="B9" s="60" t="s">
        <v>68</v>
      </c>
      <c r="C9" s="48">
        <v>456.25163300000003</v>
      </c>
      <c r="D9" s="48">
        <v>456.25163300000003</v>
      </c>
      <c r="E9" s="48">
        <v>426.84000000000003</v>
      </c>
      <c r="F9" s="47">
        <f t="shared" ref="F9:G9" si="4">E9</f>
        <v>426.84000000000003</v>
      </c>
      <c r="G9" s="59">
        <f t="shared" si="4"/>
        <v>426.84000000000003</v>
      </c>
      <c r="I9" s="67">
        <f t="shared" si="1"/>
        <v>-6.4463622423900468E-2</v>
      </c>
    </row>
    <row r="10" spans="2:9" ht="30" customHeight="1" x14ac:dyDescent="0.25">
      <c r="B10" s="60" t="s">
        <v>69</v>
      </c>
      <c r="C10" s="48">
        <v>511.03742580000005</v>
      </c>
      <c r="D10" s="48">
        <v>511.03742580000005</v>
      </c>
      <c r="E10" s="48">
        <v>492.815</v>
      </c>
      <c r="F10" s="47">
        <f t="shared" ref="F10:G10" si="5">E10</f>
        <v>492.815</v>
      </c>
      <c r="G10" s="59">
        <f t="shared" si="5"/>
        <v>492.815</v>
      </c>
      <c r="I10" s="67">
        <f t="shared" si="1"/>
        <v>-3.5657712879783476E-2</v>
      </c>
    </row>
    <row r="11" spans="2:9" ht="30" customHeight="1" x14ac:dyDescent="0.25">
      <c r="B11" s="60" t="s">
        <v>70</v>
      </c>
      <c r="C11" s="48">
        <v>419</v>
      </c>
      <c r="D11" s="48">
        <v>419</v>
      </c>
      <c r="E11" s="48">
        <v>372.09500000000003</v>
      </c>
      <c r="F11" s="47">
        <f t="shared" ref="F11:G11" si="6">E11</f>
        <v>372.09500000000003</v>
      </c>
      <c r="G11" s="59">
        <f t="shared" si="6"/>
        <v>372.09500000000003</v>
      </c>
      <c r="I11" s="67">
        <f t="shared" si="1"/>
        <v>-0.111945107398568</v>
      </c>
    </row>
    <row r="12" spans="2:9" ht="30" customHeight="1" thickBot="1" x14ac:dyDescent="0.3">
      <c r="B12" s="60" t="s">
        <v>40</v>
      </c>
      <c r="C12" s="48">
        <v>9980</v>
      </c>
      <c r="D12" s="48">
        <v>9980</v>
      </c>
      <c r="E12" s="48">
        <v>11662.267052650001</v>
      </c>
      <c r="F12" s="47">
        <f t="shared" ref="F12:G12" si="7">E12</f>
        <v>11662.267052650001</v>
      </c>
      <c r="G12" s="59">
        <f t="shared" si="7"/>
        <v>11662.267052650001</v>
      </c>
      <c r="I12" s="69">
        <f t="shared" si="1"/>
        <v>0.16856383293086186</v>
      </c>
    </row>
    <row r="13" spans="2:9" ht="30" customHeight="1" thickBot="1" x14ac:dyDescent="0.3">
      <c r="B13" s="61" t="s">
        <v>89</v>
      </c>
      <c r="C13" s="62"/>
      <c r="D13" s="62">
        <f>2649055/1000</f>
        <v>2649.0549999999998</v>
      </c>
      <c r="E13" s="63">
        <v>2649</v>
      </c>
      <c r="F13" s="63">
        <f t="shared" ref="F13:G13" si="8">E13</f>
        <v>2649</v>
      </c>
      <c r="G13" s="64">
        <f t="shared" si="8"/>
        <v>2649</v>
      </c>
      <c r="I13" s="69">
        <f t="shared" si="1"/>
        <v>-2.0762120831685493E-5</v>
      </c>
    </row>
    <row r="16" spans="2:9" ht="15.75" thickBot="1" x14ac:dyDescent="0.3"/>
    <row r="17" spans="2:15" ht="33" thickTop="1" thickBot="1" x14ac:dyDescent="0.55000000000000004">
      <c r="B17" s="203">
        <v>2013</v>
      </c>
      <c r="C17" s="204"/>
      <c r="D17" s="204"/>
      <c r="E17" s="204"/>
      <c r="F17" s="204"/>
      <c r="G17" s="205"/>
    </row>
    <row r="18" spans="2:15" ht="15.75" thickTop="1" x14ac:dyDescent="0.25">
      <c r="B18" s="196" t="s">
        <v>151</v>
      </c>
      <c r="C18" s="197"/>
      <c r="D18" s="197"/>
      <c r="E18" s="197"/>
      <c r="F18" s="197"/>
      <c r="G18" s="198"/>
      <c r="J18" s="190" t="s">
        <v>72</v>
      </c>
      <c r="K18" s="191"/>
      <c r="L18" s="191"/>
      <c r="M18" s="191"/>
      <c r="N18" s="191"/>
      <c r="O18" s="192"/>
    </row>
    <row r="19" spans="2:15" ht="18" customHeight="1" thickBot="1" x14ac:dyDescent="0.3">
      <c r="B19" s="199"/>
      <c r="C19" s="200"/>
      <c r="D19" s="200"/>
      <c r="E19" s="200"/>
      <c r="F19" s="201"/>
      <c r="G19" s="202"/>
      <c r="J19" s="193"/>
      <c r="K19" s="194"/>
      <c r="L19" s="194"/>
      <c r="M19" s="194"/>
      <c r="N19" s="194"/>
      <c r="O19" s="195"/>
    </row>
    <row r="20" spans="2:15" ht="44.25" customHeight="1" thickTop="1" thickBot="1" x14ac:dyDescent="0.3">
      <c r="B20" s="185" t="s">
        <v>60</v>
      </c>
      <c r="C20" s="184" t="s">
        <v>92</v>
      </c>
      <c r="D20" s="184" t="s">
        <v>61</v>
      </c>
      <c r="E20" s="186" t="s">
        <v>62</v>
      </c>
      <c r="F20" s="182" t="s">
        <v>63</v>
      </c>
      <c r="G20" s="183" t="s">
        <v>71</v>
      </c>
      <c r="J20" s="56" t="s">
        <v>60</v>
      </c>
      <c r="K20" s="44" t="s">
        <v>91</v>
      </c>
      <c r="L20" s="44" t="s">
        <v>92</v>
      </c>
      <c r="M20" s="44" t="s">
        <v>93</v>
      </c>
      <c r="N20" s="44" t="s">
        <v>94</v>
      </c>
      <c r="O20" s="44" t="s">
        <v>95</v>
      </c>
    </row>
    <row r="21" spans="2:15" ht="30" customHeight="1" thickTop="1" x14ac:dyDescent="0.25">
      <c r="B21" s="168" t="s">
        <v>64</v>
      </c>
      <c r="C21" s="45">
        <f>29243085.1047/1000</f>
        <v>29243.0851047</v>
      </c>
      <c r="D21" s="45">
        <f>PAULISTA!AH4</f>
        <v>-644360.46532006562</v>
      </c>
      <c r="E21" s="179">
        <f>PAULISTA!AJ4</f>
        <v>13038.998638320332</v>
      </c>
      <c r="F21" s="176">
        <f>PAULISTA!AL4</f>
        <v>24891.130180471795</v>
      </c>
      <c r="G21" s="169">
        <f>PAULISTA!AN4</f>
        <v>27870.328963033338</v>
      </c>
      <c r="I21" s="65"/>
      <c r="J21" s="58" t="s">
        <v>64</v>
      </c>
      <c r="K21" s="47">
        <v>25261.694995950005</v>
      </c>
      <c r="L21" s="47">
        <v>25261.694995950005</v>
      </c>
      <c r="M21" s="47">
        <v>29243.085104700003</v>
      </c>
      <c r="N21" s="47">
        <f>M21</f>
        <v>29243.085104700003</v>
      </c>
      <c r="O21" s="59">
        <f>N21</f>
        <v>29243.085104700003</v>
      </c>
    </row>
    <row r="22" spans="2:15" ht="30" customHeight="1" x14ac:dyDescent="0.25">
      <c r="B22" s="170" t="s">
        <v>65</v>
      </c>
      <c r="C22" s="45">
        <f>10639735/1000</f>
        <v>10639.735000000001</v>
      </c>
      <c r="D22" s="46">
        <f>PIRATININGA!AG4</f>
        <v>2614265.7646212131</v>
      </c>
      <c r="E22" s="180">
        <f>PIRATININGA!AI4</f>
        <v>1630.312681269696</v>
      </c>
      <c r="F22" s="177">
        <f>PIRATININGA!AK4</f>
        <v>9093413.5814333335</v>
      </c>
      <c r="G22" s="171">
        <f>PIRATININGA!AM4</f>
        <v>10306.918215</v>
      </c>
      <c r="I22" s="65"/>
      <c r="J22" s="60" t="s">
        <v>65</v>
      </c>
      <c r="K22" s="48">
        <v>10923.577662099999</v>
      </c>
      <c r="L22" s="48">
        <v>10923.577662099999</v>
      </c>
      <c r="M22" s="48">
        <v>10639.735000000001</v>
      </c>
      <c r="N22" s="47">
        <f t="shared" ref="N22:O22" si="9">M22</f>
        <v>10639.735000000001</v>
      </c>
      <c r="O22" s="59">
        <f t="shared" si="9"/>
        <v>10639.735000000001</v>
      </c>
    </row>
    <row r="23" spans="2:15" ht="30" customHeight="1" x14ac:dyDescent="0.25">
      <c r="B23" s="170" t="s">
        <v>66</v>
      </c>
      <c r="C23" s="45">
        <f>1166610/1000</f>
        <v>1166.6099999999999</v>
      </c>
      <c r="D23" s="46">
        <f>'SANTA CRUZ'!AH4</f>
        <v>-175353.60115019162</v>
      </c>
      <c r="E23" s="180">
        <f>'SANTA CRUZ'!AJ4</f>
        <v>139.10248964444455</v>
      </c>
      <c r="F23" s="177">
        <f>'SANTA CRUZ'!AL4</f>
        <v>458360.91673333361</v>
      </c>
      <c r="G23" s="171">
        <f>'SANTA CRUZ'!AN4</f>
        <v>1061.6733450000002</v>
      </c>
      <c r="I23" s="65"/>
      <c r="J23" s="60" t="s">
        <v>66</v>
      </c>
      <c r="K23" s="48">
        <v>1189.3181086</v>
      </c>
      <c r="L23" s="48">
        <v>1189.3181086</v>
      </c>
      <c r="M23" s="48">
        <v>1166.6100000000001</v>
      </c>
      <c r="N23" s="47">
        <f t="shared" ref="N23:O23" si="10">M23</f>
        <v>1166.6100000000001</v>
      </c>
      <c r="O23" s="59">
        <f t="shared" si="10"/>
        <v>1166.6100000000001</v>
      </c>
    </row>
    <row r="24" spans="2:15" ht="30" customHeight="1" x14ac:dyDescent="0.25">
      <c r="B24" s="170" t="s">
        <v>67</v>
      </c>
      <c r="C24" s="45">
        <f>295915/1000</f>
        <v>295.91500000000002</v>
      </c>
      <c r="D24" s="46">
        <f>MOCOCA!AH4</f>
        <v>178735.53437777777</v>
      </c>
      <c r="E24" s="180">
        <f>MOCOCA!AJ4</f>
        <v>109.5849087888889</v>
      </c>
      <c r="F24" s="177">
        <f>MOCOCA!AL4</f>
        <v>188.83280830000001</v>
      </c>
      <c r="G24" s="171">
        <f>MOCOCA!AN4</f>
        <v>243.62502749999999</v>
      </c>
      <c r="I24" s="65"/>
      <c r="J24" s="60" t="s">
        <v>67</v>
      </c>
      <c r="K24" s="48">
        <v>291</v>
      </c>
      <c r="L24" s="48">
        <v>291</v>
      </c>
      <c r="M24" s="48">
        <v>295.91500000000002</v>
      </c>
      <c r="N24" s="47">
        <f t="shared" ref="N24:O24" si="11">M24</f>
        <v>295.91500000000002</v>
      </c>
      <c r="O24" s="59">
        <f t="shared" si="11"/>
        <v>295.91500000000002</v>
      </c>
    </row>
    <row r="25" spans="2:15" ht="30" customHeight="1" x14ac:dyDescent="0.25">
      <c r="B25" s="170" t="s">
        <v>68</v>
      </c>
      <c r="C25" s="45">
        <f>426840/1000</f>
        <v>426.84</v>
      </c>
      <c r="D25" s="46">
        <f>JAGUARI!AH4</f>
        <v>316159.75691111106</v>
      </c>
      <c r="E25" s="180">
        <f>JAGUARI!AJ4</f>
        <v>321.0162259222223</v>
      </c>
      <c r="F25" s="177">
        <f>JAGUARI!AL4</f>
        <v>361.52533956666673</v>
      </c>
      <c r="G25" s="171">
        <f>JAGUARI!AN4</f>
        <v>391.72639250000009</v>
      </c>
      <c r="I25" s="65"/>
      <c r="J25" s="60" t="s">
        <v>68</v>
      </c>
      <c r="K25" s="48">
        <v>456.25163300000003</v>
      </c>
      <c r="L25" s="48">
        <v>456.25163300000003</v>
      </c>
      <c r="M25" s="48">
        <v>426.84000000000003</v>
      </c>
      <c r="N25" s="47">
        <f t="shared" ref="N25:O25" si="12">M25</f>
        <v>426.84000000000003</v>
      </c>
      <c r="O25" s="59">
        <f t="shared" si="12"/>
        <v>426.84000000000003</v>
      </c>
    </row>
    <row r="26" spans="2:15" ht="30" customHeight="1" x14ac:dyDescent="0.25">
      <c r="B26" s="170" t="s">
        <v>69</v>
      </c>
      <c r="C26" s="45">
        <f>492815/1000</f>
        <v>492.815</v>
      </c>
      <c r="D26" s="46">
        <f>'SUL PAULISTA'!AH4</f>
        <v>8933.1980128654977</v>
      </c>
      <c r="E26" s="180">
        <f>'SUL PAULISTA'!AJ4</f>
        <v>88.789441522222248</v>
      </c>
      <c r="F26" s="177">
        <f>'SUL PAULISTA'!AL4</f>
        <v>305.13491476666667</v>
      </c>
      <c r="G26" s="171">
        <f>'SUL PAULISTA'!AN4</f>
        <v>394.11354749999998</v>
      </c>
      <c r="I26" s="65"/>
      <c r="J26" s="60" t="s">
        <v>69</v>
      </c>
      <c r="K26" s="48">
        <v>511.03742580000005</v>
      </c>
      <c r="L26" s="48">
        <v>511.03742580000005</v>
      </c>
      <c r="M26" s="48">
        <v>492.815</v>
      </c>
      <c r="N26" s="47">
        <f t="shared" ref="N26:O26" si="13">M26</f>
        <v>492.815</v>
      </c>
      <c r="O26" s="59">
        <f t="shared" si="13"/>
        <v>492.815</v>
      </c>
    </row>
    <row r="27" spans="2:15" ht="30" customHeight="1" x14ac:dyDescent="0.25">
      <c r="B27" s="170" t="s">
        <v>70</v>
      </c>
      <c r="C27" s="45">
        <f>372095/1000</f>
        <v>372.09500000000003</v>
      </c>
      <c r="D27" s="46">
        <f>'LESTE PAULISTA'!AH4</f>
        <v>141950.18882222223</v>
      </c>
      <c r="E27" s="180">
        <f>'LESTE PAULISTA'!AJ4</f>
        <v>120.49140434444445</v>
      </c>
      <c r="F27" s="177">
        <f>'LESTE PAULISTA'!AL4</f>
        <v>228.57358996666665</v>
      </c>
      <c r="G27" s="171">
        <f>'LESTE PAULISTA'!AN4</f>
        <v>302.78330249999999</v>
      </c>
      <c r="I27" s="65"/>
      <c r="J27" s="60" t="s">
        <v>70</v>
      </c>
      <c r="K27" s="48">
        <v>419</v>
      </c>
      <c r="L27" s="48">
        <v>419</v>
      </c>
      <c r="M27" s="48">
        <v>372.09500000000003</v>
      </c>
      <c r="N27" s="47">
        <f t="shared" ref="N27:O27" si="14">M27</f>
        <v>372.09500000000003</v>
      </c>
      <c r="O27" s="59">
        <f t="shared" si="14"/>
        <v>372.09500000000003</v>
      </c>
    </row>
    <row r="28" spans="2:15" ht="30" customHeight="1" thickBot="1" x14ac:dyDescent="0.3">
      <c r="B28" s="172" t="s">
        <v>40</v>
      </c>
      <c r="C28" s="173">
        <f>11662267.05265/1000</f>
        <v>11662.267052650001</v>
      </c>
      <c r="D28" s="174">
        <f>RGE!AG4</f>
        <v>1644658.6519059837</v>
      </c>
      <c r="E28" s="181">
        <f>RGE!AI4</f>
        <v>4634.2728949876082</v>
      </c>
      <c r="F28" s="178">
        <f>RGE!AK4</f>
        <v>9624.2118134833345</v>
      </c>
      <c r="G28" s="175">
        <f>RGE!AM4</f>
        <v>10918.026835150002</v>
      </c>
      <c r="I28" s="65"/>
      <c r="J28" s="60" t="s">
        <v>40</v>
      </c>
      <c r="K28" s="48">
        <v>9980</v>
      </c>
      <c r="L28" s="48">
        <v>9980</v>
      </c>
      <c r="M28" s="48">
        <v>11662.267052650001</v>
      </c>
      <c r="N28" s="47">
        <f t="shared" ref="N28:O28" si="15">M28</f>
        <v>11662.267052650001</v>
      </c>
      <c r="O28" s="59">
        <f t="shared" si="15"/>
        <v>11662.267052650001</v>
      </c>
    </row>
    <row r="29" spans="2:15" ht="30" hidden="1" customHeight="1" thickBot="1" x14ac:dyDescent="0.3">
      <c r="B29" s="165" t="s">
        <v>42</v>
      </c>
      <c r="C29" s="166">
        <v>2649</v>
      </c>
      <c r="D29" s="166">
        <f>GERAÇÃO!AF4</f>
        <v>1828233.9416666667</v>
      </c>
      <c r="E29" s="166">
        <f>GERAÇÃO!AH4</f>
        <v>2484.8357883333333</v>
      </c>
      <c r="F29" s="166">
        <f>GERAÇÃO!AJ4/1000</f>
        <v>2649.0549999999998</v>
      </c>
      <c r="G29" s="167">
        <f>GERAÇÃO!AL4/1000</f>
        <v>2649.0549999999998</v>
      </c>
    </row>
    <row r="30" spans="2:15" ht="15.75" thickTop="1" x14ac:dyDescent="0.25"/>
    <row r="32" spans="2:15" x14ac:dyDescent="0.25">
      <c r="B32" s="75" t="s">
        <v>152</v>
      </c>
    </row>
    <row r="34" spans="9:9" x14ac:dyDescent="0.25">
      <c r="I34">
        <f>26*1000</f>
        <v>26000</v>
      </c>
    </row>
  </sheetData>
  <mergeCells count="4">
    <mergeCell ref="B2:G3"/>
    <mergeCell ref="B18:G19"/>
    <mergeCell ref="J18:O19"/>
    <mergeCell ref="B17:G17"/>
  </mergeCells>
  <conditionalFormatting sqref="E21:E28">
    <cfRule type="cellIs" dxfId="3" priority="4" operator="lessThan">
      <formula>0</formula>
    </cfRule>
  </conditionalFormatting>
  <conditionalFormatting sqref="D21:D28">
    <cfRule type="cellIs" dxfId="2" priority="3" operator="lessThan">
      <formula>0</formula>
    </cfRule>
  </conditionalFormatting>
  <conditionalFormatting sqref="E29">
    <cfRule type="cellIs" dxfId="1" priority="2" operator="lessThan">
      <formula>0</formula>
    </cfRule>
  </conditionalFormatting>
  <conditionalFormatting sqref="D29">
    <cfRule type="cellIs" dxfId="0" priority="1" operator="lessThan">
      <formula>0</formula>
    </cfRule>
  </conditionalFormatting>
  <pageMargins left="0.51181102362204722" right="0.51181102362204722" top="0.78740157480314965" bottom="0.78740157480314965" header="0.31496062992125984" footer="0.31496062992125984"/>
  <pageSetup scale="62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2:K20"/>
  <sheetViews>
    <sheetView showGridLines="0" topLeftCell="A4" zoomScale="80" zoomScaleNormal="80" workbookViewId="0">
      <selection activeCell="A11" sqref="A11:XFD11"/>
    </sheetView>
  </sheetViews>
  <sheetFormatPr defaultRowHeight="15" x14ac:dyDescent="0.25"/>
  <cols>
    <col min="1" max="1" width="3.140625" customWidth="1"/>
    <col min="2" max="2" width="4.140625" customWidth="1"/>
    <col min="3" max="3" width="24.28515625" bestFit="1" customWidth="1"/>
    <col min="4" max="4" width="15.85546875" customWidth="1"/>
    <col min="5" max="5" width="17" customWidth="1"/>
    <col min="6" max="6" width="17.140625" customWidth="1"/>
    <col min="7" max="7" width="18.42578125" customWidth="1"/>
    <col min="8" max="8" width="16" customWidth="1"/>
    <col min="9" max="9" width="16.42578125" customWidth="1"/>
    <col min="10" max="10" width="17.140625" customWidth="1"/>
    <col min="11" max="11" width="19.42578125" customWidth="1"/>
  </cols>
  <sheetData>
    <row r="2" spans="3:11" ht="15.75" thickBot="1" x14ac:dyDescent="0.3"/>
    <row r="3" spans="3:11" x14ac:dyDescent="0.25">
      <c r="C3" s="190" t="s">
        <v>101</v>
      </c>
      <c r="D3" s="191"/>
      <c r="E3" s="191"/>
      <c r="F3" s="191"/>
      <c r="G3" s="191"/>
      <c r="H3" s="191"/>
      <c r="I3" s="191"/>
      <c r="J3" s="191"/>
      <c r="K3" s="192"/>
    </row>
    <row r="4" spans="3:11" ht="26.25" customHeight="1" thickBot="1" x14ac:dyDescent="0.3">
      <c r="C4" s="208"/>
      <c r="D4" s="200"/>
      <c r="E4" s="200"/>
      <c r="F4" s="200"/>
      <c r="G4" s="200"/>
      <c r="H4" s="200"/>
      <c r="I4" s="200"/>
      <c r="J4" s="200"/>
      <c r="K4" s="209"/>
    </row>
    <row r="5" spans="3:11" ht="42" customHeight="1" thickBot="1" x14ac:dyDescent="0.3">
      <c r="C5" s="206" t="s">
        <v>60</v>
      </c>
      <c r="D5" s="207" t="s">
        <v>110</v>
      </c>
      <c r="E5" s="207"/>
      <c r="F5" s="207"/>
      <c r="G5" s="207"/>
      <c r="H5" s="207">
        <v>2013</v>
      </c>
      <c r="I5" s="207"/>
      <c r="J5" s="207"/>
      <c r="K5" s="207"/>
    </row>
    <row r="6" spans="3:11" ht="51" customHeight="1" thickBot="1" x14ac:dyDescent="0.3">
      <c r="C6" s="206"/>
      <c r="D6" s="118" t="s">
        <v>102</v>
      </c>
      <c r="E6" s="119" t="s">
        <v>103</v>
      </c>
      <c r="F6" s="120" t="s">
        <v>104</v>
      </c>
      <c r="G6" s="121" t="s">
        <v>107</v>
      </c>
      <c r="H6" s="118" t="s">
        <v>105</v>
      </c>
      <c r="I6" s="119" t="s">
        <v>106</v>
      </c>
      <c r="J6" s="120" t="s">
        <v>108</v>
      </c>
      <c r="K6" s="121" t="s">
        <v>109</v>
      </c>
    </row>
    <row r="7" spans="3:11" ht="30" customHeight="1" x14ac:dyDescent="0.25">
      <c r="C7" s="77" t="s">
        <v>64</v>
      </c>
      <c r="D7" s="116">
        <f>VLOOKUP(C7,'VISÃO GERAL'!B5:C12,2,0)</f>
        <v>25261.694995950005</v>
      </c>
      <c r="E7" s="116">
        <f>VLOOKUP(C7,'[1]VISÃO GERAL'!$B$20:$D$28,3,0)/1000</f>
        <v>340.09747134660182</v>
      </c>
      <c r="F7" s="116">
        <f>'[2]RP 700'!$M$45/1000</f>
        <v>12555.478739999997</v>
      </c>
      <c r="G7" s="116">
        <f>D7-F7</f>
        <v>12706.216255950008</v>
      </c>
      <c r="H7" s="116">
        <v>29243.0851047</v>
      </c>
      <c r="I7" s="116">
        <v>11775.621110692126</v>
      </c>
      <c r="J7" s="116">
        <f>'[3]RP 700'!$M$30/1000</f>
        <v>3411.9100500000018</v>
      </c>
      <c r="K7" s="117">
        <f>H7-J7</f>
        <v>25831.175054699997</v>
      </c>
    </row>
    <row r="8" spans="3:11" ht="30" customHeight="1" x14ac:dyDescent="0.25">
      <c r="C8" s="78" t="s">
        <v>65</v>
      </c>
      <c r="D8" s="79">
        <f>VLOOKUP(C8,'VISÃO GERAL'!B6:C13,2,0)</f>
        <v>10923.577662099999</v>
      </c>
      <c r="E8" s="79">
        <f>VLOOKUP(C8,'[1]VISÃO GERAL'!$B$20:$D$28,3,0)/1000</f>
        <v>2614.2657646212133</v>
      </c>
      <c r="F8" s="79">
        <f>'[4]RP 700'!$L$26/1000</f>
        <v>2020.0233400000004</v>
      </c>
      <c r="G8" s="79">
        <f t="shared" ref="G8:G14" si="0">D8-F8</f>
        <v>8903.5543220999989</v>
      </c>
      <c r="H8" s="79">
        <v>10639.735000000001</v>
      </c>
      <c r="I8" s="79">
        <v>4549.1955311939391</v>
      </c>
      <c r="J8" s="79">
        <f>'[5]RP 700'!$L$21/1000</f>
        <v>1395.3337899999997</v>
      </c>
      <c r="K8" s="80">
        <f t="shared" ref="K8:K14" si="1">H8-J8</f>
        <v>9244.40121</v>
      </c>
    </row>
    <row r="9" spans="3:11" ht="30" customHeight="1" x14ac:dyDescent="0.25">
      <c r="C9" s="78" t="s">
        <v>66</v>
      </c>
      <c r="D9" s="79">
        <f>VLOOKUP(C9,'VISÃO GERAL'!B7:C14,2,0)</f>
        <v>1189.3181086</v>
      </c>
      <c r="E9" s="79">
        <f>VLOOKUP(C9,'[1]VISÃO GERAL'!$B$20:$D$28,3,0)/1000</f>
        <v>-1160.8996023003831</v>
      </c>
      <c r="F9" s="79">
        <f>'[6]RP 700'!$L$18/1000</f>
        <v>546.91246000000001</v>
      </c>
      <c r="G9" s="79">
        <f t="shared" si="0"/>
        <v>642.40564859999995</v>
      </c>
      <c r="H9" s="79">
        <v>1166.6099999999999</v>
      </c>
      <c r="I9" s="79">
        <v>286.16470797777805</v>
      </c>
      <c r="J9" s="79">
        <f>'[7]RP 700'!$L$17/1000</f>
        <v>284.08605000000006</v>
      </c>
      <c r="K9" s="80">
        <f t="shared" si="1"/>
        <v>882.52394999999979</v>
      </c>
    </row>
    <row r="10" spans="3:11" ht="30" customHeight="1" x14ac:dyDescent="0.25">
      <c r="C10" s="78" t="s">
        <v>67</v>
      </c>
      <c r="D10" s="79">
        <f>VLOOKUP(C10,'VISÃO GERAL'!B8:C15,2,0)</f>
        <v>291</v>
      </c>
      <c r="E10" s="79">
        <f>VLOOKUP(C10,'[1]VISÃO GERAL'!$B$20:$D$28,3,0)/1000</f>
        <v>195.18727771111111</v>
      </c>
      <c r="F10" s="79">
        <f>'[8]RP 700'!$L$18/1000</f>
        <v>53.67016000000001</v>
      </c>
      <c r="G10" s="79">
        <f t="shared" si="0"/>
        <v>237.32983999999999</v>
      </c>
      <c r="H10" s="79">
        <v>295.91500000000002</v>
      </c>
      <c r="I10" s="79">
        <v>152.56751462222223</v>
      </c>
      <c r="J10" s="79">
        <f>'[9]RP 700'!$L$16/1000</f>
        <v>104.09487999999999</v>
      </c>
      <c r="K10" s="80">
        <f t="shared" si="1"/>
        <v>191.82012000000003</v>
      </c>
    </row>
    <row r="11" spans="3:11" ht="30" customHeight="1" x14ac:dyDescent="0.25">
      <c r="C11" s="78" t="s">
        <v>68</v>
      </c>
      <c r="D11" s="79">
        <f>VLOOKUP(C11,'VISÃO GERAL'!B9:C16,2,0)</f>
        <v>456.25163300000003</v>
      </c>
      <c r="E11" s="79">
        <f>VLOOKUP(C11,'[1]VISÃO GERAL'!$B$20:$D$28,3,0)/1000</f>
        <v>316.15975691111106</v>
      </c>
      <c r="F11" s="79">
        <f>'[10]RP 700'!$L$19/1000</f>
        <v>76.432410000000004</v>
      </c>
      <c r="G11" s="79">
        <f t="shared" si="0"/>
        <v>379.81922300000002</v>
      </c>
      <c r="H11" s="187">
        <v>426.84</v>
      </c>
      <c r="I11" s="187">
        <v>321</v>
      </c>
      <c r="J11" s="187">
        <v>57</v>
      </c>
      <c r="K11" s="188">
        <f t="shared" si="1"/>
        <v>369.84</v>
      </c>
    </row>
    <row r="12" spans="3:11" ht="30" customHeight="1" x14ac:dyDescent="0.25">
      <c r="C12" s="78" t="s">
        <v>69</v>
      </c>
      <c r="D12" s="79">
        <f>VLOOKUP(C12,'VISÃO GERAL'!B10:C17,2,0)</f>
        <v>511.03742580000005</v>
      </c>
      <c r="E12" s="79">
        <f>VLOOKUP(C12,'[1]VISÃO GERAL'!$B$20:$D$28,3,0)/1000</f>
        <v>8.933198012865498</v>
      </c>
      <c r="F12" s="79">
        <f>'[11]RP 700'!$L$18/1000</f>
        <v>237.97352999999998</v>
      </c>
      <c r="G12" s="79">
        <f t="shared" si="0"/>
        <v>273.06389580000007</v>
      </c>
      <c r="H12" s="79">
        <v>492.815</v>
      </c>
      <c r="I12" s="79">
        <v>122.56492568888888</v>
      </c>
      <c r="J12" s="79">
        <f>'[12]RP 700'!$L$16/1000</f>
        <v>55.713759999999986</v>
      </c>
      <c r="K12" s="80">
        <f t="shared" si="1"/>
        <v>437.10124000000002</v>
      </c>
    </row>
    <row r="13" spans="3:11" ht="30" customHeight="1" x14ac:dyDescent="0.25">
      <c r="C13" s="78" t="s">
        <v>70</v>
      </c>
      <c r="D13" s="79">
        <f>VLOOKUP(C13,'VISÃO GERAL'!B11:C18,2,0)</f>
        <v>419</v>
      </c>
      <c r="E13" s="79">
        <f>VLOOKUP(C13,'[1]VISÃO GERAL'!$B$20:$D$28,3,0)/1000</f>
        <v>141.95018882222223</v>
      </c>
      <c r="F13" s="79">
        <f>'[13]RP 700'!$L$20/1000</f>
        <v>188.56600999999998</v>
      </c>
      <c r="G13" s="79">
        <f t="shared" si="0"/>
        <v>230.43399000000002</v>
      </c>
      <c r="H13" s="79">
        <v>372.09500000000003</v>
      </c>
      <c r="I13" s="79">
        <v>147.09530351111113</v>
      </c>
      <c r="J13" s="79">
        <f>'[14]RP 700'!$L$15/1000</f>
        <v>40.593060000000008</v>
      </c>
      <c r="K13" s="80">
        <f t="shared" si="1"/>
        <v>331.50193999999999</v>
      </c>
    </row>
    <row r="14" spans="3:11" ht="30" customHeight="1" thickBot="1" x14ac:dyDescent="0.3">
      <c r="C14" s="81" t="s">
        <v>40</v>
      </c>
      <c r="D14" s="82">
        <f>VLOOKUP(C14,'VISÃO GERAL'!B12:C19,2,0)</f>
        <v>9980</v>
      </c>
      <c r="E14" s="82">
        <f>VLOOKUP(C14,'[1]VISÃO GERAL'!$B$20:$D$28,3,0)/1000</f>
        <v>-294.14007209401763</v>
      </c>
      <c r="F14" s="82">
        <f>'[15]RP 700'!$L$17/1000</f>
        <v>2058.4279000000006</v>
      </c>
      <c r="G14" s="82">
        <f t="shared" si="0"/>
        <v>7921.5720999999994</v>
      </c>
      <c r="H14" s="82">
        <v>11662.267052650001</v>
      </c>
      <c r="I14" s="82">
        <v>6324.6809678209402</v>
      </c>
      <c r="J14" s="82">
        <f>'[16]RP 700'!$L$17/1000</f>
        <v>822.13873000000012</v>
      </c>
      <c r="K14" s="83">
        <f t="shared" si="1"/>
        <v>10840.12832265</v>
      </c>
    </row>
    <row r="15" spans="3:11" ht="30" customHeight="1" x14ac:dyDescent="0.25"/>
    <row r="16" spans="3:11" ht="30" customHeight="1" x14ac:dyDescent="0.25">
      <c r="C16" s="76" t="s">
        <v>100</v>
      </c>
      <c r="D16" s="75"/>
      <c r="E16" s="75"/>
      <c r="F16" s="75"/>
      <c r="G16" s="75"/>
      <c r="K16" s="75"/>
    </row>
    <row r="17" spans="3:8" ht="30" customHeight="1" x14ac:dyDescent="0.25"/>
    <row r="18" spans="3:8" ht="22.5" customHeight="1" x14ac:dyDescent="0.25">
      <c r="C18" s="85" t="s">
        <v>111</v>
      </c>
      <c r="D18" s="84"/>
      <c r="E18" s="84"/>
      <c r="F18" s="84"/>
      <c r="G18" s="84"/>
      <c r="H18" s="84"/>
    </row>
    <row r="19" spans="3:8" ht="18.75" customHeight="1" x14ac:dyDescent="0.25">
      <c r="C19" s="85" t="s">
        <v>112</v>
      </c>
      <c r="D19" s="84"/>
      <c r="E19" s="84"/>
      <c r="F19" s="84"/>
      <c r="G19" s="84"/>
      <c r="H19" s="84"/>
    </row>
    <row r="20" spans="3:8" x14ac:dyDescent="0.25">
      <c r="C20" s="52"/>
      <c r="D20" s="52"/>
      <c r="E20" s="52"/>
      <c r="F20" s="52"/>
      <c r="G20" s="52"/>
      <c r="H20" s="52"/>
    </row>
  </sheetData>
  <mergeCells count="4">
    <mergeCell ref="C5:C6"/>
    <mergeCell ref="D5:G5"/>
    <mergeCell ref="H5:K5"/>
    <mergeCell ref="C3:K4"/>
  </mergeCells>
  <pageMargins left="0.51181102362204722" right="0.51181102362204722" top="0.78740157480314965" bottom="0.78740157480314965" header="0.31496062992125984" footer="0.31496062992125984"/>
  <pageSetup scale="74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0"/>
  <sheetViews>
    <sheetView workbookViewId="0">
      <selection activeCell="H12" sqref="H12"/>
    </sheetView>
  </sheetViews>
  <sheetFormatPr defaultRowHeight="30" customHeight="1" x14ac:dyDescent="0.25"/>
  <cols>
    <col min="1" max="1" width="3.7109375" style="52" customWidth="1"/>
    <col min="2" max="2" width="19.42578125" style="52" bestFit="1" customWidth="1"/>
    <col min="3" max="3" width="14.28515625" style="52" customWidth="1"/>
    <col min="4" max="4" width="18" style="52" customWidth="1"/>
    <col min="5" max="5" width="17.140625" style="52" customWidth="1"/>
    <col min="6" max="7" width="9.140625" style="52" customWidth="1"/>
    <col min="8" max="8" width="16.42578125" style="52" customWidth="1"/>
    <col min="9" max="9" width="15.42578125" style="52" customWidth="1"/>
    <col min="10" max="10" width="19.42578125" style="52" bestFit="1" customWidth="1"/>
    <col min="11" max="11" width="18" style="52" customWidth="1"/>
    <col min="12" max="12" width="17.28515625" style="52" customWidth="1"/>
    <col min="13" max="13" width="17.28515625" style="130" customWidth="1"/>
    <col min="14" max="14" width="19.42578125" style="52" customWidth="1"/>
    <col min="15" max="15" width="17.28515625" style="52" customWidth="1"/>
    <col min="16" max="16384" width="9.140625" style="52"/>
  </cols>
  <sheetData>
    <row r="1" spans="2:15" ht="30" customHeight="1" x14ac:dyDescent="0.25">
      <c r="B1" s="128"/>
      <c r="C1" s="210" t="s">
        <v>121</v>
      </c>
      <c r="D1" s="210"/>
      <c r="E1" s="210"/>
      <c r="G1" s="210" t="s">
        <v>121</v>
      </c>
      <c r="H1" s="210"/>
      <c r="I1" s="211"/>
      <c r="J1" s="213" t="s">
        <v>124</v>
      </c>
      <c r="K1" s="213"/>
      <c r="L1" s="213"/>
      <c r="N1" s="212" t="s">
        <v>123</v>
      </c>
      <c r="O1" s="212"/>
    </row>
    <row r="2" spans="2:15" ht="30" customHeight="1" x14ac:dyDescent="0.25">
      <c r="B2" s="126" t="s">
        <v>60</v>
      </c>
      <c r="C2" s="127">
        <v>2011</v>
      </c>
      <c r="D2" s="127">
        <v>2012</v>
      </c>
      <c r="E2" s="127">
        <v>2013</v>
      </c>
      <c r="F2" s="126"/>
      <c r="G2" s="127">
        <v>2011</v>
      </c>
      <c r="H2" s="127">
        <v>2012</v>
      </c>
      <c r="I2" s="133">
        <v>2013</v>
      </c>
      <c r="J2" s="134" t="s">
        <v>60</v>
      </c>
      <c r="K2" s="127">
        <v>2012</v>
      </c>
      <c r="L2" s="127">
        <v>2013</v>
      </c>
      <c r="M2" s="132"/>
      <c r="N2" s="127">
        <v>2012</v>
      </c>
      <c r="O2" s="127">
        <v>2013</v>
      </c>
    </row>
    <row r="3" spans="2:15" ht="30" customHeight="1" x14ac:dyDescent="0.25">
      <c r="B3" s="123" t="s">
        <v>64</v>
      </c>
      <c r="C3" s="124"/>
      <c r="D3" s="124">
        <v>25262000</v>
      </c>
      <c r="E3" s="124">
        <v>29243085.104700003</v>
      </c>
      <c r="F3" s="122"/>
      <c r="G3" s="122"/>
      <c r="H3" s="124">
        <f>D3/0.5%</f>
        <v>5052400000</v>
      </c>
      <c r="I3" s="129">
        <f>E3/0.5%</f>
        <v>5848617020.9400005</v>
      </c>
      <c r="J3" s="123" t="s">
        <v>64</v>
      </c>
      <c r="K3" s="124">
        <f>H3*0.005%</f>
        <v>252620</v>
      </c>
      <c r="L3" s="124">
        <f>I3*0.005%</f>
        <v>292430.85104700003</v>
      </c>
      <c r="M3" s="131"/>
      <c r="N3" s="135">
        <v>14</v>
      </c>
      <c r="O3" s="122"/>
    </row>
    <row r="4" spans="2:15" ht="30" customHeight="1" x14ac:dyDescent="0.25">
      <c r="B4" s="123" t="s">
        <v>65</v>
      </c>
      <c r="C4" s="124"/>
      <c r="D4" s="124">
        <v>10924000</v>
      </c>
      <c r="E4" s="124">
        <v>10639735</v>
      </c>
      <c r="F4" s="122" t="s">
        <v>120</v>
      </c>
      <c r="G4" s="122"/>
      <c r="H4" s="124">
        <f t="shared" ref="H4:I10" si="0">D4/0.5%</f>
        <v>2184800000</v>
      </c>
      <c r="I4" s="129">
        <f t="shared" si="0"/>
        <v>2127947000</v>
      </c>
      <c r="J4" s="123" t="s">
        <v>65</v>
      </c>
      <c r="K4" s="124">
        <f t="shared" ref="K4:L10" si="1">H4*0.005%</f>
        <v>109240</v>
      </c>
      <c r="L4" s="124">
        <f t="shared" si="1"/>
        <v>106397.35</v>
      </c>
      <c r="M4" s="131"/>
      <c r="N4" s="135">
        <v>10</v>
      </c>
      <c r="O4" s="122"/>
    </row>
    <row r="5" spans="2:15" ht="30" customHeight="1" x14ac:dyDescent="0.25">
      <c r="B5" s="123" t="s">
        <v>66</v>
      </c>
      <c r="C5" s="124"/>
      <c r="D5" s="124">
        <v>1189000</v>
      </c>
      <c r="E5" s="124">
        <v>1166610.0000000002</v>
      </c>
      <c r="F5" s="122"/>
      <c r="G5" s="122"/>
      <c r="H5" s="124">
        <f t="shared" si="0"/>
        <v>237800000</v>
      </c>
      <c r="I5" s="129">
        <f t="shared" si="0"/>
        <v>233322000.00000003</v>
      </c>
      <c r="J5" s="123" t="s">
        <v>66</v>
      </c>
      <c r="K5" s="124">
        <f t="shared" si="1"/>
        <v>11890</v>
      </c>
      <c r="L5" s="124">
        <f t="shared" si="1"/>
        <v>11666.100000000002</v>
      </c>
      <c r="M5" s="131"/>
      <c r="N5" s="135">
        <v>4</v>
      </c>
      <c r="O5" s="122"/>
    </row>
    <row r="6" spans="2:15" ht="30" customHeight="1" x14ac:dyDescent="0.25">
      <c r="B6" s="123" t="s">
        <v>67</v>
      </c>
      <c r="C6" s="124"/>
      <c r="D6" s="124">
        <v>344000</v>
      </c>
      <c r="E6" s="124">
        <v>295915</v>
      </c>
      <c r="F6" s="122"/>
      <c r="G6" s="122"/>
      <c r="H6" s="124">
        <f t="shared" si="0"/>
        <v>68800000</v>
      </c>
      <c r="I6" s="129">
        <f t="shared" si="0"/>
        <v>59183000</v>
      </c>
      <c r="J6" s="123" t="s">
        <v>67</v>
      </c>
      <c r="K6" s="124">
        <f t="shared" si="1"/>
        <v>3440</v>
      </c>
      <c r="L6" s="124">
        <f t="shared" si="1"/>
        <v>2959.15</v>
      </c>
      <c r="M6" s="131"/>
      <c r="N6" s="135">
        <v>2</v>
      </c>
      <c r="O6" s="122"/>
    </row>
    <row r="7" spans="2:15" ht="30" customHeight="1" x14ac:dyDescent="0.25">
      <c r="B7" s="123" t="s">
        <v>68</v>
      </c>
      <c r="C7" s="124"/>
      <c r="D7" s="124">
        <v>456000</v>
      </c>
      <c r="E7" s="124">
        <v>426840.00000000006</v>
      </c>
      <c r="F7" s="122"/>
      <c r="G7" s="122"/>
      <c r="H7" s="124">
        <f t="shared" si="0"/>
        <v>91200000</v>
      </c>
      <c r="I7" s="129">
        <f t="shared" si="0"/>
        <v>85368000.000000015</v>
      </c>
      <c r="J7" s="123" t="s">
        <v>68</v>
      </c>
      <c r="K7" s="124">
        <f t="shared" si="1"/>
        <v>4560</v>
      </c>
      <c r="L7" s="124">
        <f t="shared" si="1"/>
        <v>4268.4000000000005</v>
      </c>
      <c r="M7" s="131"/>
      <c r="N7" s="135">
        <v>3</v>
      </c>
      <c r="O7" s="122"/>
    </row>
    <row r="8" spans="2:15" ht="30" customHeight="1" x14ac:dyDescent="0.25">
      <c r="B8" s="123" t="s">
        <v>69</v>
      </c>
      <c r="C8" s="124"/>
      <c r="D8" s="124">
        <v>511000</v>
      </c>
      <c r="E8" s="124">
        <v>492815</v>
      </c>
      <c r="F8" s="122"/>
      <c r="G8" s="122"/>
      <c r="H8" s="124">
        <f t="shared" si="0"/>
        <v>102200000</v>
      </c>
      <c r="I8" s="129">
        <f t="shared" si="0"/>
        <v>98563000</v>
      </c>
      <c r="J8" s="123" t="s">
        <v>69</v>
      </c>
      <c r="K8" s="124">
        <f t="shared" si="1"/>
        <v>5110</v>
      </c>
      <c r="L8" s="124">
        <f t="shared" si="1"/>
        <v>4928.1500000000005</v>
      </c>
      <c r="M8" s="131"/>
      <c r="N8" s="135">
        <v>5</v>
      </c>
      <c r="O8" s="122"/>
    </row>
    <row r="9" spans="2:15" ht="30" customHeight="1" x14ac:dyDescent="0.25">
      <c r="B9" s="123" t="s">
        <v>70</v>
      </c>
      <c r="C9" s="124"/>
      <c r="D9" s="124">
        <v>419000</v>
      </c>
      <c r="E9" s="124">
        <v>372095</v>
      </c>
      <c r="F9" s="122"/>
      <c r="G9" s="122"/>
      <c r="H9" s="124">
        <f t="shared" si="0"/>
        <v>83800000</v>
      </c>
      <c r="I9" s="129">
        <f t="shared" si="0"/>
        <v>74419000</v>
      </c>
      <c r="J9" s="123" t="s">
        <v>70</v>
      </c>
      <c r="K9" s="124">
        <f t="shared" si="1"/>
        <v>4190</v>
      </c>
      <c r="L9" s="124">
        <f t="shared" si="1"/>
        <v>3720.9500000000003</v>
      </c>
      <c r="M9" s="131"/>
      <c r="N9" s="135">
        <v>4</v>
      </c>
      <c r="O9" s="122"/>
    </row>
    <row r="10" spans="2:15" ht="30" customHeight="1" x14ac:dyDescent="0.25">
      <c r="B10" s="123" t="s">
        <v>40</v>
      </c>
      <c r="C10" s="124"/>
      <c r="D10" s="124">
        <v>9981000</v>
      </c>
      <c r="E10" s="124">
        <v>11662267.052650001</v>
      </c>
      <c r="F10" s="122"/>
      <c r="G10" s="122"/>
      <c r="H10" s="124">
        <f t="shared" si="0"/>
        <v>1996200000</v>
      </c>
      <c r="I10" s="129">
        <f t="shared" si="0"/>
        <v>2332453410.5300002</v>
      </c>
      <c r="J10" s="123" t="s">
        <v>40</v>
      </c>
      <c r="K10" s="124">
        <f t="shared" si="1"/>
        <v>99810</v>
      </c>
      <c r="L10" s="124">
        <f t="shared" si="1"/>
        <v>116622.67052650002</v>
      </c>
      <c r="M10" s="131"/>
      <c r="N10" s="135">
        <v>4</v>
      </c>
      <c r="O10" s="122"/>
    </row>
  </sheetData>
  <mergeCells count="4">
    <mergeCell ref="C1:E1"/>
    <mergeCell ref="G1:I1"/>
    <mergeCell ref="N1:O1"/>
    <mergeCell ref="J1:L1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D105"/>
  <sheetViews>
    <sheetView showGridLines="0" zoomScale="80" zoomScaleNormal="80" workbookViewId="0">
      <pane ySplit="6" topLeftCell="A24" activePane="bottomLeft" state="frozen"/>
      <selection pane="bottomLeft" activeCell="G3" sqref="G3"/>
    </sheetView>
  </sheetViews>
  <sheetFormatPr defaultRowHeight="15" x14ac:dyDescent="0.25"/>
  <cols>
    <col min="1" max="1" width="12.85546875" bestFit="1" customWidth="1"/>
    <col min="2" max="3" width="12.85546875" customWidth="1"/>
    <col min="4" max="4" width="12.85546875" bestFit="1" customWidth="1"/>
    <col min="5" max="5" width="17.28515625" bestFit="1" customWidth="1"/>
    <col min="6" max="6" width="15.140625" style="136" bestFit="1" customWidth="1"/>
    <col min="7" max="7" width="49.140625" customWidth="1"/>
    <col min="8" max="8" width="10.7109375" bestFit="1" customWidth="1"/>
    <col min="9" max="10" width="11.5703125" bestFit="1" customWidth="1"/>
    <col min="11" max="11" width="16" bestFit="1" customWidth="1"/>
    <col min="12" max="12" width="11.42578125" bestFit="1" customWidth="1"/>
    <col min="13" max="13" width="7.5703125" bestFit="1" customWidth="1"/>
    <col min="14" max="14" width="10.85546875" bestFit="1" customWidth="1"/>
    <col min="15" max="21" width="11" bestFit="1" customWidth="1"/>
    <col min="22" max="22" width="11" customWidth="1"/>
    <col min="23" max="30" width="18" bestFit="1" customWidth="1"/>
  </cols>
  <sheetData>
    <row r="2" spans="1:30" ht="30" customHeight="1" x14ac:dyDescent="0.25">
      <c r="W2" s="26" t="s">
        <v>45</v>
      </c>
      <c r="X2" s="26" t="s">
        <v>45</v>
      </c>
      <c r="Y2" s="26" t="s">
        <v>45</v>
      </c>
      <c r="Z2" s="26" t="s">
        <v>45</v>
      </c>
      <c r="AA2" s="26" t="s">
        <v>45</v>
      </c>
      <c r="AB2" s="26" t="s">
        <v>45</v>
      </c>
      <c r="AC2" s="26" t="s">
        <v>45</v>
      </c>
      <c r="AD2" s="26" t="s">
        <v>45</v>
      </c>
    </row>
    <row r="3" spans="1:30" ht="30" customHeight="1" x14ac:dyDescent="0.25">
      <c r="W3" s="28">
        <v>49031879</v>
      </c>
      <c r="X3" s="28">
        <v>49031879</v>
      </c>
      <c r="Y3" s="28">
        <v>49031879</v>
      </c>
      <c r="Z3" s="28">
        <v>49031879</v>
      </c>
      <c r="AA3" s="28">
        <v>49031879</v>
      </c>
      <c r="AB3" s="28">
        <v>49031879</v>
      </c>
      <c r="AC3" s="28">
        <v>49031879</v>
      </c>
      <c r="AD3" s="28">
        <v>49031879</v>
      </c>
    </row>
    <row r="4" spans="1:30" ht="30" customHeight="1" x14ac:dyDescent="0.25">
      <c r="W4" s="30">
        <v>48364405.678205125</v>
      </c>
      <c r="X4" s="30">
        <v>45958080.970610455</v>
      </c>
      <c r="Y4" s="30">
        <v>39947209.031350687</v>
      </c>
      <c r="Z4" s="30">
        <v>30375405.376102716</v>
      </c>
      <c r="AA4" s="30">
        <v>-1434360.4098204449</v>
      </c>
      <c r="AB4" s="30">
        <v>24650193.673968118</v>
      </c>
      <c r="AC4" s="30">
        <v>44604813.499166667</v>
      </c>
      <c r="AD4" s="30">
        <v>48756529.260416664</v>
      </c>
    </row>
    <row r="5" spans="1:30" ht="5.0999999999999996" customHeight="1" x14ac:dyDescent="0.25"/>
    <row r="6" spans="1:30" ht="52.5" customHeight="1" x14ac:dyDescent="0.25">
      <c r="A6" s="1" t="s">
        <v>46</v>
      </c>
      <c r="B6" s="1" t="s">
        <v>47</v>
      </c>
      <c r="C6" s="1" t="s">
        <v>51</v>
      </c>
      <c r="D6" s="1" t="s">
        <v>0</v>
      </c>
      <c r="E6" s="1" t="s">
        <v>1</v>
      </c>
      <c r="F6" s="1" t="s">
        <v>2</v>
      </c>
      <c r="G6" s="1" t="s">
        <v>3</v>
      </c>
      <c r="H6" s="1" t="s">
        <v>4</v>
      </c>
      <c r="I6" s="1" t="s">
        <v>5</v>
      </c>
      <c r="J6" s="1" t="s">
        <v>6</v>
      </c>
      <c r="K6" s="2" t="s">
        <v>7</v>
      </c>
      <c r="L6" s="1" t="s">
        <v>8</v>
      </c>
      <c r="M6" s="1" t="s">
        <v>9</v>
      </c>
      <c r="N6" s="1" t="s">
        <v>10</v>
      </c>
      <c r="O6" s="3" t="s">
        <v>11</v>
      </c>
      <c r="P6" s="3" t="s">
        <v>12</v>
      </c>
      <c r="Q6" s="3" t="s">
        <v>13</v>
      </c>
      <c r="R6" s="3" t="s">
        <v>14</v>
      </c>
      <c r="S6" s="3" t="s">
        <v>15</v>
      </c>
      <c r="T6" s="3" t="s">
        <v>16</v>
      </c>
      <c r="U6" s="3" t="s">
        <v>17</v>
      </c>
      <c r="V6" s="3" t="s">
        <v>18</v>
      </c>
      <c r="W6" s="1" t="s">
        <v>19</v>
      </c>
      <c r="X6" s="1" t="s">
        <v>20</v>
      </c>
      <c r="Y6" s="1" t="s">
        <v>21</v>
      </c>
      <c r="Z6" s="1" t="s">
        <v>22</v>
      </c>
      <c r="AA6" s="1" t="s">
        <v>23</v>
      </c>
      <c r="AB6" s="1" t="s">
        <v>24</v>
      </c>
      <c r="AC6" s="1" t="s">
        <v>25</v>
      </c>
      <c r="AD6" s="1" t="s">
        <v>26</v>
      </c>
    </row>
    <row r="7" spans="1:30" ht="30" customHeight="1" x14ac:dyDescent="0.25">
      <c r="A7" s="6">
        <v>2009</v>
      </c>
      <c r="B7" s="6" t="s">
        <v>50</v>
      </c>
      <c r="C7" s="6"/>
      <c r="D7" s="6" t="s">
        <v>27</v>
      </c>
      <c r="E7" s="6">
        <v>4600016223</v>
      </c>
      <c r="F7" s="6" t="s">
        <v>28</v>
      </c>
      <c r="G7" s="8" t="s">
        <v>29</v>
      </c>
      <c r="H7" s="7" t="s">
        <v>30</v>
      </c>
      <c r="I7" s="9">
        <v>39842</v>
      </c>
      <c r="J7" s="9">
        <v>40967</v>
      </c>
      <c r="K7" s="10">
        <v>1829892.21</v>
      </c>
      <c r="L7" s="6">
        <v>1125</v>
      </c>
      <c r="M7" s="11">
        <v>37</v>
      </c>
      <c r="N7" s="10">
        <v>49456.546216216215</v>
      </c>
      <c r="O7" s="6" t="s">
        <v>31</v>
      </c>
      <c r="P7" s="6">
        <v>11</v>
      </c>
      <c r="Q7" s="6">
        <v>12</v>
      </c>
      <c r="R7" s="6">
        <v>12</v>
      </c>
      <c r="S7" s="6">
        <v>2</v>
      </c>
      <c r="T7" s="6" t="s">
        <v>31</v>
      </c>
      <c r="U7" s="6" t="s">
        <v>31</v>
      </c>
      <c r="V7" s="6" t="s">
        <v>31</v>
      </c>
      <c r="W7" s="13">
        <v>0</v>
      </c>
      <c r="X7" s="13">
        <v>544022.00837837835</v>
      </c>
      <c r="Y7" s="13">
        <v>593478.55459459452</v>
      </c>
      <c r="Z7" s="13">
        <v>593478.55459459452</v>
      </c>
      <c r="AA7" s="13">
        <v>98913.09243243243</v>
      </c>
      <c r="AB7" s="13">
        <v>0</v>
      </c>
      <c r="AC7" s="13">
        <v>0</v>
      </c>
      <c r="AD7" s="13">
        <v>0</v>
      </c>
    </row>
    <row r="8" spans="1:30" ht="30" customHeight="1" x14ac:dyDescent="0.25">
      <c r="A8" s="6">
        <v>2010</v>
      </c>
      <c r="B8" s="6" t="s">
        <v>50</v>
      </c>
      <c r="C8" s="6"/>
      <c r="D8" s="6" t="s">
        <v>27</v>
      </c>
      <c r="E8" s="6">
        <v>4600024521</v>
      </c>
      <c r="F8" s="6" t="s">
        <v>28</v>
      </c>
      <c r="G8" s="8" t="s">
        <v>32</v>
      </c>
      <c r="H8" s="7" t="s">
        <v>30</v>
      </c>
      <c r="I8" s="9">
        <v>40479</v>
      </c>
      <c r="J8" s="9">
        <v>41391</v>
      </c>
      <c r="K8" s="10">
        <v>1347449</v>
      </c>
      <c r="L8" s="6">
        <v>912</v>
      </c>
      <c r="M8" s="11">
        <v>30</v>
      </c>
      <c r="N8" s="10">
        <v>44914.966666666667</v>
      </c>
      <c r="O8" s="6" t="s">
        <v>31</v>
      </c>
      <c r="P8" s="6" t="s">
        <v>31</v>
      </c>
      <c r="Q8" s="6">
        <v>2</v>
      </c>
      <c r="R8" s="6">
        <v>12</v>
      </c>
      <c r="S8" s="6">
        <v>12</v>
      </c>
      <c r="T8" s="6">
        <v>4</v>
      </c>
      <c r="U8" s="6" t="s">
        <v>31</v>
      </c>
      <c r="V8" s="6" t="s">
        <v>31</v>
      </c>
      <c r="W8" s="13">
        <v>0</v>
      </c>
      <c r="X8" s="13">
        <v>0</v>
      </c>
      <c r="Y8" s="13">
        <v>89829.933333333334</v>
      </c>
      <c r="Z8" s="13">
        <v>538979.6</v>
      </c>
      <c r="AA8" s="13">
        <v>538979.6</v>
      </c>
      <c r="AB8" s="13">
        <v>179659.86666666667</v>
      </c>
      <c r="AC8" s="13">
        <v>0</v>
      </c>
      <c r="AD8" s="13">
        <v>0</v>
      </c>
    </row>
    <row r="9" spans="1:30" ht="30" customHeight="1" x14ac:dyDescent="0.25">
      <c r="A9" s="6">
        <v>2011</v>
      </c>
      <c r="B9" s="6" t="s">
        <v>50</v>
      </c>
      <c r="C9" s="6"/>
      <c r="D9" s="6" t="s">
        <v>27</v>
      </c>
      <c r="E9" s="6">
        <v>4600032335</v>
      </c>
      <c r="F9" s="6" t="s">
        <v>28</v>
      </c>
      <c r="G9" s="8" t="s">
        <v>32</v>
      </c>
      <c r="H9" s="7" t="s">
        <v>30</v>
      </c>
      <c r="I9" s="9">
        <v>40664</v>
      </c>
      <c r="J9" s="9">
        <v>40998</v>
      </c>
      <c r="K9" s="10">
        <v>1419080</v>
      </c>
      <c r="L9" s="6">
        <v>334</v>
      </c>
      <c r="M9" s="11">
        <v>11</v>
      </c>
      <c r="N9" s="10">
        <v>129007.27272727272</v>
      </c>
      <c r="O9" s="6" t="s">
        <v>31</v>
      </c>
      <c r="P9" s="6" t="s">
        <v>31</v>
      </c>
      <c r="Q9" s="6" t="s">
        <v>31</v>
      </c>
      <c r="R9" s="6">
        <v>8</v>
      </c>
      <c r="S9" s="6">
        <v>3</v>
      </c>
      <c r="T9" s="6" t="s">
        <v>31</v>
      </c>
      <c r="U9" s="6" t="s">
        <v>31</v>
      </c>
      <c r="V9" s="6" t="s">
        <v>31</v>
      </c>
      <c r="W9" s="13">
        <v>0</v>
      </c>
      <c r="X9" s="13">
        <v>0</v>
      </c>
      <c r="Y9" s="13">
        <v>0</v>
      </c>
      <c r="Z9" s="13">
        <v>1032058.1818181818</v>
      </c>
      <c r="AA9" s="13">
        <v>387021.81818181818</v>
      </c>
      <c r="AB9" s="13">
        <v>0</v>
      </c>
      <c r="AC9" s="13">
        <v>0</v>
      </c>
      <c r="AD9" s="13">
        <v>0</v>
      </c>
    </row>
    <row r="10" spans="1:30" ht="30" customHeight="1" x14ac:dyDescent="0.25">
      <c r="A10" s="6">
        <v>2011</v>
      </c>
      <c r="B10" s="6" t="s">
        <v>50</v>
      </c>
      <c r="C10" s="6"/>
      <c r="D10" s="6" t="s">
        <v>27</v>
      </c>
      <c r="E10" s="6">
        <v>4600032336</v>
      </c>
      <c r="F10" s="6" t="s">
        <v>28</v>
      </c>
      <c r="G10" s="8" t="s">
        <v>32</v>
      </c>
      <c r="H10" s="7" t="s">
        <v>30</v>
      </c>
      <c r="I10" s="9">
        <v>40664</v>
      </c>
      <c r="J10" s="9">
        <v>40938</v>
      </c>
      <c r="K10" s="10">
        <v>1107560</v>
      </c>
      <c r="L10" s="6">
        <v>274</v>
      </c>
      <c r="M10" s="11">
        <v>9</v>
      </c>
      <c r="N10" s="10">
        <v>123062.22222222222</v>
      </c>
      <c r="O10" s="6" t="s">
        <v>31</v>
      </c>
      <c r="P10" s="6" t="s">
        <v>31</v>
      </c>
      <c r="Q10" s="6" t="s">
        <v>31</v>
      </c>
      <c r="R10" s="6">
        <v>8</v>
      </c>
      <c r="S10" s="6">
        <v>1</v>
      </c>
      <c r="T10" s="6" t="s">
        <v>31</v>
      </c>
      <c r="U10" s="6" t="s">
        <v>31</v>
      </c>
      <c r="V10" s="6" t="s">
        <v>31</v>
      </c>
      <c r="W10" s="13">
        <v>0</v>
      </c>
      <c r="X10" s="13">
        <v>0</v>
      </c>
      <c r="Y10" s="13">
        <v>0</v>
      </c>
      <c r="Z10" s="13">
        <v>984497.77777777775</v>
      </c>
      <c r="AA10" s="13">
        <v>123062.22222222222</v>
      </c>
      <c r="AB10" s="13">
        <v>0</v>
      </c>
      <c r="AC10" s="13">
        <v>0</v>
      </c>
      <c r="AD10" s="13">
        <v>0</v>
      </c>
    </row>
    <row r="11" spans="1:30" ht="30" customHeight="1" x14ac:dyDescent="0.25">
      <c r="A11" s="6">
        <v>2011</v>
      </c>
      <c r="B11" s="6" t="s">
        <v>50</v>
      </c>
      <c r="C11" s="6"/>
      <c r="D11" s="6" t="s">
        <v>27</v>
      </c>
      <c r="E11" s="6">
        <v>4600032340</v>
      </c>
      <c r="F11" s="6" t="s">
        <v>28</v>
      </c>
      <c r="G11" s="8" t="s">
        <v>32</v>
      </c>
      <c r="H11" s="7" t="s">
        <v>30</v>
      </c>
      <c r="I11" s="9">
        <v>40664</v>
      </c>
      <c r="J11" s="9">
        <v>41182</v>
      </c>
      <c r="K11" s="10">
        <v>1151977.68</v>
      </c>
      <c r="L11" s="6">
        <v>518</v>
      </c>
      <c r="M11" s="11">
        <v>17</v>
      </c>
      <c r="N11" s="10">
        <v>67763.392941176469</v>
      </c>
      <c r="O11" s="6" t="s">
        <v>31</v>
      </c>
      <c r="P11" s="6" t="s">
        <v>31</v>
      </c>
      <c r="Q11" s="6" t="s">
        <v>31</v>
      </c>
      <c r="R11" s="6">
        <v>8</v>
      </c>
      <c r="S11" s="6">
        <v>9</v>
      </c>
      <c r="T11" s="6" t="s">
        <v>31</v>
      </c>
      <c r="U11" s="6" t="s">
        <v>31</v>
      </c>
      <c r="V11" s="6" t="s">
        <v>31</v>
      </c>
      <c r="W11" s="13">
        <v>0</v>
      </c>
      <c r="X11" s="13">
        <v>0</v>
      </c>
      <c r="Y11" s="13">
        <v>0</v>
      </c>
      <c r="Z11" s="13">
        <v>542107.14352941175</v>
      </c>
      <c r="AA11" s="13">
        <v>609870.53647058818</v>
      </c>
      <c r="AB11" s="13">
        <v>0</v>
      </c>
      <c r="AC11" s="13">
        <v>0</v>
      </c>
      <c r="AD11" s="13">
        <v>0</v>
      </c>
    </row>
    <row r="12" spans="1:30" ht="30" customHeight="1" x14ac:dyDescent="0.25">
      <c r="A12" s="6">
        <v>2011</v>
      </c>
      <c r="B12" s="6" t="s">
        <v>50</v>
      </c>
      <c r="C12" s="6"/>
      <c r="D12" s="6" t="s">
        <v>27</v>
      </c>
      <c r="E12" s="6">
        <v>4600032342</v>
      </c>
      <c r="F12" s="6" t="s">
        <v>28</v>
      </c>
      <c r="G12" s="8" t="s">
        <v>32</v>
      </c>
      <c r="H12" s="7" t="s">
        <v>30</v>
      </c>
      <c r="I12" s="9">
        <v>40664</v>
      </c>
      <c r="J12" s="9">
        <v>41212</v>
      </c>
      <c r="K12" s="10">
        <v>1071858.02</v>
      </c>
      <c r="L12" s="6">
        <v>548</v>
      </c>
      <c r="M12" s="11">
        <v>18</v>
      </c>
      <c r="N12" s="10">
        <v>59547.66777777778</v>
      </c>
      <c r="O12" s="6" t="s">
        <v>31</v>
      </c>
      <c r="P12" s="6" t="s">
        <v>31</v>
      </c>
      <c r="Q12" s="6" t="s">
        <v>31</v>
      </c>
      <c r="R12" s="6">
        <v>8</v>
      </c>
      <c r="S12" s="6">
        <v>10</v>
      </c>
      <c r="T12" s="6" t="s">
        <v>31</v>
      </c>
      <c r="U12" s="6" t="s">
        <v>31</v>
      </c>
      <c r="V12" s="6" t="s">
        <v>31</v>
      </c>
      <c r="W12" s="13">
        <v>0</v>
      </c>
      <c r="X12" s="13">
        <v>0</v>
      </c>
      <c r="Y12" s="13">
        <v>0</v>
      </c>
      <c r="Z12" s="13">
        <v>476381.34222222224</v>
      </c>
      <c r="AA12" s="13">
        <v>595476.67777777778</v>
      </c>
      <c r="AB12" s="13">
        <v>0</v>
      </c>
      <c r="AC12" s="13">
        <v>0</v>
      </c>
      <c r="AD12" s="13">
        <v>0</v>
      </c>
    </row>
    <row r="13" spans="1:30" ht="30" customHeight="1" x14ac:dyDescent="0.25">
      <c r="A13" s="34">
        <v>2013</v>
      </c>
      <c r="B13" s="6" t="s">
        <v>50</v>
      </c>
      <c r="C13" s="33" t="s">
        <v>59</v>
      </c>
      <c r="D13" s="6" t="s">
        <v>27</v>
      </c>
      <c r="E13" s="6">
        <v>5000000326</v>
      </c>
      <c r="F13" s="6" t="s">
        <v>36</v>
      </c>
      <c r="G13" s="8" t="s">
        <v>32</v>
      </c>
      <c r="H13" s="7" t="s">
        <v>30</v>
      </c>
      <c r="I13" s="9">
        <v>41372</v>
      </c>
      <c r="J13" s="9">
        <v>41463</v>
      </c>
      <c r="K13" s="10">
        <v>89992</v>
      </c>
      <c r="L13" s="6">
        <f t="shared" ref="L13:L20" si="0">J13-I13</f>
        <v>91</v>
      </c>
      <c r="M13" s="32">
        <f t="shared" ref="M13:M20" si="1">SUM(O13:V13)</f>
        <v>3</v>
      </c>
      <c r="N13" s="10">
        <f t="shared" ref="N13:N20" si="2">K13/M13</f>
        <v>29997.333333333332</v>
      </c>
      <c r="O13" s="6" t="s">
        <v>31</v>
      </c>
      <c r="P13" s="6" t="s">
        <v>31</v>
      </c>
      <c r="Q13" s="6" t="s">
        <v>31</v>
      </c>
      <c r="R13" s="6" t="s">
        <v>31</v>
      </c>
      <c r="S13" s="6" t="s">
        <v>31</v>
      </c>
      <c r="T13" s="6">
        <v>3</v>
      </c>
      <c r="U13" s="6" t="s">
        <v>31</v>
      </c>
      <c r="V13" s="6" t="s">
        <v>31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f>K13</f>
        <v>89992</v>
      </c>
      <c r="AC13" s="13">
        <v>0</v>
      </c>
      <c r="AD13" s="13">
        <v>0</v>
      </c>
    </row>
    <row r="14" spans="1:30" ht="30" customHeight="1" x14ac:dyDescent="0.25">
      <c r="A14" s="34">
        <v>2013</v>
      </c>
      <c r="B14" s="6" t="s">
        <v>48</v>
      </c>
      <c r="C14" s="6" t="s">
        <v>58</v>
      </c>
      <c r="D14" s="6" t="s">
        <v>27</v>
      </c>
      <c r="E14" s="6">
        <v>4600037394</v>
      </c>
      <c r="F14" s="6" t="s">
        <v>49</v>
      </c>
      <c r="G14" s="8" t="s">
        <v>32</v>
      </c>
      <c r="H14" s="7" t="s">
        <v>30</v>
      </c>
      <c r="I14" s="9">
        <v>41339</v>
      </c>
      <c r="J14" s="9">
        <v>41639</v>
      </c>
      <c r="K14" s="10">
        <v>202500</v>
      </c>
      <c r="L14" s="6">
        <f t="shared" si="0"/>
        <v>300</v>
      </c>
      <c r="M14" s="32">
        <f t="shared" si="1"/>
        <v>9</v>
      </c>
      <c r="N14" s="10">
        <f t="shared" si="2"/>
        <v>22500</v>
      </c>
      <c r="O14" s="6" t="s">
        <v>31</v>
      </c>
      <c r="P14" s="6" t="s">
        <v>31</v>
      </c>
      <c r="Q14" s="6" t="s">
        <v>31</v>
      </c>
      <c r="R14" s="6" t="s">
        <v>31</v>
      </c>
      <c r="S14" s="6" t="s">
        <v>31</v>
      </c>
      <c r="T14" s="6">
        <v>9</v>
      </c>
      <c r="U14" s="6" t="s">
        <v>31</v>
      </c>
      <c r="V14" s="6" t="s">
        <v>31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f>K14</f>
        <v>202500</v>
      </c>
      <c r="AC14" s="13">
        <v>0</v>
      </c>
      <c r="AD14" s="13">
        <v>0</v>
      </c>
    </row>
    <row r="15" spans="1:30" ht="30" customHeight="1" x14ac:dyDescent="0.25">
      <c r="A15" s="34">
        <v>2013</v>
      </c>
      <c r="B15" s="6" t="s">
        <v>48</v>
      </c>
      <c r="C15" s="6" t="s">
        <v>58</v>
      </c>
      <c r="D15" s="6" t="s">
        <v>27</v>
      </c>
      <c r="E15" s="6">
        <v>4600037393</v>
      </c>
      <c r="F15" s="6" t="s">
        <v>28</v>
      </c>
      <c r="G15" s="8" t="s">
        <v>32</v>
      </c>
      <c r="H15" s="7" t="s">
        <v>30</v>
      </c>
      <c r="I15" s="9">
        <v>41339</v>
      </c>
      <c r="J15" s="9">
        <v>41639</v>
      </c>
      <c r="K15" s="10">
        <v>405000</v>
      </c>
      <c r="L15" s="6">
        <f t="shared" si="0"/>
        <v>300</v>
      </c>
      <c r="M15" s="32">
        <f t="shared" si="1"/>
        <v>9</v>
      </c>
      <c r="N15" s="10">
        <f t="shared" si="2"/>
        <v>45000</v>
      </c>
      <c r="O15" s="6" t="s">
        <v>31</v>
      </c>
      <c r="P15" s="6" t="s">
        <v>31</v>
      </c>
      <c r="Q15" s="6" t="s">
        <v>31</v>
      </c>
      <c r="R15" s="6" t="s">
        <v>31</v>
      </c>
      <c r="S15" s="6" t="s">
        <v>31</v>
      </c>
      <c r="T15" s="6">
        <v>9</v>
      </c>
      <c r="U15" s="6" t="s">
        <v>31</v>
      </c>
      <c r="V15" s="6" t="s">
        <v>31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f>K15</f>
        <v>405000</v>
      </c>
      <c r="AC15" s="13">
        <v>0</v>
      </c>
      <c r="AD15" s="13">
        <v>0</v>
      </c>
    </row>
    <row r="16" spans="1:30" ht="30" customHeight="1" x14ac:dyDescent="0.25">
      <c r="A16" s="34">
        <v>2013</v>
      </c>
      <c r="B16" s="6" t="s">
        <v>50</v>
      </c>
      <c r="C16" s="6" t="s">
        <v>55</v>
      </c>
      <c r="D16" s="6" t="s">
        <v>27</v>
      </c>
      <c r="E16" s="6">
        <v>4600042736</v>
      </c>
      <c r="F16" s="6" t="s">
        <v>28</v>
      </c>
      <c r="G16" s="8" t="s">
        <v>80</v>
      </c>
      <c r="H16" s="7" t="s">
        <v>30</v>
      </c>
      <c r="I16" s="9">
        <v>41373</v>
      </c>
      <c r="J16" s="9">
        <v>42103</v>
      </c>
      <c r="K16" s="10">
        <v>30000</v>
      </c>
      <c r="L16" s="6">
        <f>J16-I16</f>
        <v>730</v>
      </c>
      <c r="M16" s="32">
        <f>SUM(O16:V16)</f>
        <v>24</v>
      </c>
      <c r="N16" s="10">
        <f>K16/M16</f>
        <v>1250</v>
      </c>
      <c r="O16" s="6" t="s">
        <v>31</v>
      </c>
      <c r="P16" s="6" t="s">
        <v>31</v>
      </c>
      <c r="Q16" s="6" t="s">
        <v>31</v>
      </c>
      <c r="R16" s="6" t="s">
        <v>31</v>
      </c>
      <c r="S16" s="6" t="s">
        <v>31</v>
      </c>
      <c r="T16" s="6">
        <v>9</v>
      </c>
      <c r="U16" s="6">
        <v>12</v>
      </c>
      <c r="V16" s="6">
        <v>3</v>
      </c>
      <c r="W16" s="13"/>
      <c r="X16" s="13"/>
      <c r="Y16" s="13"/>
      <c r="Z16" s="13"/>
      <c r="AA16" s="13"/>
      <c r="AB16" s="13"/>
      <c r="AC16" s="13"/>
      <c r="AD16" s="13"/>
    </row>
    <row r="17" spans="1:30" ht="30" customHeight="1" x14ac:dyDescent="0.25">
      <c r="A17" s="34">
        <v>2013</v>
      </c>
      <c r="B17" s="6" t="s">
        <v>50</v>
      </c>
      <c r="C17" s="33" t="s">
        <v>52</v>
      </c>
      <c r="D17" s="6" t="s">
        <v>27</v>
      </c>
      <c r="E17" s="6"/>
      <c r="F17" s="6" t="s">
        <v>28</v>
      </c>
      <c r="G17" s="8"/>
      <c r="H17" s="7" t="s">
        <v>30</v>
      </c>
      <c r="I17" s="9">
        <v>41365</v>
      </c>
      <c r="J17" s="9">
        <v>41639</v>
      </c>
      <c r="K17" s="10">
        <v>5000000</v>
      </c>
      <c r="L17" s="6">
        <f t="shared" si="0"/>
        <v>274</v>
      </c>
      <c r="M17" s="32">
        <f t="shared" si="1"/>
        <v>9</v>
      </c>
      <c r="N17" s="10">
        <f t="shared" si="2"/>
        <v>555555.5555555555</v>
      </c>
      <c r="O17" s="6" t="s">
        <v>31</v>
      </c>
      <c r="P17" s="6" t="s">
        <v>31</v>
      </c>
      <c r="Q17" s="6" t="s">
        <v>31</v>
      </c>
      <c r="R17" s="6" t="s">
        <v>31</v>
      </c>
      <c r="S17" s="6" t="s">
        <v>31</v>
      </c>
      <c r="T17" s="6">
        <v>9</v>
      </c>
      <c r="U17" s="6" t="s">
        <v>31</v>
      </c>
      <c r="V17" s="6" t="s">
        <v>31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f>K17</f>
        <v>5000000</v>
      </c>
      <c r="AC17" s="13">
        <v>0</v>
      </c>
      <c r="AD17" s="13">
        <v>0</v>
      </c>
    </row>
    <row r="18" spans="1:30" ht="30" customHeight="1" x14ac:dyDescent="0.25">
      <c r="A18" s="34">
        <v>2013</v>
      </c>
      <c r="B18" s="6" t="s">
        <v>53</v>
      </c>
      <c r="C18" s="33" t="s">
        <v>54</v>
      </c>
      <c r="D18" s="6" t="s">
        <v>27</v>
      </c>
      <c r="E18" s="6"/>
      <c r="F18" s="6" t="s">
        <v>36</v>
      </c>
      <c r="G18" s="8" t="s">
        <v>32</v>
      </c>
      <c r="H18" s="7" t="s">
        <v>30</v>
      </c>
      <c r="I18" s="9">
        <v>41306</v>
      </c>
      <c r="J18" s="9">
        <v>41333</v>
      </c>
      <c r="K18" s="10">
        <v>4950</v>
      </c>
      <c r="L18" s="6">
        <f t="shared" si="0"/>
        <v>27</v>
      </c>
      <c r="M18" s="32">
        <f t="shared" si="1"/>
        <v>1</v>
      </c>
      <c r="N18" s="10">
        <f t="shared" si="2"/>
        <v>4950</v>
      </c>
      <c r="O18" s="6" t="s">
        <v>31</v>
      </c>
      <c r="P18" s="6" t="s">
        <v>31</v>
      </c>
      <c r="Q18" s="6" t="s">
        <v>31</v>
      </c>
      <c r="R18" s="6" t="s">
        <v>31</v>
      </c>
      <c r="S18" s="6" t="s">
        <v>31</v>
      </c>
      <c r="T18" s="6">
        <v>1</v>
      </c>
      <c r="U18" s="6" t="s">
        <v>31</v>
      </c>
      <c r="V18" s="6" t="s">
        <v>31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f>K18</f>
        <v>4950</v>
      </c>
      <c r="AC18" s="13">
        <v>0</v>
      </c>
      <c r="AD18" s="13">
        <v>0</v>
      </c>
    </row>
    <row r="19" spans="1:30" ht="30" customHeight="1" x14ac:dyDescent="0.25">
      <c r="A19" s="34">
        <v>2012</v>
      </c>
      <c r="B19" s="6" t="s">
        <v>50</v>
      </c>
      <c r="C19" s="6" t="s">
        <v>55</v>
      </c>
      <c r="D19" s="6" t="s">
        <v>27</v>
      </c>
      <c r="E19" s="6">
        <v>4600039306</v>
      </c>
      <c r="F19" s="6" t="s">
        <v>56</v>
      </c>
      <c r="G19" s="8" t="s">
        <v>57</v>
      </c>
      <c r="H19" s="7" t="s">
        <v>30</v>
      </c>
      <c r="I19" s="9">
        <v>41102</v>
      </c>
      <c r="J19" s="9">
        <v>42016</v>
      </c>
      <c r="K19" s="10">
        <v>40000</v>
      </c>
      <c r="L19" s="6">
        <f t="shared" si="0"/>
        <v>914</v>
      </c>
      <c r="M19" s="32">
        <f t="shared" si="1"/>
        <v>30</v>
      </c>
      <c r="N19" s="10">
        <f t="shared" si="2"/>
        <v>1333.3333333333333</v>
      </c>
      <c r="O19" s="6" t="s">
        <v>31</v>
      </c>
      <c r="P19" s="6" t="s">
        <v>31</v>
      </c>
      <c r="Q19" s="6" t="s">
        <v>31</v>
      </c>
      <c r="R19" s="6" t="s">
        <v>31</v>
      </c>
      <c r="S19" s="6">
        <v>6</v>
      </c>
      <c r="T19" s="6">
        <v>12</v>
      </c>
      <c r="U19" s="6">
        <v>12</v>
      </c>
      <c r="V19" s="6" t="s">
        <v>31</v>
      </c>
      <c r="W19" s="13">
        <v>0</v>
      </c>
      <c r="X19" s="13">
        <v>0</v>
      </c>
      <c r="Y19" s="13">
        <v>0</v>
      </c>
      <c r="Z19" s="13">
        <v>0</v>
      </c>
      <c r="AA19" s="13">
        <f>$N$19*S19</f>
        <v>8000</v>
      </c>
      <c r="AB19" s="13">
        <f>N19*T19</f>
        <v>16000</v>
      </c>
      <c r="AC19" s="13">
        <f>N19*U19</f>
        <v>16000</v>
      </c>
      <c r="AD19" s="13" t="e">
        <f>$N$19*#REF!</f>
        <v>#REF!</v>
      </c>
    </row>
    <row r="20" spans="1:30" ht="30" customHeight="1" x14ac:dyDescent="0.25">
      <c r="A20" s="34">
        <v>2012</v>
      </c>
      <c r="B20" s="6" t="s">
        <v>50</v>
      </c>
      <c r="C20" s="6" t="s">
        <v>55</v>
      </c>
      <c r="D20" s="6" t="s">
        <v>27</v>
      </c>
      <c r="E20" s="6">
        <v>4600039304</v>
      </c>
      <c r="F20" s="6" t="s">
        <v>56</v>
      </c>
      <c r="G20" s="8" t="s">
        <v>57</v>
      </c>
      <c r="H20" s="7" t="s">
        <v>30</v>
      </c>
      <c r="I20" s="9">
        <v>41102</v>
      </c>
      <c r="J20" s="9">
        <v>42197</v>
      </c>
      <c r="K20" s="10">
        <v>45000</v>
      </c>
      <c r="L20" s="6">
        <f t="shared" si="0"/>
        <v>1095</v>
      </c>
      <c r="M20" s="32">
        <f t="shared" si="1"/>
        <v>36</v>
      </c>
      <c r="N20" s="10">
        <f t="shared" si="2"/>
        <v>1250</v>
      </c>
      <c r="O20" s="6" t="s">
        <v>31</v>
      </c>
      <c r="P20" s="6" t="s">
        <v>31</v>
      </c>
      <c r="Q20" s="6" t="s">
        <v>31</v>
      </c>
      <c r="R20" s="6" t="s">
        <v>31</v>
      </c>
      <c r="S20" s="6">
        <v>6</v>
      </c>
      <c r="T20" s="6">
        <v>12</v>
      </c>
      <c r="U20" s="6">
        <v>12</v>
      </c>
      <c r="V20" s="6">
        <v>6</v>
      </c>
      <c r="W20" s="13">
        <v>0</v>
      </c>
      <c r="X20" s="13">
        <v>0</v>
      </c>
      <c r="Y20" s="13">
        <v>0</v>
      </c>
      <c r="Z20" s="13">
        <v>0</v>
      </c>
      <c r="AA20" s="13">
        <f>S20*N20</f>
        <v>7500</v>
      </c>
      <c r="AB20" s="13">
        <f>N20*T20</f>
        <v>15000</v>
      </c>
      <c r="AC20" s="13">
        <f>N20*U20</f>
        <v>15000</v>
      </c>
      <c r="AD20" s="13">
        <f>N20*V20</f>
        <v>7500</v>
      </c>
    </row>
    <row r="21" spans="1:30" ht="30" customHeight="1" x14ac:dyDescent="0.25">
      <c r="A21" s="6">
        <v>2011</v>
      </c>
      <c r="B21" s="6" t="s">
        <v>50</v>
      </c>
      <c r="C21" s="6"/>
      <c r="D21" s="6" t="s">
        <v>27</v>
      </c>
      <c r="E21" s="6">
        <v>4600032343</v>
      </c>
      <c r="F21" s="6" t="s">
        <v>28</v>
      </c>
      <c r="G21" s="8" t="s">
        <v>32</v>
      </c>
      <c r="H21" s="7" t="s">
        <v>30</v>
      </c>
      <c r="I21" s="9">
        <v>40664</v>
      </c>
      <c r="J21" s="9">
        <v>41243</v>
      </c>
      <c r="K21" s="10">
        <v>1558980</v>
      </c>
      <c r="L21" s="6">
        <v>579</v>
      </c>
      <c r="M21" s="11">
        <v>19</v>
      </c>
      <c r="N21" s="10">
        <v>82051.578947368427</v>
      </c>
      <c r="O21" s="6" t="s">
        <v>31</v>
      </c>
      <c r="P21" s="6" t="s">
        <v>31</v>
      </c>
      <c r="Q21" s="6" t="s">
        <v>31</v>
      </c>
      <c r="R21" s="6">
        <v>8</v>
      </c>
      <c r="S21" s="6">
        <v>11</v>
      </c>
      <c r="T21" s="6" t="s">
        <v>31</v>
      </c>
      <c r="U21" s="6" t="s">
        <v>31</v>
      </c>
      <c r="V21" s="6" t="s">
        <v>31</v>
      </c>
      <c r="W21" s="13">
        <v>0</v>
      </c>
      <c r="X21" s="13">
        <v>0</v>
      </c>
      <c r="Y21" s="13">
        <v>0</v>
      </c>
      <c r="Z21" s="13">
        <v>656412.63157894742</v>
      </c>
      <c r="AA21" s="13">
        <v>902567.3684210527</v>
      </c>
      <c r="AB21" s="13">
        <v>0</v>
      </c>
      <c r="AC21" s="13">
        <v>0</v>
      </c>
      <c r="AD21" s="13">
        <v>0</v>
      </c>
    </row>
    <row r="22" spans="1:30" ht="30" customHeight="1" x14ac:dyDescent="0.25">
      <c r="A22" s="6">
        <v>2011</v>
      </c>
      <c r="B22" s="6" t="s">
        <v>50</v>
      </c>
      <c r="C22" s="6"/>
      <c r="D22" s="6" t="s">
        <v>27</v>
      </c>
      <c r="E22" s="6">
        <v>4600032344</v>
      </c>
      <c r="F22" s="6" t="s">
        <v>28</v>
      </c>
      <c r="G22" s="8" t="s">
        <v>32</v>
      </c>
      <c r="H22" s="7" t="s">
        <v>30</v>
      </c>
      <c r="I22" s="9">
        <v>40664</v>
      </c>
      <c r="J22" s="9">
        <v>41212</v>
      </c>
      <c r="K22" s="10">
        <v>1423080</v>
      </c>
      <c r="L22" s="6">
        <v>548</v>
      </c>
      <c r="M22" s="11">
        <v>18</v>
      </c>
      <c r="N22" s="10">
        <v>79060</v>
      </c>
      <c r="O22" s="6" t="s">
        <v>31</v>
      </c>
      <c r="P22" s="6" t="s">
        <v>31</v>
      </c>
      <c r="Q22" s="6" t="s">
        <v>31</v>
      </c>
      <c r="R22" s="6">
        <v>8</v>
      </c>
      <c r="S22" s="6">
        <v>10</v>
      </c>
      <c r="T22" s="6" t="s">
        <v>31</v>
      </c>
      <c r="U22" s="6" t="s">
        <v>31</v>
      </c>
      <c r="V22" s="6" t="s">
        <v>31</v>
      </c>
      <c r="W22" s="13">
        <v>0</v>
      </c>
      <c r="X22" s="13">
        <v>0</v>
      </c>
      <c r="Y22" s="13">
        <v>0</v>
      </c>
      <c r="Z22" s="13">
        <v>632480</v>
      </c>
      <c r="AA22" s="13">
        <v>790600</v>
      </c>
      <c r="AB22" s="13">
        <v>0</v>
      </c>
      <c r="AC22" s="13">
        <v>0</v>
      </c>
      <c r="AD22" s="13">
        <v>0</v>
      </c>
    </row>
    <row r="23" spans="1:30" ht="30" customHeight="1" x14ac:dyDescent="0.25">
      <c r="A23" s="6">
        <v>2011</v>
      </c>
      <c r="B23" s="6" t="s">
        <v>50</v>
      </c>
      <c r="C23" s="6"/>
      <c r="D23" s="6" t="s">
        <v>27</v>
      </c>
      <c r="E23" s="6">
        <v>4600035107</v>
      </c>
      <c r="F23" s="6" t="s">
        <v>28</v>
      </c>
      <c r="G23" s="8" t="s">
        <v>32</v>
      </c>
      <c r="H23" s="7" t="s">
        <v>30</v>
      </c>
      <c r="I23" s="9">
        <v>40833</v>
      </c>
      <c r="J23" s="9">
        <v>41015</v>
      </c>
      <c r="K23" s="10">
        <v>1155144.1000000001</v>
      </c>
      <c r="L23" s="6">
        <v>182</v>
      </c>
      <c r="M23" s="11">
        <v>6</v>
      </c>
      <c r="N23" s="10">
        <v>192524.01666666669</v>
      </c>
      <c r="O23" s="6" t="s">
        <v>31</v>
      </c>
      <c r="P23" s="6" t="s">
        <v>31</v>
      </c>
      <c r="Q23" s="6" t="s">
        <v>31</v>
      </c>
      <c r="R23" s="6">
        <v>2</v>
      </c>
      <c r="S23" s="6">
        <v>4</v>
      </c>
      <c r="T23" s="6" t="s">
        <v>31</v>
      </c>
      <c r="U23" s="6" t="s">
        <v>31</v>
      </c>
      <c r="V23" s="6" t="s">
        <v>31</v>
      </c>
      <c r="W23" s="13">
        <v>0</v>
      </c>
      <c r="X23" s="13">
        <v>0</v>
      </c>
      <c r="Y23" s="13">
        <v>0</v>
      </c>
      <c r="Z23" s="13">
        <v>385048.03333333338</v>
      </c>
      <c r="AA23" s="13">
        <v>770096.06666666677</v>
      </c>
      <c r="AB23" s="13">
        <v>0</v>
      </c>
      <c r="AC23" s="13">
        <v>0</v>
      </c>
      <c r="AD23" s="13">
        <v>0</v>
      </c>
    </row>
    <row r="24" spans="1:30" ht="30" customHeight="1" x14ac:dyDescent="0.25">
      <c r="A24" s="6">
        <v>2011</v>
      </c>
      <c r="B24" s="6" t="s">
        <v>50</v>
      </c>
      <c r="C24" s="6"/>
      <c r="D24" s="6" t="s">
        <v>27</v>
      </c>
      <c r="E24" s="6">
        <v>4600035763</v>
      </c>
      <c r="F24" s="6" t="s">
        <v>28</v>
      </c>
      <c r="G24" s="8" t="s">
        <v>32</v>
      </c>
      <c r="H24" s="7" t="s">
        <v>30</v>
      </c>
      <c r="I24" s="9">
        <v>40896</v>
      </c>
      <c r="J24" s="9">
        <v>40926</v>
      </c>
      <c r="K24" s="10">
        <v>40000</v>
      </c>
      <c r="L24" s="6">
        <v>30</v>
      </c>
      <c r="M24" s="11">
        <v>1</v>
      </c>
      <c r="N24" s="10">
        <v>40000</v>
      </c>
      <c r="O24" s="6" t="s">
        <v>31</v>
      </c>
      <c r="P24" s="6" t="s">
        <v>31</v>
      </c>
      <c r="Q24" s="6" t="s">
        <v>31</v>
      </c>
      <c r="R24" s="6">
        <v>0</v>
      </c>
      <c r="S24" s="6">
        <v>1</v>
      </c>
      <c r="T24" s="6" t="s">
        <v>31</v>
      </c>
      <c r="U24" s="6" t="s">
        <v>31</v>
      </c>
      <c r="V24" s="6" t="s">
        <v>31</v>
      </c>
      <c r="W24" s="13">
        <v>0</v>
      </c>
      <c r="X24" s="13">
        <v>0</v>
      </c>
      <c r="Y24" s="13">
        <v>0</v>
      </c>
      <c r="Z24" s="13">
        <v>0</v>
      </c>
      <c r="AA24" s="13">
        <v>40000</v>
      </c>
      <c r="AB24" s="13">
        <v>0</v>
      </c>
      <c r="AC24" s="13">
        <v>0</v>
      </c>
      <c r="AD24" s="13">
        <v>0</v>
      </c>
    </row>
    <row r="25" spans="1:30" ht="30" customHeight="1" x14ac:dyDescent="0.25">
      <c r="A25" s="6">
        <v>2012</v>
      </c>
      <c r="B25" s="6" t="s">
        <v>50</v>
      </c>
      <c r="C25" s="6"/>
      <c r="D25" s="6" t="s">
        <v>27</v>
      </c>
      <c r="E25" s="6">
        <v>4600037119</v>
      </c>
      <c r="F25" s="6" t="s">
        <v>28</v>
      </c>
      <c r="G25" s="8" t="s">
        <v>32</v>
      </c>
      <c r="H25" s="7" t="s">
        <v>30</v>
      </c>
      <c r="I25" s="9">
        <v>40967</v>
      </c>
      <c r="J25" s="9">
        <v>41026</v>
      </c>
      <c r="K25" s="10">
        <v>40761.82</v>
      </c>
      <c r="L25" s="6">
        <v>59</v>
      </c>
      <c r="M25" s="11">
        <v>2</v>
      </c>
      <c r="N25" s="10">
        <v>20380.91</v>
      </c>
      <c r="O25" s="6" t="s">
        <v>31</v>
      </c>
      <c r="P25" s="6" t="s">
        <v>31</v>
      </c>
      <c r="Q25" s="6" t="s">
        <v>31</v>
      </c>
      <c r="R25" s="6" t="s">
        <v>31</v>
      </c>
      <c r="S25" s="6">
        <v>2</v>
      </c>
      <c r="T25" s="6" t="s">
        <v>31</v>
      </c>
      <c r="U25" s="6" t="s">
        <v>31</v>
      </c>
      <c r="V25" s="6" t="s">
        <v>31</v>
      </c>
      <c r="W25" s="13">
        <v>0</v>
      </c>
      <c r="X25" s="13">
        <v>0</v>
      </c>
      <c r="Y25" s="13">
        <v>0</v>
      </c>
      <c r="Z25" s="13">
        <v>0</v>
      </c>
      <c r="AA25" s="13">
        <v>40761.82</v>
      </c>
      <c r="AB25" s="13">
        <v>0</v>
      </c>
      <c r="AC25" s="13">
        <v>0</v>
      </c>
      <c r="AD25" s="13">
        <v>0</v>
      </c>
    </row>
    <row r="26" spans="1:30" ht="30" customHeight="1" x14ac:dyDescent="0.25">
      <c r="A26" s="6">
        <v>2012</v>
      </c>
      <c r="B26" s="6" t="s">
        <v>50</v>
      </c>
      <c r="C26" s="6"/>
      <c r="D26" s="6" t="s">
        <v>27</v>
      </c>
      <c r="E26" s="6">
        <v>4600037148</v>
      </c>
      <c r="F26" s="6" t="s">
        <v>28</v>
      </c>
      <c r="G26" s="8" t="s">
        <v>32</v>
      </c>
      <c r="H26" s="7" t="s">
        <v>30</v>
      </c>
      <c r="I26" s="9">
        <v>40967</v>
      </c>
      <c r="J26" s="9">
        <v>41320</v>
      </c>
      <c r="K26" s="10">
        <v>1019423.6</v>
      </c>
      <c r="L26" s="6">
        <v>353</v>
      </c>
      <c r="M26" s="11">
        <v>12</v>
      </c>
      <c r="N26" s="10">
        <v>84951.96666666666</v>
      </c>
      <c r="O26" s="6" t="s">
        <v>31</v>
      </c>
      <c r="P26" s="6" t="s">
        <v>31</v>
      </c>
      <c r="Q26" s="6" t="s">
        <v>31</v>
      </c>
      <c r="R26" s="6" t="s">
        <v>31</v>
      </c>
      <c r="S26" s="6">
        <v>10</v>
      </c>
      <c r="T26" s="6">
        <v>2</v>
      </c>
      <c r="U26" s="6" t="s">
        <v>31</v>
      </c>
      <c r="V26" s="6" t="s">
        <v>31</v>
      </c>
      <c r="W26" s="13">
        <v>0</v>
      </c>
      <c r="X26" s="13">
        <v>0</v>
      </c>
      <c r="Y26" s="13">
        <v>0</v>
      </c>
      <c r="Z26" s="13">
        <v>0</v>
      </c>
      <c r="AA26" s="13">
        <v>849519.66666666663</v>
      </c>
      <c r="AB26" s="13">
        <v>169903.93333333332</v>
      </c>
      <c r="AC26" s="13">
        <v>0</v>
      </c>
      <c r="AD26" s="13">
        <v>0</v>
      </c>
    </row>
    <row r="27" spans="1:30" ht="30" customHeight="1" x14ac:dyDescent="0.25">
      <c r="A27" s="6">
        <v>2012</v>
      </c>
      <c r="B27" s="6" t="s">
        <v>50</v>
      </c>
      <c r="C27" s="6"/>
      <c r="D27" s="6" t="s">
        <v>27</v>
      </c>
      <c r="E27" s="6">
        <v>4600037149</v>
      </c>
      <c r="F27" s="6" t="s">
        <v>28</v>
      </c>
      <c r="G27" s="8" t="s">
        <v>32</v>
      </c>
      <c r="H27" s="7" t="s">
        <v>30</v>
      </c>
      <c r="I27" s="9">
        <v>40967</v>
      </c>
      <c r="J27" s="9">
        <v>41274</v>
      </c>
      <c r="K27" s="10">
        <v>635234.4</v>
      </c>
      <c r="L27" s="6">
        <v>307</v>
      </c>
      <c r="M27" s="11">
        <v>10</v>
      </c>
      <c r="N27" s="10">
        <v>63523.44</v>
      </c>
      <c r="O27" s="6" t="s">
        <v>31</v>
      </c>
      <c r="P27" s="6" t="s">
        <v>31</v>
      </c>
      <c r="Q27" s="6" t="s">
        <v>31</v>
      </c>
      <c r="R27" s="6" t="s">
        <v>31</v>
      </c>
      <c r="S27" s="6">
        <v>10</v>
      </c>
      <c r="T27" s="6" t="s">
        <v>31</v>
      </c>
      <c r="U27" s="6" t="s">
        <v>31</v>
      </c>
      <c r="V27" s="6" t="s">
        <v>31</v>
      </c>
      <c r="W27" s="13">
        <v>0</v>
      </c>
      <c r="X27" s="13">
        <v>0</v>
      </c>
      <c r="Y27" s="13">
        <v>0</v>
      </c>
      <c r="Z27" s="13">
        <v>0</v>
      </c>
      <c r="AA27" s="13">
        <v>635234.4</v>
      </c>
      <c r="AB27" s="13">
        <v>0</v>
      </c>
      <c r="AC27" s="13">
        <v>0</v>
      </c>
      <c r="AD27" s="13">
        <v>0</v>
      </c>
    </row>
    <row r="28" spans="1:30" ht="30" customHeight="1" x14ac:dyDescent="0.25">
      <c r="A28" s="6">
        <v>2012</v>
      </c>
      <c r="B28" s="6" t="s">
        <v>50</v>
      </c>
      <c r="C28" s="6"/>
      <c r="D28" s="6" t="s">
        <v>27</v>
      </c>
      <c r="E28" s="6">
        <v>4600037150</v>
      </c>
      <c r="F28" s="6" t="s">
        <v>28</v>
      </c>
      <c r="G28" s="8" t="s">
        <v>32</v>
      </c>
      <c r="H28" s="7" t="s">
        <v>30</v>
      </c>
      <c r="I28" s="9">
        <v>40967</v>
      </c>
      <c r="J28" s="9">
        <v>41455</v>
      </c>
      <c r="K28" s="10">
        <v>725954.4</v>
      </c>
      <c r="L28" s="6">
        <v>488</v>
      </c>
      <c r="M28" s="11">
        <v>16</v>
      </c>
      <c r="N28" s="10">
        <v>45372.15</v>
      </c>
      <c r="O28" s="6" t="s">
        <v>31</v>
      </c>
      <c r="P28" s="6" t="s">
        <v>31</v>
      </c>
      <c r="Q28" s="6" t="s">
        <v>31</v>
      </c>
      <c r="R28" s="6" t="s">
        <v>31</v>
      </c>
      <c r="S28" s="6">
        <v>10</v>
      </c>
      <c r="T28" s="6">
        <v>6</v>
      </c>
      <c r="U28" s="6" t="s">
        <v>31</v>
      </c>
      <c r="V28" s="6" t="s">
        <v>31</v>
      </c>
      <c r="W28" s="13">
        <v>0</v>
      </c>
      <c r="X28" s="13">
        <v>0</v>
      </c>
      <c r="Y28" s="13">
        <v>0</v>
      </c>
      <c r="Z28" s="13">
        <v>0</v>
      </c>
      <c r="AA28" s="13">
        <v>453721.5</v>
      </c>
      <c r="AB28" s="13">
        <v>272232.90000000002</v>
      </c>
      <c r="AC28" s="13">
        <v>0</v>
      </c>
      <c r="AD28" s="13">
        <v>0</v>
      </c>
    </row>
    <row r="29" spans="1:30" ht="30" customHeight="1" x14ac:dyDescent="0.25">
      <c r="A29" s="6">
        <v>2012</v>
      </c>
      <c r="B29" s="6" t="s">
        <v>50</v>
      </c>
      <c r="C29" s="6"/>
      <c r="D29" s="6" t="s">
        <v>27</v>
      </c>
      <c r="E29" s="6">
        <v>4600037151</v>
      </c>
      <c r="F29" s="6" t="s">
        <v>28</v>
      </c>
      <c r="G29" s="8" t="s">
        <v>32</v>
      </c>
      <c r="H29" s="7" t="s">
        <v>30</v>
      </c>
      <c r="I29" s="9">
        <v>40967</v>
      </c>
      <c r="J29" s="9">
        <v>41274</v>
      </c>
      <c r="K29" s="10">
        <v>368527.6</v>
      </c>
      <c r="L29" s="6">
        <v>307</v>
      </c>
      <c r="M29" s="11">
        <v>10</v>
      </c>
      <c r="N29" s="10">
        <v>36852.759999999995</v>
      </c>
      <c r="O29" s="6" t="s">
        <v>31</v>
      </c>
      <c r="P29" s="6" t="s">
        <v>31</v>
      </c>
      <c r="Q29" s="6" t="s">
        <v>31</v>
      </c>
      <c r="R29" s="6" t="s">
        <v>31</v>
      </c>
      <c r="S29" s="6">
        <v>10</v>
      </c>
      <c r="T29" s="6" t="s">
        <v>31</v>
      </c>
      <c r="U29" s="6" t="s">
        <v>31</v>
      </c>
      <c r="V29" s="6" t="s">
        <v>31</v>
      </c>
      <c r="W29" s="13">
        <v>0</v>
      </c>
      <c r="X29" s="13">
        <v>0</v>
      </c>
      <c r="Y29" s="13">
        <v>0</v>
      </c>
      <c r="Z29" s="13">
        <v>0</v>
      </c>
      <c r="AA29" s="13">
        <v>368527.6</v>
      </c>
      <c r="AB29" s="13">
        <v>0</v>
      </c>
      <c r="AC29" s="13">
        <v>0</v>
      </c>
      <c r="AD29" s="13">
        <v>0</v>
      </c>
    </row>
    <row r="30" spans="1:30" ht="30" customHeight="1" x14ac:dyDescent="0.25">
      <c r="A30" s="6">
        <v>2012</v>
      </c>
      <c r="B30" s="6" t="s">
        <v>50</v>
      </c>
      <c r="C30" s="6"/>
      <c r="D30" s="6" t="s">
        <v>27</v>
      </c>
      <c r="E30" s="6">
        <v>4600037152</v>
      </c>
      <c r="F30" s="6" t="s">
        <v>28</v>
      </c>
      <c r="G30" s="8" t="s">
        <v>32</v>
      </c>
      <c r="H30" s="7" t="s">
        <v>30</v>
      </c>
      <c r="I30" s="9">
        <v>40967</v>
      </c>
      <c r="J30" s="9">
        <v>41274</v>
      </c>
      <c r="K30" s="10">
        <v>525829.19999999995</v>
      </c>
      <c r="L30" s="6">
        <v>307</v>
      </c>
      <c r="M30" s="11">
        <v>10</v>
      </c>
      <c r="N30" s="10">
        <v>52582.92</v>
      </c>
      <c r="O30" s="6" t="s">
        <v>31</v>
      </c>
      <c r="P30" s="6" t="s">
        <v>31</v>
      </c>
      <c r="Q30" s="6" t="s">
        <v>31</v>
      </c>
      <c r="R30" s="6" t="s">
        <v>31</v>
      </c>
      <c r="S30" s="6">
        <v>10</v>
      </c>
      <c r="T30" s="6" t="s">
        <v>31</v>
      </c>
      <c r="U30" s="6" t="s">
        <v>31</v>
      </c>
      <c r="V30" s="6" t="s">
        <v>31</v>
      </c>
      <c r="W30" s="13">
        <v>0</v>
      </c>
      <c r="X30" s="13">
        <v>0</v>
      </c>
      <c r="Y30" s="13">
        <v>0</v>
      </c>
      <c r="Z30" s="13">
        <v>0</v>
      </c>
      <c r="AA30" s="13">
        <v>525829.19999999995</v>
      </c>
      <c r="AB30" s="13">
        <v>0</v>
      </c>
      <c r="AC30" s="13">
        <v>0</v>
      </c>
      <c r="AD30" s="13">
        <v>0</v>
      </c>
    </row>
    <row r="31" spans="1:30" ht="30" customHeight="1" x14ac:dyDescent="0.25">
      <c r="A31" s="6">
        <v>2012</v>
      </c>
      <c r="B31" s="6" t="s">
        <v>50</v>
      </c>
      <c r="C31" s="6"/>
      <c r="D31" s="6" t="s">
        <v>27</v>
      </c>
      <c r="E31" s="6">
        <v>4600037153</v>
      </c>
      <c r="F31" s="6" t="s">
        <v>28</v>
      </c>
      <c r="G31" s="8" t="s">
        <v>32</v>
      </c>
      <c r="H31" s="7" t="s">
        <v>30</v>
      </c>
      <c r="I31" s="9">
        <v>40967</v>
      </c>
      <c r="J31" s="9">
        <v>41274</v>
      </c>
      <c r="K31" s="10">
        <v>283191.2</v>
      </c>
      <c r="L31" s="6">
        <v>307</v>
      </c>
      <c r="M31" s="11">
        <v>10</v>
      </c>
      <c r="N31" s="10">
        <v>28319.120000000003</v>
      </c>
      <c r="O31" s="6" t="s">
        <v>31</v>
      </c>
      <c r="P31" s="6" t="s">
        <v>31</v>
      </c>
      <c r="Q31" s="6" t="s">
        <v>31</v>
      </c>
      <c r="R31" s="6" t="s">
        <v>31</v>
      </c>
      <c r="S31" s="6">
        <v>10</v>
      </c>
      <c r="T31" s="6" t="s">
        <v>31</v>
      </c>
      <c r="U31" s="6" t="s">
        <v>31</v>
      </c>
      <c r="V31" s="6" t="s">
        <v>31</v>
      </c>
      <c r="W31" s="13">
        <v>0</v>
      </c>
      <c r="X31" s="13">
        <v>0</v>
      </c>
      <c r="Y31" s="13">
        <v>0</v>
      </c>
      <c r="Z31" s="13">
        <v>0</v>
      </c>
      <c r="AA31" s="13">
        <v>283191.2</v>
      </c>
      <c r="AB31" s="13">
        <v>0</v>
      </c>
      <c r="AC31" s="13">
        <v>0</v>
      </c>
      <c r="AD31" s="13">
        <v>0</v>
      </c>
    </row>
    <row r="32" spans="1:30" ht="30" customHeight="1" x14ac:dyDescent="0.25">
      <c r="A32" s="6">
        <v>2012</v>
      </c>
      <c r="B32" s="6" t="s">
        <v>50</v>
      </c>
      <c r="C32" s="6"/>
      <c r="D32" s="6" t="s">
        <v>27</v>
      </c>
      <c r="E32" s="6">
        <v>4600037154</v>
      </c>
      <c r="F32" s="6" t="s">
        <v>28</v>
      </c>
      <c r="G32" s="8" t="s">
        <v>32</v>
      </c>
      <c r="H32" s="7" t="s">
        <v>30</v>
      </c>
      <c r="I32" s="9">
        <v>40967</v>
      </c>
      <c r="J32" s="9">
        <v>41364</v>
      </c>
      <c r="K32" s="10">
        <v>1208294.3999999999</v>
      </c>
      <c r="L32" s="6">
        <v>397</v>
      </c>
      <c r="M32" s="11">
        <v>13</v>
      </c>
      <c r="N32" s="10">
        <v>92945.723076923066</v>
      </c>
      <c r="O32" s="6" t="s">
        <v>31</v>
      </c>
      <c r="P32" s="6" t="s">
        <v>31</v>
      </c>
      <c r="Q32" s="6" t="s">
        <v>31</v>
      </c>
      <c r="R32" s="6" t="s">
        <v>31</v>
      </c>
      <c r="S32" s="6">
        <v>10</v>
      </c>
      <c r="T32" s="6">
        <v>3</v>
      </c>
      <c r="U32" s="6" t="s">
        <v>31</v>
      </c>
      <c r="V32" s="6" t="s">
        <v>31</v>
      </c>
      <c r="W32" s="13">
        <v>0</v>
      </c>
      <c r="X32" s="13">
        <v>0</v>
      </c>
      <c r="Y32" s="13">
        <v>0</v>
      </c>
      <c r="Z32" s="13">
        <v>0</v>
      </c>
      <c r="AA32" s="13">
        <v>929457.23076923063</v>
      </c>
      <c r="AB32" s="13">
        <v>278837.16923076921</v>
      </c>
      <c r="AC32" s="13">
        <v>0</v>
      </c>
      <c r="AD32" s="13">
        <v>0</v>
      </c>
    </row>
    <row r="33" spans="1:30" ht="30" customHeight="1" x14ac:dyDescent="0.25">
      <c r="A33" s="6">
        <v>2012</v>
      </c>
      <c r="B33" s="6" t="s">
        <v>50</v>
      </c>
      <c r="C33" s="6"/>
      <c r="D33" s="6" t="s">
        <v>27</v>
      </c>
      <c r="E33" s="6">
        <v>4600037171</v>
      </c>
      <c r="F33" s="6" t="s">
        <v>28</v>
      </c>
      <c r="G33" s="8" t="s">
        <v>32</v>
      </c>
      <c r="H33" s="7" t="s">
        <v>30</v>
      </c>
      <c r="I33" s="9">
        <v>40967</v>
      </c>
      <c r="J33" s="9">
        <v>41394</v>
      </c>
      <c r="K33" s="10">
        <v>598273.27</v>
      </c>
      <c r="L33" s="6">
        <v>427</v>
      </c>
      <c r="M33" s="11">
        <v>14</v>
      </c>
      <c r="N33" s="10">
        <v>42733.805</v>
      </c>
      <c r="O33" s="6" t="s">
        <v>31</v>
      </c>
      <c r="P33" s="6" t="s">
        <v>31</v>
      </c>
      <c r="Q33" s="6" t="s">
        <v>31</v>
      </c>
      <c r="R33" s="6" t="s">
        <v>31</v>
      </c>
      <c r="S33" s="6">
        <v>10</v>
      </c>
      <c r="T33" s="6">
        <v>4</v>
      </c>
      <c r="U33" s="6" t="s">
        <v>31</v>
      </c>
      <c r="V33" s="6" t="s">
        <v>31</v>
      </c>
      <c r="W33" s="13">
        <v>0</v>
      </c>
      <c r="X33" s="13">
        <v>0</v>
      </c>
      <c r="Y33" s="13">
        <v>0</v>
      </c>
      <c r="Z33" s="13">
        <v>0</v>
      </c>
      <c r="AA33" s="13">
        <v>427338.05</v>
      </c>
      <c r="AB33" s="13">
        <v>170935.22</v>
      </c>
      <c r="AC33" s="13">
        <v>0</v>
      </c>
      <c r="AD33" s="13">
        <v>0</v>
      </c>
    </row>
    <row r="34" spans="1:30" ht="30" customHeight="1" x14ac:dyDescent="0.25">
      <c r="A34" s="6">
        <v>2012</v>
      </c>
      <c r="B34" s="6" t="s">
        <v>50</v>
      </c>
      <c r="C34" s="6"/>
      <c r="D34" s="6" t="s">
        <v>27</v>
      </c>
      <c r="E34" s="6">
        <v>4600037393</v>
      </c>
      <c r="F34" s="6" t="s">
        <v>28</v>
      </c>
      <c r="G34" s="8" t="s">
        <v>32</v>
      </c>
      <c r="H34" s="7" t="s">
        <v>30</v>
      </c>
      <c r="I34" s="9">
        <v>40975</v>
      </c>
      <c r="J34" s="9">
        <v>41339</v>
      </c>
      <c r="K34" s="10">
        <v>1620000</v>
      </c>
      <c r="L34" s="6">
        <v>364</v>
      </c>
      <c r="M34" s="11">
        <v>13</v>
      </c>
      <c r="N34" s="10">
        <v>124615.38461538461</v>
      </c>
      <c r="O34" s="6" t="s">
        <v>31</v>
      </c>
      <c r="P34" s="6" t="s">
        <v>31</v>
      </c>
      <c r="Q34" s="6" t="s">
        <v>31</v>
      </c>
      <c r="R34" s="6" t="s">
        <v>31</v>
      </c>
      <c r="S34" s="6">
        <v>10</v>
      </c>
      <c r="T34" s="6">
        <v>3</v>
      </c>
      <c r="U34" s="6" t="s">
        <v>31</v>
      </c>
      <c r="V34" s="6" t="s">
        <v>31</v>
      </c>
      <c r="W34" s="13">
        <v>0</v>
      </c>
      <c r="X34" s="13">
        <v>0</v>
      </c>
      <c r="Y34" s="13">
        <v>0</v>
      </c>
      <c r="Z34" s="13">
        <v>0</v>
      </c>
      <c r="AA34" s="13">
        <v>1246153.846153846</v>
      </c>
      <c r="AB34" s="13">
        <v>373846.15384615381</v>
      </c>
      <c r="AC34" s="13">
        <v>0</v>
      </c>
      <c r="AD34" s="13">
        <v>0</v>
      </c>
    </row>
    <row r="35" spans="1:30" ht="30" customHeight="1" x14ac:dyDescent="0.25">
      <c r="A35" s="6">
        <v>2012</v>
      </c>
      <c r="B35" s="6" t="s">
        <v>50</v>
      </c>
      <c r="C35" s="6"/>
      <c r="D35" s="6" t="s">
        <v>27</v>
      </c>
      <c r="E35" s="6">
        <v>4600037650</v>
      </c>
      <c r="F35" s="6" t="s">
        <v>28</v>
      </c>
      <c r="G35" s="8" t="s">
        <v>32</v>
      </c>
      <c r="H35" s="7" t="s">
        <v>30</v>
      </c>
      <c r="I35" s="9">
        <v>41001</v>
      </c>
      <c r="J35" s="9">
        <v>41639</v>
      </c>
      <c r="K35" s="10">
        <v>6868320</v>
      </c>
      <c r="L35" s="6">
        <v>638</v>
      </c>
      <c r="M35" s="11">
        <v>21</v>
      </c>
      <c r="N35" s="10">
        <v>327062.85714285716</v>
      </c>
      <c r="O35" s="6" t="s">
        <v>31</v>
      </c>
      <c r="P35" s="6" t="s">
        <v>31</v>
      </c>
      <c r="Q35" s="6" t="s">
        <v>31</v>
      </c>
      <c r="R35" s="6" t="s">
        <v>31</v>
      </c>
      <c r="S35" s="6">
        <v>9</v>
      </c>
      <c r="T35" s="6">
        <v>12</v>
      </c>
      <c r="U35" s="6" t="s">
        <v>31</v>
      </c>
      <c r="V35" s="6" t="s">
        <v>31</v>
      </c>
      <c r="W35" s="13">
        <v>0</v>
      </c>
      <c r="X35" s="13">
        <v>0</v>
      </c>
      <c r="Y35" s="13">
        <v>0</v>
      </c>
      <c r="Z35" s="13">
        <v>0</v>
      </c>
      <c r="AA35" s="13">
        <v>2943565.7142857146</v>
      </c>
      <c r="AB35" s="13">
        <v>3924754.2857142859</v>
      </c>
      <c r="AC35" s="13">
        <v>0</v>
      </c>
      <c r="AD35" s="13">
        <v>0</v>
      </c>
    </row>
    <row r="36" spans="1:30" ht="30" customHeight="1" x14ac:dyDescent="0.25">
      <c r="A36" s="6">
        <v>2012</v>
      </c>
      <c r="B36" s="6" t="s">
        <v>50</v>
      </c>
      <c r="C36" s="6"/>
      <c r="D36" s="6" t="s">
        <v>33</v>
      </c>
      <c r="E36" s="6">
        <v>4600038125</v>
      </c>
      <c r="F36" s="6" t="s">
        <v>28</v>
      </c>
      <c r="G36" s="8" t="s">
        <v>32</v>
      </c>
      <c r="H36" s="6" t="s">
        <v>30</v>
      </c>
      <c r="I36" s="9">
        <v>41025</v>
      </c>
      <c r="J36" s="9">
        <v>41754</v>
      </c>
      <c r="K36" s="10">
        <v>783585.12959999987</v>
      </c>
      <c r="L36" s="6">
        <v>729</v>
      </c>
      <c r="M36" s="11">
        <v>24</v>
      </c>
      <c r="N36" s="10">
        <v>32649.380399999995</v>
      </c>
      <c r="O36" s="6" t="s">
        <v>31</v>
      </c>
      <c r="P36" s="6" t="s">
        <v>31</v>
      </c>
      <c r="Q36" s="6" t="s">
        <v>31</v>
      </c>
      <c r="R36" s="6" t="s">
        <v>31</v>
      </c>
      <c r="S36" s="6">
        <v>8</v>
      </c>
      <c r="T36" s="6">
        <v>12</v>
      </c>
      <c r="U36" s="6">
        <v>4</v>
      </c>
      <c r="V36" s="6" t="s">
        <v>31</v>
      </c>
      <c r="W36" s="13">
        <v>0</v>
      </c>
      <c r="X36" s="13">
        <v>0</v>
      </c>
      <c r="Y36" s="13">
        <v>0</v>
      </c>
      <c r="Z36" s="13">
        <v>0</v>
      </c>
      <c r="AA36" s="13">
        <v>261195.04319999996</v>
      </c>
      <c r="AB36" s="13">
        <v>391792.56479999993</v>
      </c>
      <c r="AC36" s="13">
        <v>130597.52159999998</v>
      </c>
      <c r="AD36" s="13">
        <v>0</v>
      </c>
    </row>
    <row r="37" spans="1:30" ht="30" customHeight="1" x14ac:dyDescent="0.25">
      <c r="A37" s="6">
        <v>2012</v>
      </c>
      <c r="B37" s="6" t="s">
        <v>50</v>
      </c>
      <c r="C37" s="6"/>
      <c r="D37" s="6" t="s">
        <v>27</v>
      </c>
      <c r="E37" s="6">
        <v>4600038533</v>
      </c>
      <c r="F37" s="6" t="s">
        <v>28</v>
      </c>
      <c r="G37" s="8" t="s">
        <v>32</v>
      </c>
      <c r="H37" s="7" t="s">
        <v>30</v>
      </c>
      <c r="I37" s="9">
        <v>41054</v>
      </c>
      <c r="J37" s="9">
        <v>41305</v>
      </c>
      <c r="K37" s="10">
        <v>49800</v>
      </c>
      <c r="L37" s="6">
        <v>251</v>
      </c>
      <c r="M37" s="11">
        <v>8</v>
      </c>
      <c r="N37" s="10">
        <v>6225</v>
      </c>
      <c r="O37" s="6" t="s">
        <v>31</v>
      </c>
      <c r="P37" s="6" t="s">
        <v>31</v>
      </c>
      <c r="Q37" s="6" t="s">
        <v>31</v>
      </c>
      <c r="R37" s="6" t="s">
        <v>31</v>
      </c>
      <c r="S37" s="6">
        <v>7</v>
      </c>
      <c r="T37" s="6">
        <v>1</v>
      </c>
      <c r="U37" s="6" t="s">
        <v>31</v>
      </c>
      <c r="V37" s="6" t="s">
        <v>31</v>
      </c>
      <c r="W37" s="13">
        <v>0</v>
      </c>
      <c r="X37" s="13">
        <v>0</v>
      </c>
      <c r="Y37" s="13">
        <v>0</v>
      </c>
      <c r="Z37" s="13">
        <v>0</v>
      </c>
      <c r="AA37" s="13">
        <v>43575</v>
      </c>
      <c r="AB37" s="13">
        <v>6225</v>
      </c>
      <c r="AC37" s="13">
        <v>0</v>
      </c>
      <c r="AD37" s="13">
        <v>0</v>
      </c>
    </row>
    <row r="38" spans="1:30" ht="30" customHeight="1" x14ac:dyDescent="0.25">
      <c r="A38" s="6">
        <v>2009</v>
      </c>
      <c r="B38" s="6" t="s">
        <v>50</v>
      </c>
      <c r="C38" s="6"/>
      <c r="D38" s="6" t="s">
        <v>27</v>
      </c>
      <c r="E38" s="6">
        <v>5000000042</v>
      </c>
      <c r="F38" s="6" t="s">
        <v>28</v>
      </c>
      <c r="G38" s="8" t="s">
        <v>32</v>
      </c>
      <c r="H38" s="7" t="s">
        <v>30</v>
      </c>
      <c r="I38" s="9">
        <v>40109</v>
      </c>
      <c r="J38" s="9">
        <v>41273</v>
      </c>
      <c r="K38" s="10">
        <v>10243993.300000001</v>
      </c>
      <c r="L38" s="6">
        <v>1164</v>
      </c>
      <c r="M38" s="11">
        <v>38</v>
      </c>
      <c r="N38" s="10">
        <v>269578.77105263161</v>
      </c>
      <c r="O38" s="6" t="s">
        <v>31</v>
      </c>
      <c r="P38" s="6">
        <v>2</v>
      </c>
      <c r="Q38" s="6">
        <v>12</v>
      </c>
      <c r="R38" s="6">
        <v>12</v>
      </c>
      <c r="S38" s="6">
        <v>12</v>
      </c>
      <c r="T38" s="6" t="s">
        <v>31</v>
      </c>
      <c r="U38" s="6" t="s">
        <v>31</v>
      </c>
      <c r="V38" s="6" t="s">
        <v>31</v>
      </c>
      <c r="W38" s="13">
        <v>0</v>
      </c>
      <c r="X38" s="13">
        <v>539157.54210526322</v>
      </c>
      <c r="Y38" s="13">
        <v>3234945.2526315795</v>
      </c>
      <c r="Z38" s="13">
        <v>3234945.2526315795</v>
      </c>
      <c r="AA38" s="13">
        <v>3234945.2526315795</v>
      </c>
      <c r="AB38" s="13">
        <v>0</v>
      </c>
      <c r="AC38" s="13">
        <v>0</v>
      </c>
      <c r="AD38" s="13">
        <v>0</v>
      </c>
    </row>
    <row r="39" spans="1:30" ht="30" customHeight="1" x14ac:dyDescent="0.25">
      <c r="A39" s="6">
        <v>2010</v>
      </c>
      <c r="B39" s="6" t="s">
        <v>50</v>
      </c>
      <c r="C39" s="6"/>
      <c r="D39" s="6" t="s">
        <v>27</v>
      </c>
      <c r="E39" s="6">
        <v>5000000049</v>
      </c>
      <c r="F39" s="6" t="s">
        <v>28</v>
      </c>
      <c r="G39" s="8" t="s">
        <v>32</v>
      </c>
      <c r="H39" s="7" t="s">
        <v>30</v>
      </c>
      <c r="I39" s="9">
        <v>40287</v>
      </c>
      <c r="J39" s="9">
        <v>41382</v>
      </c>
      <c r="K39" s="10">
        <v>4398020.6399999997</v>
      </c>
      <c r="L39" s="6">
        <v>1095</v>
      </c>
      <c r="M39" s="11">
        <v>36</v>
      </c>
      <c r="N39" s="10">
        <v>122167.23999999999</v>
      </c>
      <c r="O39" s="6" t="s">
        <v>31</v>
      </c>
      <c r="P39" s="6" t="s">
        <v>31</v>
      </c>
      <c r="Q39" s="6">
        <v>8</v>
      </c>
      <c r="R39" s="6">
        <v>12</v>
      </c>
      <c r="S39" s="6">
        <v>12</v>
      </c>
      <c r="T39" s="6">
        <v>4</v>
      </c>
      <c r="U39" s="6" t="s">
        <v>31</v>
      </c>
      <c r="V39" s="6" t="s">
        <v>31</v>
      </c>
      <c r="W39" s="13">
        <v>0</v>
      </c>
      <c r="X39" s="13">
        <v>0</v>
      </c>
      <c r="Y39" s="13">
        <v>977337.91999999993</v>
      </c>
      <c r="Z39" s="13">
        <v>1466006.88</v>
      </c>
      <c r="AA39" s="13">
        <v>1466006.88</v>
      </c>
      <c r="AB39" s="13">
        <v>488668.95999999996</v>
      </c>
      <c r="AC39" s="13">
        <v>0</v>
      </c>
      <c r="AD39" s="13">
        <v>0</v>
      </c>
    </row>
    <row r="40" spans="1:30" ht="30" customHeight="1" x14ac:dyDescent="0.25">
      <c r="A40" s="6">
        <v>2010</v>
      </c>
      <c r="B40" s="6" t="s">
        <v>50</v>
      </c>
      <c r="C40" s="6"/>
      <c r="D40" s="6" t="s">
        <v>27</v>
      </c>
      <c r="E40" s="6">
        <v>5000000050</v>
      </c>
      <c r="F40" s="6" t="s">
        <v>28</v>
      </c>
      <c r="G40" s="8" t="s">
        <v>32</v>
      </c>
      <c r="H40" s="7" t="s">
        <v>30</v>
      </c>
      <c r="I40" s="9">
        <v>40287</v>
      </c>
      <c r="J40" s="9">
        <v>41382</v>
      </c>
      <c r="K40" s="10">
        <v>3380941.56</v>
      </c>
      <c r="L40" s="6">
        <v>1095</v>
      </c>
      <c r="M40" s="11">
        <v>36</v>
      </c>
      <c r="N40" s="10">
        <v>93915.043333333335</v>
      </c>
      <c r="O40" s="6" t="s">
        <v>31</v>
      </c>
      <c r="P40" s="6" t="s">
        <v>31</v>
      </c>
      <c r="Q40" s="6">
        <v>8</v>
      </c>
      <c r="R40" s="6">
        <v>12</v>
      </c>
      <c r="S40" s="6">
        <v>12</v>
      </c>
      <c r="T40" s="6">
        <v>4</v>
      </c>
      <c r="U40" s="6" t="s">
        <v>31</v>
      </c>
      <c r="V40" s="6" t="s">
        <v>31</v>
      </c>
      <c r="W40" s="13">
        <v>0</v>
      </c>
      <c r="X40" s="13">
        <v>0</v>
      </c>
      <c r="Y40" s="13">
        <v>751320.34666666668</v>
      </c>
      <c r="Z40" s="13">
        <v>1126980.52</v>
      </c>
      <c r="AA40" s="13">
        <v>1126980.52</v>
      </c>
      <c r="AB40" s="13">
        <v>375660.17333333334</v>
      </c>
      <c r="AC40" s="13">
        <v>0</v>
      </c>
      <c r="AD40" s="13">
        <v>0</v>
      </c>
    </row>
    <row r="41" spans="1:30" ht="30" customHeight="1" x14ac:dyDescent="0.25">
      <c r="A41" s="6">
        <v>2011</v>
      </c>
      <c r="B41" s="6" t="s">
        <v>50</v>
      </c>
      <c r="C41" s="6"/>
      <c r="D41" s="6" t="s">
        <v>27</v>
      </c>
      <c r="E41" s="6">
        <v>5000000301</v>
      </c>
      <c r="F41" s="6" t="s">
        <v>28</v>
      </c>
      <c r="G41" s="8" t="s">
        <v>32</v>
      </c>
      <c r="H41" s="7" t="s">
        <v>30</v>
      </c>
      <c r="I41" s="9">
        <v>40809</v>
      </c>
      <c r="J41" s="9">
        <v>41083</v>
      </c>
      <c r="K41" s="10">
        <v>849800</v>
      </c>
      <c r="L41" s="6">
        <v>274</v>
      </c>
      <c r="M41" s="11">
        <v>9</v>
      </c>
      <c r="N41" s="10">
        <v>94422.222222222219</v>
      </c>
      <c r="O41" s="6" t="s">
        <v>31</v>
      </c>
      <c r="P41" s="6" t="s">
        <v>31</v>
      </c>
      <c r="Q41" s="6" t="s">
        <v>31</v>
      </c>
      <c r="R41" s="6">
        <v>3</v>
      </c>
      <c r="S41" s="6">
        <v>6</v>
      </c>
      <c r="T41" s="6" t="s">
        <v>31</v>
      </c>
      <c r="U41" s="6" t="s">
        <v>31</v>
      </c>
      <c r="V41" s="6" t="s">
        <v>31</v>
      </c>
      <c r="W41" s="13">
        <v>0</v>
      </c>
      <c r="X41" s="13">
        <v>0</v>
      </c>
      <c r="Y41" s="13">
        <v>0</v>
      </c>
      <c r="Z41" s="13">
        <v>283266.66666666663</v>
      </c>
      <c r="AA41" s="13">
        <v>566533.33333333326</v>
      </c>
      <c r="AB41" s="13">
        <v>0</v>
      </c>
      <c r="AC41" s="13">
        <v>0</v>
      </c>
      <c r="AD41" s="13">
        <v>0</v>
      </c>
    </row>
    <row r="42" spans="1:30" ht="30" customHeight="1" x14ac:dyDescent="0.25">
      <c r="A42" s="6">
        <v>2012</v>
      </c>
      <c r="B42" s="6" t="s">
        <v>50</v>
      </c>
      <c r="C42" s="6"/>
      <c r="D42" s="6" t="s">
        <v>27</v>
      </c>
      <c r="E42" s="6">
        <v>5000000303</v>
      </c>
      <c r="F42" s="6" t="s">
        <v>28</v>
      </c>
      <c r="G42" s="8" t="s">
        <v>32</v>
      </c>
      <c r="H42" s="7" t="s">
        <v>30</v>
      </c>
      <c r="I42" s="9">
        <v>40940</v>
      </c>
      <c r="J42" s="9">
        <v>41425</v>
      </c>
      <c r="K42" s="10">
        <v>1314305.5</v>
      </c>
      <c r="L42" s="6">
        <v>485</v>
      </c>
      <c r="M42" s="11">
        <v>16</v>
      </c>
      <c r="N42" s="10">
        <v>82144.09375</v>
      </c>
      <c r="O42" s="6" t="s">
        <v>31</v>
      </c>
      <c r="P42" s="6" t="s">
        <v>31</v>
      </c>
      <c r="Q42" s="6" t="s">
        <v>31</v>
      </c>
      <c r="R42" s="6" t="s">
        <v>31</v>
      </c>
      <c r="S42" s="6">
        <v>11</v>
      </c>
      <c r="T42" s="6">
        <v>5</v>
      </c>
      <c r="U42" s="6" t="s">
        <v>31</v>
      </c>
      <c r="V42" s="6" t="s">
        <v>31</v>
      </c>
      <c r="W42" s="13">
        <v>0</v>
      </c>
      <c r="X42" s="13">
        <v>0</v>
      </c>
      <c r="Y42" s="13">
        <v>0</v>
      </c>
      <c r="Z42" s="13">
        <v>0</v>
      </c>
      <c r="AA42" s="13">
        <v>903585.03125</v>
      </c>
      <c r="AB42" s="13">
        <v>410720.46875</v>
      </c>
      <c r="AC42" s="13">
        <v>0</v>
      </c>
      <c r="AD42" s="13">
        <v>0</v>
      </c>
    </row>
    <row r="43" spans="1:30" ht="30" customHeight="1" x14ac:dyDescent="0.25">
      <c r="A43" s="6">
        <v>2012</v>
      </c>
      <c r="B43" s="6" t="s">
        <v>50</v>
      </c>
      <c r="C43" s="6"/>
      <c r="D43" s="6" t="s">
        <v>33</v>
      </c>
      <c r="E43" s="6">
        <v>4600038156</v>
      </c>
      <c r="F43" s="6" t="s">
        <v>28</v>
      </c>
      <c r="G43" s="8" t="s">
        <v>32</v>
      </c>
      <c r="H43" s="7" t="s">
        <v>30</v>
      </c>
      <c r="I43" s="9">
        <v>41024</v>
      </c>
      <c r="J43" s="9">
        <v>41753</v>
      </c>
      <c r="K43" s="10">
        <v>8628995.2300000004</v>
      </c>
      <c r="L43" s="6">
        <v>729</v>
      </c>
      <c r="M43" s="11">
        <v>24</v>
      </c>
      <c r="N43" s="10">
        <v>359541.4679166667</v>
      </c>
      <c r="O43" s="6" t="s">
        <v>31</v>
      </c>
      <c r="P43" s="6" t="s">
        <v>31</v>
      </c>
      <c r="Q43" s="6" t="s">
        <v>31</v>
      </c>
      <c r="R43" s="6" t="s">
        <v>31</v>
      </c>
      <c r="S43" s="6">
        <v>8</v>
      </c>
      <c r="T43" s="6">
        <v>12</v>
      </c>
      <c r="U43" s="6">
        <v>4</v>
      </c>
      <c r="V43" s="6" t="s">
        <v>31</v>
      </c>
      <c r="W43" s="13">
        <v>0</v>
      </c>
      <c r="X43" s="13">
        <v>0</v>
      </c>
      <c r="Y43" s="13">
        <v>0</v>
      </c>
      <c r="Z43" s="13">
        <v>0</v>
      </c>
      <c r="AA43" s="13">
        <v>2876331.7433333336</v>
      </c>
      <c r="AB43" s="13">
        <v>4314497.6150000002</v>
      </c>
      <c r="AC43" s="13">
        <v>1438165.8716666668</v>
      </c>
      <c r="AD43" s="13">
        <v>0</v>
      </c>
    </row>
    <row r="44" spans="1:30" ht="30" customHeight="1" x14ac:dyDescent="0.25">
      <c r="A44" s="6">
        <v>2009</v>
      </c>
      <c r="B44" s="6" t="s">
        <v>50</v>
      </c>
      <c r="C44" s="6"/>
      <c r="D44" s="6" t="s">
        <v>27</v>
      </c>
      <c r="E44" s="6">
        <v>4600016224</v>
      </c>
      <c r="F44" s="6" t="s">
        <v>49</v>
      </c>
      <c r="G44" s="8" t="s">
        <v>29</v>
      </c>
      <c r="H44" s="7" t="s">
        <v>30</v>
      </c>
      <c r="I44" s="9">
        <v>39842</v>
      </c>
      <c r="J44" s="9">
        <v>40967</v>
      </c>
      <c r="K44" s="10">
        <v>2104464.4900000002</v>
      </c>
      <c r="L44" s="6">
        <v>1125</v>
      </c>
      <c r="M44" s="11">
        <v>37</v>
      </c>
      <c r="N44" s="10">
        <v>56877.418648648658</v>
      </c>
      <c r="O44" s="6" t="s">
        <v>31</v>
      </c>
      <c r="P44" s="6">
        <v>11</v>
      </c>
      <c r="Q44" s="6">
        <v>12</v>
      </c>
      <c r="R44" s="6">
        <v>12</v>
      </c>
      <c r="S44" s="6">
        <v>2</v>
      </c>
      <c r="T44" s="6" t="s">
        <v>31</v>
      </c>
      <c r="U44" s="6" t="s">
        <v>31</v>
      </c>
      <c r="V44" s="6" t="s">
        <v>31</v>
      </c>
      <c r="W44" s="13">
        <v>0</v>
      </c>
      <c r="X44" s="13">
        <v>625651.60513513524</v>
      </c>
      <c r="Y44" s="13">
        <v>682529.02378378389</v>
      </c>
      <c r="Z44" s="13">
        <v>682529.02378378389</v>
      </c>
      <c r="AA44" s="13">
        <v>113754.83729729732</v>
      </c>
      <c r="AB44" s="13">
        <v>0</v>
      </c>
      <c r="AC44" s="13">
        <v>0</v>
      </c>
      <c r="AD44" s="13">
        <v>0</v>
      </c>
    </row>
    <row r="45" spans="1:30" ht="30" customHeight="1" x14ac:dyDescent="0.25">
      <c r="A45" s="6">
        <v>2010</v>
      </c>
      <c r="B45" s="6" t="s">
        <v>50</v>
      </c>
      <c r="C45" s="6"/>
      <c r="D45" s="6" t="s">
        <v>27</v>
      </c>
      <c r="E45" s="6">
        <v>4600024534</v>
      </c>
      <c r="F45" s="6" t="s">
        <v>49</v>
      </c>
      <c r="G45" s="8" t="s">
        <v>32</v>
      </c>
      <c r="H45" s="7" t="s">
        <v>30</v>
      </c>
      <c r="I45" s="9">
        <v>40479</v>
      </c>
      <c r="J45" s="9">
        <v>41391</v>
      </c>
      <c r="K45" s="10">
        <v>286956</v>
      </c>
      <c r="L45" s="6">
        <v>912</v>
      </c>
      <c r="M45" s="11">
        <v>30</v>
      </c>
      <c r="N45" s="10">
        <v>9565.2000000000007</v>
      </c>
      <c r="O45" s="6" t="s">
        <v>31</v>
      </c>
      <c r="P45" s="6" t="s">
        <v>31</v>
      </c>
      <c r="Q45" s="6">
        <v>2</v>
      </c>
      <c r="R45" s="6">
        <v>12</v>
      </c>
      <c r="S45" s="6">
        <v>12</v>
      </c>
      <c r="T45" s="6">
        <v>4</v>
      </c>
      <c r="U45" s="6" t="s">
        <v>31</v>
      </c>
      <c r="V45" s="6" t="s">
        <v>31</v>
      </c>
      <c r="W45" s="13">
        <v>0</v>
      </c>
      <c r="X45" s="13">
        <v>0</v>
      </c>
      <c r="Y45" s="13">
        <v>19130.400000000001</v>
      </c>
      <c r="Z45" s="13">
        <v>114782.40000000001</v>
      </c>
      <c r="AA45" s="13">
        <v>114782.40000000001</v>
      </c>
      <c r="AB45" s="13">
        <v>38260.800000000003</v>
      </c>
      <c r="AC45" s="13">
        <v>0</v>
      </c>
      <c r="AD45" s="13">
        <v>0</v>
      </c>
    </row>
    <row r="46" spans="1:30" ht="30" customHeight="1" x14ac:dyDescent="0.25">
      <c r="A46" s="6">
        <v>2011</v>
      </c>
      <c r="B46" s="6" t="s">
        <v>50</v>
      </c>
      <c r="C46" s="6"/>
      <c r="D46" s="6" t="s">
        <v>27</v>
      </c>
      <c r="E46" s="6">
        <v>4600035111</v>
      </c>
      <c r="F46" s="6" t="s">
        <v>49</v>
      </c>
      <c r="G46" s="8" t="s">
        <v>32</v>
      </c>
      <c r="H46" s="7" t="s">
        <v>30</v>
      </c>
      <c r="I46" s="9">
        <v>40833</v>
      </c>
      <c r="J46" s="9">
        <v>41015</v>
      </c>
      <c r="K46" s="10">
        <v>718006.64</v>
      </c>
      <c r="L46" s="6">
        <v>182</v>
      </c>
      <c r="M46" s="11">
        <v>6</v>
      </c>
      <c r="N46" s="10">
        <v>119667.77333333333</v>
      </c>
      <c r="O46" s="6" t="s">
        <v>31</v>
      </c>
      <c r="P46" s="6" t="s">
        <v>31</v>
      </c>
      <c r="Q46" s="6" t="s">
        <v>31</v>
      </c>
      <c r="R46" s="6">
        <v>2</v>
      </c>
      <c r="S46" s="6">
        <v>4</v>
      </c>
      <c r="T46" s="6" t="s">
        <v>31</v>
      </c>
      <c r="U46" s="6" t="s">
        <v>31</v>
      </c>
      <c r="V46" s="6" t="s">
        <v>31</v>
      </c>
      <c r="W46" s="13">
        <v>0</v>
      </c>
      <c r="X46" s="13">
        <v>0</v>
      </c>
      <c r="Y46" s="13">
        <v>0</v>
      </c>
      <c r="Z46" s="13">
        <v>239335.54666666666</v>
      </c>
      <c r="AA46" s="13">
        <v>478671.09333333332</v>
      </c>
      <c r="AB46" s="13">
        <v>0</v>
      </c>
      <c r="AC46" s="13">
        <v>0</v>
      </c>
      <c r="AD46" s="13">
        <v>0</v>
      </c>
    </row>
    <row r="47" spans="1:30" ht="30" customHeight="1" x14ac:dyDescent="0.25">
      <c r="A47" s="6">
        <v>2012</v>
      </c>
      <c r="B47" s="6" t="s">
        <v>50</v>
      </c>
      <c r="C47" s="6"/>
      <c r="D47" s="6" t="s">
        <v>27</v>
      </c>
      <c r="E47" s="6">
        <v>4600037130</v>
      </c>
      <c r="F47" s="6" t="s">
        <v>49</v>
      </c>
      <c r="G47" s="8" t="s">
        <v>32</v>
      </c>
      <c r="H47" s="7" t="s">
        <v>30</v>
      </c>
      <c r="I47" s="9">
        <v>40967</v>
      </c>
      <c r="J47" s="9">
        <v>41026</v>
      </c>
      <c r="K47" s="10">
        <v>223428.28</v>
      </c>
      <c r="L47" s="6">
        <v>59</v>
      </c>
      <c r="M47" s="11">
        <v>2</v>
      </c>
      <c r="N47" s="10">
        <v>111714.14</v>
      </c>
      <c r="O47" s="6" t="s">
        <v>31</v>
      </c>
      <c r="P47" s="6" t="s">
        <v>31</v>
      </c>
      <c r="Q47" s="6" t="s">
        <v>31</v>
      </c>
      <c r="R47" s="6" t="s">
        <v>31</v>
      </c>
      <c r="S47" s="6">
        <v>2</v>
      </c>
      <c r="T47" s="6" t="s">
        <v>31</v>
      </c>
      <c r="U47" s="6" t="s">
        <v>31</v>
      </c>
      <c r="V47" s="6" t="s">
        <v>31</v>
      </c>
      <c r="W47" s="13">
        <v>0</v>
      </c>
      <c r="X47" s="13">
        <v>0</v>
      </c>
      <c r="Y47" s="13">
        <v>0</v>
      </c>
      <c r="Z47" s="13">
        <v>0</v>
      </c>
      <c r="AA47" s="13">
        <v>223428.28</v>
      </c>
      <c r="AB47" s="13">
        <v>0</v>
      </c>
      <c r="AC47" s="13">
        <v>0</v>
      </c>
      <c r="AD47" s="13">
        <v>0</v>
      </c>
    </row>
    <row r="48" spans="1:30" ht="30" customHeight="1" x14ac:dyDescent="0.25">
      <c r="A48" s="6">
        <v>2012</v>
      </c>
      <c r="B48" s="6" t="s">
        <v>50</v>
      </c>
      <c r="C48" s="6"/>
      <c r="D48" s="6" t="s">
        <v>27</v>
      </c>
      <c r="E48" s="6">
        <v>4600037155</v>
      </c>
      <c r="F48" s="6" t="s">
        <v>49</v>
      </c>
      <c r="G48" s="8" t="s">
        <v>32</v>
      </c>
      <c r="H48" s="7" t="s">
        <v>30</v>
      </c>
      <c r="I48" s="9">
        <v>40967</v>
      </c>
      <c r="J48" s="9">
        <v>41273</v>
      </c>
      <c r="K48" s="10">
        <v>883545.2</v>
      </c>
      <c r="L48" s="6">
        <v>306</v>
      </c>
      <c r="M48" s="11">
        <v>10</v>
      </c>
      <c r="N48" s="10">
        <v>88354.51999999999</v>
      </c>
      <c r="O48" s="6" t="s">
        <v>31</v>
      </c>
      <c r="P48" s="6" t="s">
        <v>31</v>
      </c>
      <c r="Q48" s="6" t="s">
        <v>31</v>
      </c>
      <c r="R48" s="6" t="s">
        <v>31</v>
      </c>
      <c r="S48" s="6">
        <v>10</v>
      </c>
      <c r="T48" s="6" t="s">
        <v>31</v>
      </c>
      <c r="U48" s="6" t="s">
        <v>31</v>
      </c>
      <c r="V48" s="6" t="s">
        <v>31</v>
      </c>
      <c r="W48" s="13">
        <v>0</v>
      </c>
      <c r="X48" s="13">
        <v>0</v>
      </c>
      <c r="Y48" s="13">
        <v>0</v>
      </c>
      <c r="Z48" s="13">
        <v>0</v>
      </c>
      <c r="AA48" s="13">
        <v>883545.2</v>
      </c>
      <c r="AB48" s="13">
        <v>0</v>
      </c>
      <c r="AC48" s="13">
        <v>0</v>
      </c>
      <c r="AD48" s="13">
        <v>0</v>
      </c>
    </row>
    <row r="49" spans="1:30" ht="30" customHeight="1" x14ac:dyDescent="0.25">
      <c r="A49" s="6">
        <v>2012</v>
      </c>
      <c r="B49" s="6" t="s">
        <v>50</v>
      </c>
      <c r="C49" s="6"/>
      <c r="D49" s="6" t="s">
        <v>27</v>
      </c>
      <c r="E49" s="6">
        <v>4600037394</v>
      </c>
      <c r="F49" s="6" t="s">
        <v>49</v>
      </c>
      <c r="G49" s="8" t="s">
        <v>32</v>
      </c>
      <c r="H49" s="7" t="s">
        <v>30</v>
      </c>
      <c r="I49" s="9">
        <v>40975</v>
      </c>
      <c r="J49" s="9">
        <v>41339</v>
      </c>
      <c r="K49" s="10">
        <v>810000</v>
      </c>
      <c r="L49" s="6">
        <v>364</v>
      </c>
      <c r="M49" s="11">
        <v>12</v>
      </c>
      <c r="N49" s="10">
        <v>67500</v>
      </c>
      <c r="O49" s="6" t="s">
        <v>31</v>
      </c>
      <c r="P49" s="6" t="s">
        <v>31</v>
      </c>
      <c r="Q49" s="6" t="s">
        <v>31</v>
      </c>
      <c r="R49" s="6" t="s">
        <v>31</v>
      </c>
      <c r="S49" s="6">
        <v>10</v>
      </c>
      <c r="T49" s="6">
        <v>2</v>
      </c>
      <c r="U49" s="6" t="s">
        <v>31</v>
      </c>
      <c r="V49" s="6" t="s">
        <v>31</v>
      </c>
      <c r="W49" s="13">
        <v>0</v>
      </c>
      <c r="X49" s="13">
        <v>0</v>
      </c>
      <c r="Y49" s="13">
        <v>0</v>
      </c>
      <c r="Z49" s="13">
        <v>0</v>
      </c>
      <c r="AA49" s="13">
        <v>675000</v>
      </c>
      <c r="AB49" s="13">
        <v>135000</v>
      </c>
      <c r="AC49" s="13">
        <v>0</v>
      </c>
      <c r="AD49" s="13">
        <v>0</v>
      </c>
    </row>
    <row r="50" spans="1:30" ht="30" customHeight="1" x14ac:dyDescent="0.25">
      <c r="A50" s="6">
        <v>2012</v>
      </c>
      <c r="B50" s="6" t="s">
        <v>50</v>
      </c>
      <c r="C50" s="6"/>
      <c r="D50" s="6" t="s">
        <v>27</v>
      </c>
      <c r="E50" s="6">
        <v>4600038064</v>
      </c>
      <c r="F50" s="6" t="s">
        <v>49</v>
      </c>
      <c r="G50" s="8" t="s">
        <v>32</v>
      </c>
      <c r="H50" s="7" t="s">
        <v>30</v>
      </c>
      <c r="I50" s="9">
        <v>41018</v>
      </c>
      <c r="J50" s="9">
        <v>41353</v>
      </c>
      <c r="K50" s="10">
        <v>1777531</v>
      </c>
      <c r="L50" s="6">
        <v>335</v>
      </c>
      <c r="M50" s="11">
        <v>11</v>
      </c>
      <c r="N50" s="10">
        <v>161593.72727272726</v>
      </c>
      <c r="O50" s="6" t="s">
        <v>31</v>
      </c>
      <c r="P50" s="6" t="s">
        <v>31</v>
      </c>
      <c r="Q50" s="6" t="s">
        <v>31</v>
      </c>
      <c r="R50" s="6" t="s">
        <v>31</v>
      </c>
      <c r="S50" s="6">
        <v>8</v>
      </c>
      <c r="T50" s="6">
        <v>3</v>
      </c>
      <c r="U50" s="6" t="s">
        <v>31</v>
      </c>
      <c r="V50" s="6" t="s">
        <v>31</v>
      </c>
      <c r="W50" s="13">
        <v>0</v>
      </c>
      <c r="X50" s="13">
        <v>0</v>
      </c>
      <c r="Y50" s="13">
        <v>0</v>
      </c>
      <c r="Z50" s="13">
        <v>0</v>
      </c>
      <c r="AA50" s="13">
        <v>1292749.8181818181</v>
      </c>
      <c r="AB50" s="13">
        <v>484781.18181818177</v>
      </c>
      <c r="AC50" s="13">
        <v>0</v>
      </c>
      <c r="AD50" s="13">
        <v>0</v>
      </c>
    </row>
    <row r="51" spans="1:30" ht="30" customHeight="1" x14ac:dyDescent="0.25">
      <c r="A51" s="6">
        <v>2012</v>
      </c>
      <c r="B51" s="6" t="s">
        <v>50</v>
      </c>
      <c r="C51" s="6"/>
      <c r="D51" s="6" t="s">
        <v>33</v>
      </c>
      <c r="E51" s="6">
        <v>4600038125</v>
      </c>
      <c r="F51" s="6" t="s">
        <v>49</v>
      </c>
      <c r="G51" s="8" t="s">
        <v>32</v>
      </c>
      <c r="H51" s="6" t="s">
        <v>30</v>
      </c>
      <c r="I51" s="9">
        <v>41025</v>
      </c>
      <c r="J51" s="9">
        <v>41754</v>
      </c>
      <c r="K51" s="10">
        <v>522390.08640000003</v>
      </c>
      <c r="L51" s="6">
        <v>729</v>
      </c>
      <c r="M51" s="11">
        <v>24</v>
      </c>
      <c r="N51" s="10">
        <v>21766.2536</v>
      </c>
      <c r="O51" s="6" t="s">
        <v>31</v>
      </c>
      <c r="P51" s="6" t="s">
        <v>31</v>
      </c>
      <c r="Q51" s="6" t="s">
        <v>31</v>
      </c>
      <c r="R51" s="6" t="s">
        <v>31</v>
      </c>
      <c r="S51" s="6">
        <v>8</v>
      </c>
      <c r="T51" s="6">
        <v>12</v>
      </c>
      <c r="U51" s="6">
        <v>4</v>
      </c>
      <c r="V51" s="6" t="s">
        <v>31</v>
      </c>
      <c r="W51" s="13">
        <v>0</v>
      </c>
      <c r="X51" s="13">
        <v>0</v>
      </c>
      <c r="Y51" s="13">
        <v>0</v>
      </c>
      <c r="Z51" s="13">
        <v>0</v>
      </c>
      <c r="AA51" s="13">
        <v>174130.0288</v>
      </c>
      <c r="AB51" s="13">
        <v>261195.04320000001</v>
      </c>
      <c r="AC51" s="13">
        <v>87065.0144</v>
      </c>
      <c r="AD51" s="13">
        <v>0</v>
      </c>
    </row>
    <row r="52" spans="1:30" ht="30" customHeight="1" x14ac:dyDescent="0.25">
      <c r="A52" s="6">
        <v>2012</v>
      </c>
      <c r="B52" s="6" t="s">
        <v>50</v>
      </c>
      <c r="C52" s="6"/>
      <c r="D52" s="6" t="s">
        <v>33</v>
      </c>
      <c r="E52" s="6">
        <v>4600038156</v>
      </c>
      <c r="F52" s="6" t="s">
        <v>49</v>
      </c>
      <c r="G52" s="8" t="s">
        <v>32</v>
      </c>
      <c r="H52" s="7" t="s">
        <v>30</v>
      </c>
      <c r="I52" s="9">
        <v>41024</v>
      </c>
      <c r="J52" s="9">
        <v>41753</v>
      </c>
      <c r="K52" s="10">
        <v>3387511.19</v>
      </c>
      <c r="L52" s="6">
        <v>729</v>
      </c>
      <c r="M52" s="11">
        <v>24</v>
      </c>
      <c r="N52" s="10">
        <v>141146.29958333334</v>
      </c>
      <c r="O52" s="6" t="s">
        <v>31</v>
      </c>
      <c r="P52" s="6" t="s">
        <v>31</v>
      </c>
      <c r="Q52" s="6" t="s">
        <v>31</v>
      </c>
      <c r="R52" s="6" t="s">
        <v>31</v>
      </c>
      <c r="S52" s="6">
        <v>8</v>
      </c>
      <c r="T52" s="6">
        <v>12</v>
      </c>
      <c r="U52" s="6">
        <v>4</v>
      </c>
      <c r="V52" s="6" t="s">
        <v>31</v>
      </c>
      <c r="W52" s="13">
        <v>0</v>
      </c>
      <c r="X52" s="13">
        <v>0</v>
      </c>
      <c r="Y52" s="13">
        <v>0</v>
      </c>
      <c r="Z52" s="13">
        <v>0</v>
      </c>
      <c r="AA52" s="13">
        <v>1129170.3966666667</v>
      </c>
      <c r="AB52" s="13">
        <v>1693755.5950000002</v>
      </c>
      <c r="AC52" s="13">
        <v>564585.19833333336</v>
      </c>
      <c r="AD52" s="13">
        <v>0</v>
      </c>
    </row>
    <row r="53" spans="1:30" ht="30" customHeight="1" x14ac:dyDescent="0.25">
      <c r="A53" s="6">
        <v>2012</v>
      </c>
      <c r="B53" s="6" t="s">
        <v>50</v>
      </c>
      <c r="C53" s="6"/>
      <c r="D53" s="6" t="s">
        <v>27</v>
      </c>
      <c r="E53" s="6">
        <v>4600038268</v>
      </c>
      <c r="F53" s="6" t="s">
        <v>49</v>
      </c>
      <c r="G53" s="8" t="s">
        <v>32</v>
      </c>
      <c r="H53" s="7" t="s">
        <v>30</v>
      </c>
      <c r="I53" s="9">
        <v>41024</v>
      </c>
      <c r="J53" s="9">
        <v>41364</v>
      </c>
      <c r="K53" s="10">
        <v>1958413.22</v>
      </c>
      <c r="L53" s="6">
        <v>340</v>
      </c>
      <c r="M53" s="11">
        <v>11</v>
      </c>
      <c r="N53" s="10">
        <v>178037.56545454546</v>
      </c>
      <c r="O53" s="6" t="s">
        <v>31</v>
      </c>
      <c r="P53" s="6" t="s">
        <v>31</v>
      </c>
      <c r="Q53" s="6" t="s">
        <v>31</v>
      </c>
      <c r="R53" s="6" t="s">
        <v>31</v>
      </c>
      <c r="S53" s="6">
        <v>8</v>
      </c>
      <c r="T53" s="6">
        <v>3</v>
      </c>
      <c r="U53" s="6" t="s">
        <v>31</v>
      </c>
      <c r="V53" s="6" t="s">
        <v>31</v>
      </c>
      <c r="W53" s="13">
        <v>0</v>
      </c>
      <c r="X53" s="13">
        <v>0</v>
      </c>
      <c r="Y53" s="13">
        <v>0</v>
      </c>
      <c r="Z53" s="13">
        <v>0</v>
      </c>
      <c r="AA53" s="13">
        <v>1424300.5236363637</v>
      </c>
      <c r="AB53" s="13">
        <v>534112.69636363641</v>
      </c>
      <c r="AC53" s="13">
        <v>0</v>
      </c>
      <c r="AD53" s="13">
        <v>0</v>
      </c>
    </row>
    <row r="54" spans="1:30" ht="30" customHeight="1" x14ac:dyDescent="0.25">
      <c r="A54" s="6">
        <v>2010</v>
      </c>
      <c r="B54" s="6" t="s">
        <v>50</v>
      </c>
      <c r="C54" s="6"/>
      <c r="D54" s="6" t="s">
        <v>27</v>
      </c>
      <c r="E54" s="6">
        <v>5000000045</v>
      </c>
      <c r="F54" s="6" t="s">
        <v>49</v>
      </c>
      <c r="G54" s="8" t="s">
        <v>32</v>
      </c>
      <c r="H54" s="7" t="s">
        <v>30</v>
      </c>
      <c r="I54" s="9">
        <v>40232</v>
      </c>
      <c r="J54" s="9">
        <v>40961</v>
      </c>
      <c r="K54" s="10">
        <v>2171400.09</v>
      </c>
      <c r="L54" s="6">
        <v>729</v>
      </c>
      <c r="M54" s="11">
        <v>24</v>
      </c>
      <c r="N54" s="10">
        <v>90475.003749999989</v>
      </c>
      <c r="O54" s="6" t="s">
        <v>31</v>
      </c>
      <c r="P54" s="6" t="s">
        <v>31</v>
      </c>
      <c r="Q54" s="6">
        <v>10</v>
      </c>
      <c r="R54" s="6">
        <v>12</v>
      </c>
      <c r="S54" s="6">
        <v>2</v>
      </c>
      <c r="T54" s="6" t="s">
        <v>31</v>
      </c>
      <c r="U54" s="6" t="s">
        <v>31</v>
      </c>
      <c r="V54" s="6" t="s">
        <v>31</v>
      </c>
      <c r="W54" s="13">
        <v>0</v>
      </c>
      <c r="X54" s="13">
        <v>0</v>
      </c>
      <c r="Y54" s="13">
        <v>904750.03749999986</v>
      </c>
      <c r="Z54" s="13">
        <v>1085700.0449999999</v>
      </c>
      <c r="AA54" s="13">
        <v>180950.00749999998</v>
      </c>
      <c r="AB54" s="13">
        <v>0</v>
      </c>
      <c r="AC54" s="13">
        <v>0</v>
      </c>
      <c r="AD54" s="13">
        <v>0</v>
      </c>
    </row>
    <row r="55" spans="1:30" ht="30" customHeight="1" x14ac:dyDescent="0.25">
      <c r="A55" s="6">
        <v>2011</v>
      </c>
      <c r="B55" s="6" t="s">
        <v>50</v>
      </c>
      <c r="C55" s="6"/>
      <c r="D55" s="6" t="s">
        <v>27</v>
      </c>
      <c r="E55" s="6">
        <v>5000000300</v>
      </c>
      <c r="F55" s="6" t="s">
        <v>49</v>
      </c>
      <c r="G55" s="8" t="s">
        <v>32</v>
      </c>
      <c r="H55" s="7" t="s">
        <v>30</v>
      </c>
      <c r="I55" s="9">
        <v>40756</v>
      </c>
      <c r="J55" s="9">
        <v>41274</v>
      </c>
      <c r="K55" s="10">
        <v>817800</v>
      </c>
      <c r="L55" s="6">
        <v>518</v>
      </c>
      <c r="M55" s="11">
        <v>16</v>
      </c>
      <c r="N55" s="10">
        <v>51112.5</v>
      </c>
      <c r="O55" s="6" t="s">
        <v>31</v>
      </c>
      <c r="P55" s="6" t="s">
        <v>31</v>
      </c>
      <c r="Q55" s="6" t="s">
        <v>31</v>
      </c>
      <c r="R55" s="6">
        <v>4</v>
      </c>
      <c r="S55" s="6">
        <v>12</v>
      </c>
      <c r="T55" s="6" t="s">
        <v>31</v>
      </c>
      <c r="U55" s="6" t="s">
        <v>31</v>
      </c>
      <c r="V55" s="6" t="s">
        <v>31</v>
      </c>
      <c r="W55" s="13">
        <v>0</v>
      </c>
      <c r="X55" s="13">
        <v>0</v>
      </c>
      <c r="Y55" s="13">
        <v>0</v>
      </c>
      <c r="Z55" s="13">
        <v>204450</v>
      </c>
      <c r="AA55" s="13">
        <v>613350</v>
      </c>
      <c r="AB55" s="13">
        <v>0</v>
      </c>
      <c r="AC55" s="13">
        <v>0</v>
      </c>
      <c r="AD55" s="13">
        <v>0</v>
      </c>
    </row>
    <row r="56" spans="1:30" ht="30" customHeight="1" x14ac:dyDescent="0.25">
      <c r="A56" s="6">
        <v>2012</v>
      </c>
      <c r="B56" s="6" t="s">
        <v>50</v>
      </c>
      <c r="C56" s="6"/>
      <c r="D56" s="6" t="s">
        <v>27</v>
      </c>
      <c r="E56" s="6">
        <v>5000000306</v>
      </c>
      <c r="F56" s="6" t="s">
        <v>49</v>
      </c>
      <c r="G56" s="8" t="s">
        <v>32</v>
      </c>
      <c r="H56" s="7" t="s">
        <v>30</v>
      </c>
      <c r="I56" s="9">
        <v>41100</v>
      </c>
      <c r="J56" s="9">
        <v>41425</v>
      </c>
      <c r="K56" s="10">
        <v>5275870.84</v>
      </c>
      <c r="L56" s="6">
        <v>325</v>
      </c>
      <c r="M56" s="11">
        <v>11</v>
      </c>
      <c r="N56" s="10">
        <v>479624.62181818183</v>
      </c>
      <c r="O56" s="6" t="s">
        <v>31</v>
      </c>
      <c r="P56" s="6" t="s">
        <v>31</v>
      </c>
      <c r="Q56" s="6" t="s">
        <v>31</v>
      </c>
      <c r="R56" s="6" t="s">
        <v>31</v>
      </c>
      <c r="S56" s="6">
        <v>6</v>
      </c>
      <c r="T56" s="6">
        <v>5</v>
      </c>
      <c r="U56" s="6" t="s">
        <v>31</v>
      </c>
      <c r="V56" s="6" t="s">
        <v>31</v>
      </c>
      <c r="W56" s="13">
        <v>0</v>
      </c>
      <c r="X56" s="13">
        <v>0</v>
      </c>
      <c r="Y56" s="13">
        <v>0</v>
      </c>
      <c r="Z56" s="13">
        <v>0</v>
      </c>
      <c r="AA56" s="13">
        <v>2877747.730909091</v>
      </c>
      <c r="AB56" s="13">
        <v>2398123.1090909094</v>
      </c>
      <c r="AC56" s="13">
        <v>0</v>
      </c>
      <c r="AD56" s="13">
        <v>0</v>
      </c>
    </row>
    <row r="57" spans="1:30" ht="30" customHeight="1" x14ac:dyDescent="0.25">
      <c r="A57" s="6">
        <v>2009</v>
      </c>
      <c r="B57" s="6" t="s">
        <v>50</v>
      </c>
      <c r="C57" s="6"/>
      <c r="D57" s="14" t="s">
        <v>27</v>
      </c>
      <c r="E57" s="14">
        <v>4600019749</v>
      </c>
      <c r="F57" s="14" t="s">
        <v>35</v>
      </c>
      <c r="G57" s="8" t="s">
        <v>32</v>
      </c>
      <c r="H57" s="7" t="s">
        <v>30</v>
      </c>
      <c r="I57" s="9">
        <v>40086</v>
      </c>
      <c r="J57" s="9">
        <v>40967</v>
      </c>
      <c r="K57" s="10">
        <v>568656</v>
      </c>
      <c r="L57" s="6">
        <v>881</v>
      </c>
      <c r="M57" s="11">
        <v>29</v>
      </c>
      <c r="N57" s="10">
        <v>19608.827586206895</v>
      </c>
      <c r="O57" s="6" t="s">
        <v>31</v>
      </c>
      <c r="P57" s="6">
        <v>3</v>
      </c>
      <c r="Q57" s="6">
        <v>12</v>
      </c>
      <c r="R57" s="6">
        <v>12</v>
      </c>
      <c r="S57" s="6">
        <v>2</v>
      </c>
      <c r="T57" s="6" t="s">
        <v>31</v>
      </c>
      <c r="U57" s="6" t="s">
        <v>31</v>
      </c>
      <c r="V57" s="6" t="s">
        <v>31</v>
      </c>
      <c r="W57" s="13">
        <v>0</v>
      </c>
      <c r="X57" s="13">
        <v>58826.482758620681</v>
      </c>
      <c r="Y57" s="13">
        <v>235305.93103448272</v>
      </c>
      <c r="Z57" s="13">
        <v>235305.93103448272</v>
      </c>
      <c r="AA57" s="13">
        <v>39217.65517241379</v>
      </c>
      <c r="AB57" s="13">
        <v>0</v>
      </c>
      <c r="AC57" s="13">
        <v>0</v>
      </c>
      <c r="AD57" s="13">
        <v>0</v>
      </c>
    </row>
    <row r="58" spans="1:30" ht="30" customHeight="1" x14ac:dyDescent="0.25">
      <c r="A58" s="6">
        <v>2010</v>
      </c>
      <c r="B58" s="6" t="s">
        <v>50</v>
      </c>
      <c r="C58" s="6"/>
      <c r="D58" s="6" t="s">
        <v>27</v>
      </c>
      <c r="E58" s="6">
        <v>4600024536</v>
      </c>
      <c r="F58" s="6" t="s">
        <v>35</v>
      </c>
      <c r="G58" s="8" t="s">
        <v>32</v>
      </c>
      <c r="H58" s="7" t="s">
        <v>30</v>
      </c>
      <c r="I58" s="9">
        <v>40479</v>
      </c>
      <c r="J58" s="9">
        <v>41391</v>
      </c>
      <c r="K58" s="10">
        <v>97115.5</v>
      </c>
      <c r="L58" s="6">
        <v>912</v>
      </c>
      <c r="M58" s="11">
        <v>30</v>
      </c>
      <c r="N58" s="10">
        <v>3237.1833333333334</v>
      </c>
      <c r="O58" s="6" t="s">
        <v>31</v>
      </c>
      <c r="P58" s="6" t="s">
        <v>31</v>
      </c>
      <c r="Q58" s="6">
        <v>2</v>
      </c>
      <c r="R58" s="6">
        <v>12</v>
      </c>
      <c r="S58" s="6">
        <v>12</v>
      </c>
      <c r="T58" s="6">
        <v>4</v>
      </c>
      <c r="U58" s="6" t="s">
        <v>31</v>
      </c>
      <c r="V58" s="6" t="s">
        <v>31</v>
      </c>
      <c r="W58" s="13">
        <v>0</v>
      </c>
      <c r="X58" s="13">
        <v>0</v>
      </c>
      <c r="Y58" s="13">
        <v>6474.3666666666668</v>
      </c>
      <c r="Z58" s="13">
        <v>38846.199999999997</v>
      </c>
      <c r="AA58" s="13">
        <v>38846.199999999997</v>
      </c>
      <c r="AB58" s="13">
        <v>12948.733333333334</v>
      </c>
      <c r="AC58" s="13">
        <v>0</v>
      </c>
      <c r="AD58" s="13">
        <v>0</v>
      </c>
    </row>
    <row r="59" spans="1:30" ht="30" customHeight="1" x14ac:dyDescent="0.25">
      <c r="A59" s="6">
        <v>2011</v>
      </c>
      <c r="B59" s="6" t="s">
        <v>50</v>
      </c>
      <c r="C59" s="6"/>
      <c r="D59" s="6" t="s">
        <v>27</v>
      </c>
      <c r="E59" s="6">
        <v>4600035112</v>
      </c>
      <c r="F59" s="6" t="s">
        <v>35</v>
      </c>
      <c r="G59" s="8" t="s">
        <v>32</v>
      </c>
      <c r="H59" s="7" t="s">
        <v>30</v>
      </c>
      <c r="I59" s="9">
        <v>40833</v>
      </c>
      <c r="J59" s="9">
        <v>41015</v>
      </c>
      <c r="K59" s="10">
        <v>102520.3</v>
      </c>
      <c r="L59" s="6">
        <v>182</v>
      </c>
      <c r="M59" s="11">
        <v>6</v>
      </c>
      <c r="N59" s="10">
        <v>17086.716666666667</v>
      </c>
      <c r="O59" s="6" t="s">
        <v>31</v>
      </c>
      <c r="P59" s="6" t="s">
        <v>31</v>
      </c>
      <c r="Q59" s="6" t="s">
        <v>31</v>
      </c>
      <c r="R59" s="6">
        <v>2</v>
      </c>
      <c r="S59" s="6">
        <v>4</v>
      </c>
      <c r="T59" s="6" t="s">
        <v>31</v>
      </c>
      <c r="U59" s="6" t="s">
        <v>31</v>
      </c>
      <c r="V59" s="6" t="s">
        <v>31</v>
      </c>
      <c r="W59" s="13">
        <v>0</v>
      </c>
      <c r="X59" s="13">
        <v>0</v>
      </c>
      <c r="Y59" s="13">
        <v>0</v>
      </c>
      <c r="Z59" s="13">
        <v>34173.433333333334</v>
      </c>
      <c r="AA59" s="13">
        <v>68346.866666666669</v>
      </c>
      <c r="AB59" s="13">
        <v>0</v>
      </c>
      <c r="AC59" s="13">
        <v>0</v>
      </c>
      <c r="AD59" s="13">
        <v>0</v>
      </c>
    </row>
    <row r="60" spans="1:30" ht="30" customHeight="1" x14ac:dyDescent="0.25">
      <c r="A60" s="6">
        <v>2012</v>
      </c>
      <c r="B60" s="6" t="s">
        <v>50</v>
      </c>
      <c r="C60" s="6"/>
      <c r="D60" s="6" t="s">
        <v>27</v>
      </c>
      <c r="E60" s="6">
        <v>5000000304</v>
      </c>
      <c r="F60" s="6" t="s">
        <v>35</v>
      </c>
      <c r="G60" s="8" t="s">
        <v>32</v>
      </c>
      <c r="H60" s="7" t="s">
        <v>30</v>
      </c>
      <c r="I60" s="9">
        <v>40940</v>
      </c>
      <c r="J60" s="9">
        <v>41425</v>
      </c>
      <c r="K60" s="10">
        <v>860000</v>
      </c>
      <c r="L60" s="6">
        <v>485</v>
      </c>
      <c r="M60" s="11">
        <v>16</v>
      </c>
      <c r="N60" s="10">
        <v>53750</v>
      </c>
      <c r="O60" s="6" t="s">
        <v>31</v>
      </c>
      <c r="P60" s="6" t="s">
        <v>31</v>
      </c>
      <c r="Q60" s="6" t="s">
        <v>31</v>
      </c>
      <c r="R60" s="6" t="s">
        <v>31</v>
      </c>
      <c r="S60" s="6">
        <v>11</v>
      </c>
      <c r="T60" s="6">
        <v>5</v>
      </c>
      <c r="U60" s="6" t="s">
        <v>31</v>
      </c>
      <c r="V60" s="6" t="s">
        <v>31</v>
      </c>
      <c r="W60" s="13">
        <v>0</v>
      </c>
      <c r="X60" s="13">
        <v>0</v>
      </c>
      <c r="Y60" s="13">
        <v>0</v>
      </c>
      <c r="Z60" s="13">
        <v>0</v>
      </c>
      <c r="AA60" s="13">
        <v>591250</v>
      </c>
      <c r="AB60" s="13">
        <v>268750</v>
      </c>
      <c r="AC60" s="13">
        <v>0</v>
      </c>
      <c r="AD60" s="13">
        <v>0</v>
      </c>
    </row>
    <row r="61" spans="1:30" ht="30" customHeight="1" x14ac:dyDescent="0.25">
      <c r="A61" s="6">
        <v>2012</v>
      </c>
      <c r="B61" s="6" t="s">
        <v>50</v>
      </c>
      <c r="C61" s="6"/>
      <c r="D61" s="6" t="s">
        <v>33</v>
      </c>
      <c r="E61" s="6">
        <v>4600038156</v>
      </c>
      <c r="F61" s="6" t="s">
        <v>35</v>
      </c>
      <c r="G61" s="8" t="s">
        <v>32</v>
      </c>
      <c r="H61" s="7" t="s">
        <v>30</v>
      </c>
      <c r="I61" s="9">
        <v>41024</v>
      </c>
      <c r="J61" s="9">
        <v>41753</v>
      </c>
      <c r="K61" s="10">
        <v>832709.16</v>
      </c>
      <c r="L61" s="6">
        <v>729</v>
      </c>
      <c r="M61" s="11">
        <v>24</v>
      </c>
      <c r="N61" s="10">
        <v>34696.215000000004</v>
      </c>
      <c r="O61" s="6" t="s">
        <v>31</v>
      </c>
      <c r="P61" s="6" t="s">
        <v>31</v>
      </c>
      <c r="Q61" s="6" t="s">
        <v>31</v>
      </c>
      <c r="R61" s="6" t="s">
        <v>31</v>
      </c>
      <c r="S61" s="6">
        <v>8</v>
      </c>
      <c r="T61" s="6">
        <v>12</v>
      </c>
      <c r="U61" s="6">
        <v>4</v>
      </c>
      <c r="V61" s="6" t="s">
        <v>31</v>
      </c>
      <c r="W61" s="13">
        <v>0</v>
      </c>
      <c r="X61" s="13">
        <v>0</v>
      </c>
      <c r="Y61" s="13">
        <v>0</v>
      </c>
      <c r="Z61" s="13">
        <v>0</v>
      </c>
      <c r="AA61" s="13">
        <v>277569.72000000003</v>
      </c>
      <c r="AB61" s="13">
        <v>416354.58000000007</v>
      </c>
      <c r="AC61" s="13">
        <v>138784.86000000002</v>
      </c>
      <c r="AD61" s="13">
        <v>0</v>
      </c>
    </row>
    <row r="62" spans="1:30" ht="30" customHeight="1" x14ac:dyDescent="0.25">
      <c r="A62" s="6">
        <v>2012</v>
      </c>
      <c r="B62" s="6" t="s">
        <v>50</v>
      </c>
      <c r="C62" s="6"/>
      <c r="D62" s="6" t="s">
        <v>33</v>
      </c>
      <c r="E62" s="6">
        <v>4600038125</v>
      </c>
      <c r="F62" s="6" t="s">
        <v>35</v>
      </c>
      <c r="G62" s="8" t="s">
        <v>32</v>
      </c>
      <c r="H62" s="6" t="s">
        <v>30</v>
      </c>
      <c r="I62" s="9">
        <v>41025</v>
      </c>
      <c r="J62" s="9">
        <v>41754</v>
      </c>
      <c r="K62" s="10">
        <v>317165.40960000001</v>
      </c>
      <c r="L62" s="6">
        <v>729</v>
      </c>
      <c r="M62" s="11">
        <v>24</v>
      </c>
      <c r="N62" s="10">
        <v>13215.225400000001</v>
      </c>
      <c r="O62" s="6" t="s">
        <v>31</v>
      </c>
      <c r="P62" s="6" t="s">
        <v>31</v>
      </c>
      <c r="Q62" s="6" t="s">
        <v>31</v>
      </c>
      <c r="R62" s="6" t="s">
        <v>31</v>
      </c>
      <c r="S62" s="6">
        <v>8</v>
      </c>
      <c r="T62" s="6">
        <v>12</v>
      </c>
      <c r="U62" s="6">
        <v>4</v>
      </c>
      <c r="V62" s="6" t="s">
        <v>31</v>
      </c>
      <c r="W62" s="13">
        <v>0</v>
      </c>
      <c r="X62" s="13">
        <v>0</v>
      </c>
      <c r="Y62" s="13">
        <v>0</v>
      </c>
      <c r="Z62" s="13">
        <v>0</v>
      </c>
      <c r="AA62" s="13">
        <v>105721.80320000001</v>
      </c>
      <c r="AB62" s="13">
        <v>158582.70480000001</v>
      </c>
      <c r="AC62" s="13">
        <v>52860.901600000005</v>
      </c>
      <c r="AD62" s="13">
        <v>0</v>
      </c>
    </row>
    <row r="63" spans="1:30" ht="30" customHeight="1" x14ac:dyDescent="0.25">
      <c r="A63" s="6">
        <v>2009</v>
      </c>
      <c r="B63" s="6" t="s">
        <v>50</v>
      </c>
      <c r="C63" s="6"/>
      <c r="D63" s="6" t="s">
        <v>27</v>
      </c>
      <c r="E63" s="6">
        <v>4600018730</v>
      </c>
      <c r="F63" s="6" t="s">
        <v>36</v>
      </c>
      <c r="G63" s="8" t="s">
        <v>29</v>
      </c>
      <c r="H63" s="7" t="s">
        <v>30</v>
      </c>
      <c r="I63" s="9">
        <v>39994</v>
      </c>
      <c r="J63" s="9">
        <v>41130</v>
      </c>
      <c r="K63" s="10">
        <v>568656</v>
      </c>
      <c r="L63" s="6">
        <v>1136</v>
      </c>
      <c r="M63" s="11">
        <v>38</v>
      </c>
      <c r="N63" s="10">
        <v>14964.631578947368</v>
      </c>
      <c r="O63" s="6" t="s">
        <v>31</v>
      </c>
      <c r="P63" s="6">
        <v>6</v>
      </c>
      <c r="Q63" s="6">
        <v>12</v>
      </c>
      <c r="R63" s="6">
        <v>12</v>
      </c>
      <c r="S63" s="6">
        <v>8</v>
      </c>
      <c r="T63" s="6" t="s">
        <v>31</v>
      </c>
      <c r="U63" s="6" t="s">
        <v>31</v>
      </c>
      <c r="V63" s="6" t="s">
        <v>31</v>
      </c>
      <c r="W63" s="13">
        <v>0</v>
      </c>
      <c r="X63" s="13">
        <v>89787.789473684214</v>
      </c>
      <c r="Y63" s="13">
        <v>179575.57894736843</v>
      </c>
      <c r="Z63" s="13">
        <v>179575.57894736843</v>
      </c>
      <c r="AA63" s="13">
        <v>119717.05263157895</v>
      </c>
      <c r="AB63" s="13">
        <v>0</v>
      </c>
      <c r="AC63" s="13">
        <v>0</v>
      </c>
      <c r="AD63" s="13">
        <v>0</v>
      </c>
    </row>
    <row r="64" spans="1:30" ht="30" customHeight="1" x14ac:dyDescent="0.25">
      <c r="A64" s="6">
        <v>2012</v>
      </c>
      <c r="B64" s="6" t="s">
        <v>50</v>
      </c>
      <c r="C64" s="6"/>
      <c r="D64" s="6" t="s">
        <v>27</v>
      </c>
      <c r="E64" s="6">
        <v>4600035114</v>
      </c>
      <c r="F64" s="6" t="s">
        <v>36</v>
      </c>
      <c r="G64" s="8" t="s">
        <v>32</v>
      </c>
      <c r="H64" s="7" t="s">
        <v>30</v>
      </c>
      <c r="I64" s="9">
        <v>40911</v>
      </c>
      <c r="J64" s="9">
        <v>41092</v>
      </c>
      <c r="K64" s="10">
        <v>94788.99</v>
      </c>
      <c r="L64" s="6">
        <v>181</v>
      </c>
      <c r="M64" s="11">
        <v>6</v>
      </c>
      <c r="N64" s="10">
        <v>15798.165000000001</v>
      </c>
      <c r="O64" s="6" t="s">
        <v>31</v>
      </c>
      <c r="P64" s="6" t="s">
        <v>31</v>
      </c>
      <c r="Q64" s="6" t="s">
        <v>31</v>
      </c>
      <c r="R64" s="6" t="s">
        <v>31</v>
      </c>
      <c r="S64" s="6">
        <v>6</v>
      </c>
      <c r="T64" s="6" t="s">
        <v>31</v>
      </c>
      <c r="U64" s="6" t="s">
        <v>31</v>
      </c>
      <c r="V64" s="6" t="s">
        <v>31</v>
      </c>
      <c r="W64" s="13">
        <v>0</v>
      </c>
      <c r="X64" s="13">
        <v>0</v>
      </c>
      <c r="Y64" s="13">
        <v>0</v>
      </c>
      <c r="Z64" s="13">
        <v>0</v>
      </c>
      <c r="AA64" s="13">
        <v>94788.99</v>
      </c>
      <c r="AB64" s="13">
        <v>0</v>
      </c>
      <c r="AC64" s="13">
        <v>0</v>
      </c>
      <c r="AD64" s="13">
        <v>0</v>
      </c>
    </row>
    <row r="65" spans="1:30" ht="30" customHeight="1" x14ac:dyDescent="0.25">
      <c r="A65" s="6">
        <v>2010</v>
      </c>
      <c r="B65" s="6" t="s">
        <v>50</v>
      </c>
      <c r="C65" s="6"/>
      <c r="D65" s="6" t="s">
        <v>27</v>
      </c>
      <c r="E65" s="6">
        <v>4600023198</v>
      </c>
      <c r="F65" s="6" t="s">
        <v>36</v>
      </c>
      <c r="G65" s="8" t="s">
        <v>32</v>
      </c>
      <c r="H65" s="7" t="s">
        <v>30</v>
      </c>
      <c r="I65" s="9">
        <v>40399</v>
      </c>
      <c r="J65" s="9">
        <v>40491</v>
      </c>
      <c r="K65" s="10">
        <v>56160</v>
      </c>
      <c r="L65" s="6">
        <v>92</v>
      </c>
      <c r="M65" s="11">
        <v>3</v>
      </c>
      <c r="N65" s="10">
        <v>18720</v>
      </c>
      <c r="O65" s="6" t="s">
        <v>31</v>
      </c>
      <c r="P65" s="6" t="s">
        <v>31</v>
      </c>
      <c r="Q65" s="6">
        <v>3</v>
      </c>
      <c r="R65" s="6" t="s">
        <v>31</v>
      </c>
      <c r="S65" s="6" t="s">
        <v>31</v>
      </c>
      <c r="T65" s="6" t="s">
        <v>31</v>
      </c>
      <c r="U65" s="6" t="s">
        <v>31</v>
      </c>
      <c r="V65" s="6" t="s">
        <v>31</v>
      </c>
      <c r="W65" s="13">
        <v>0</v>
      </c>
      <c r="X65" s="13">
        <v>0</v>
      </c>
      <c r="Y65" s="13">
        <v>56160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</row>
    <row r="66" spans="1:30" ht="30" customHeight="1" x14ac:dyDescent="0.25">
      <c r="A66" s="6">
        <v>2010</v>
      </c>
      <c r="B66" s="6" t="s">
        <v>50</v>
      </c>
      <c r="C66" s="6"/>
      <c r="D66" s="6" t="s">
        <v>27</v>
      </c>
      <c r="E66" s="6">
        <v>4600024535</v>
      </c>
      <c r="F66" s="6" t="s">
        <v>36</v>
      </c>
      <c r="G66" s="8" t="s">
        <v>32</v>
      </c>
      <c r="H66" s="7" t="s">
        <v>30</v>
      </c>
      <c r="I66" s="9">
        <v>40479</v>
      </c>
      <c r="J66" s="9">
        <v>41391</v>
      </c>
      <c r="K66" s="10">
        <v>71604</v>
      </c>
      <c r="L66" s="6">
        <v>912</v>
      </c>
      <c r="M66" s="11">
        <v>30</v>
      </c>
      <c r="N66" s="10">
        <v>2386.8000000000002</v>
      </c>
      <c r="O66" s="6" t="s">
        <v>31</v>
      </c>
      <c r="P66" s="6" t="s">
        <v>31</v>
      </c>
      <c r="Q66" s="6">
        <v>2</v>
      </c>
      <c r="R66" s="6">
        <v>12</v>
      </c>
      <c r="S66" s="6">
        <v>12</v>
      </c>
      <c r="T66" s="6">
        <v>4</v>
      </c>
      <c r="U66" s="6" t="s">
        <v>31</v>
      </c>
      <c r="V66" s="6" t="s">
        <v>31</v>
      </c>
      <c r="W66" s="13">
        <v>0</v>
      </c>
      <c r="X66" s="13">
        <v>0</v>
      </c>
      <c r="Y66" s="13">
        <v>4773.6000000000004</v>
      </c>
      <c r="Z66" s="13">
        <v>28641.600000000002</v>
      </c>
      <c r="AA66" s="13">
        <v>28641.600000000002</v>
      </c>
      <c r="AB66" s="13">
        <v>9547.2000000000007</v>
      </c>
      <c r="AC66" s="13">
        <v>0</v>
      </c>
      <c r="AD66" s="13">
        <v>0</v>
      </c>
    </row>
    <row r="67" spans="1:30" ht="30" customHeight="1" x14ac:dyDescent="0.25">
      <c r="A67" s="6">
        <v>2012</v>
      </c>
      <c r="B67" s="6" t="s">
        <v>50</v>
      </c>
      <c r="C67" s="6"/>
      <c r="D67" s="6" t="s">
        <v>27</v>
      </c>
      <c r="E67" s="6">
        <v>4600037116</v>
      </c>
      <c r="F67" s="6" t="s">
        <v>36</v>
      </c>
      <c r="G67" s="8" t="s">
        <v>32</v>
      </c>
      <c r="H67" s="7" t="s">
        <v>30</v>
      </c>
      <c r="I67" s="9">
        <v>40966</v>
      </c>
      <c r="J67" s="9">
        <v>41056</v>
      </c>
      <c r="K67" s="10">
        <v>81821</v>
      </c>
      <c r="L67" s="6">
        <v>90</v>
      </c>
      <c r="M67" s="11">
        <v>3</v>
      </c>
      <c r="N67" s="10">
        <v>27273.666666666668</v>
      </c>
      <c r="O67" s="6" t="s">
        <v>31</v>
      </c>
      <c r="P67" s="6" t="s">
        <v>31</v>
      </c>
      <c r="Q67" s="6" t="s">
        <v>31</v>
      </c>
      <c r="R67" s="6" t="s">
        <v>31</v>
      </c>
      <c r="S67" s="6">
        <v>3</v>
      </c>
      <c r="T67" s="6" t="s">
        <v>31</v>
      </c>
      <c r="U67" s="6" t="s">
        <v>31</v>
      </c>
      <c r="V67" s="6" t="s">
        <v>31</v>
      </c>
      <c r="W67" s="13">
        <v>0</v>
      </c>
      <c r="X67" s="13">
        <v>0</v>
      </c>
      <c r="Y67" s="13">
        <v>0</v>
      </c>
      <c r="Z67" s="13">
        <v>0</v>
      </c>
      <c r="AA67" s="13">
        <v>81821</v>
      </c>
      <c r="AB67" s="13">
        <v>0</v>
      </c>
      <c r="AC67" s="13">
        <v>0</v>
      </c>
      <c r="AD67" s="13">
        <v>0</v>
      </c>
    </row>
    <row r="68" spans="1:30" ht="30" customHeight="1" x14ac:dyDescent="0.25">
      <c r="A68" s="6">
        <v>2010</v>
      </c>
      <c r="B68" s="6" t="s">
        <v>50</v>
      </c>
      <c r="C68" s="6"/>
      <c r="D68" s="6" t="s">
        <v>27</v>
      </c>
      <c r="E68" s="6">
        <v>5000000048</v>
      </c>
      <c r="F68" s="6" t="s">
        <v>37</v>
      </c>
      <c r="G68" s="8" t="s">
        <v>32</v>
      </c>
      <c r="H68" s="7" t="s">
        <v>30</v>
      </c>
      <c r="I68" s="9">
        <v>40232</v>
      </c>
      <c r="J68" s="9">
        <v>40961</v>
      </c>
      <c r="K68" s="10">
        <v>48320.56</v>
      </c>
      <c r="L68" s="6">
        <v>729</v>
      </c>
      <c r="M68" s="11">
        <v>24</v>
      </c>
      <c r="N68" s="10">
        <v>2013.3566666666666</v>
      </c>
      <c r="O68" s="6" t="s">
        <v>31</v>
      </c>
      <c r="P68" s="6" t="s">
        <v>31</v>
      </c>
      <c r="Q68" s="6">
        <v>10</v>
      </c>
      <c r="R68" s="6">
        <v>12</v>
      </c>
      <c r="S68" s="6">
        <v>2</v>
      </c>
      <c r="T68" s="6" t="s">
        <v>31</v>
      </c>
      <c r="U68" s="6" t="s">
        <v>31</v>
      </c>
      <c r="V68" s="6" t="s">
        <v>31</v>
      </c>
      <c r="W68" s="13">
        <v>0</v>
      </c>
      <c r="X68" s="13">
        <v>0</v>
      </c>
      <c r="Y68" s="13">
        <v>20133.566666666666</v>
      </c>
      <c r="Z68" s="13">
        <v>24160.28</v>
      </c>
      <c r="AA68" s="13">
        <v>4026.7133333333331</v>
      </c>
      <c r="AB68" s="13">
        <v>0</v>
      </c>
      <c r="AC68" s="13">
        <v>0</v>
      </c>
      <c r="AD68" s="13">
        <v>0</v>
      </c>
    </row>
    <row r="69" spans="1:30" ht="30" customHeight="1" x14ac:dyDescent="0.25">
      <c r="A69" s="6">
        <v>2010</v>
      </c>
      <c r="B69" s="6" t="s">
        <v>50</v>
      </c>
      <c r="C69" s="6"/>
      <c r="D69" s="6" t="s">
        <v>27</v>
      </c>
      <c r="E69" s="6">
        <v>4600024537</v>
      </c>
      <c r="F69" s="6" t="s">
        <v>37</v>
      </c>
      <c r="G69" s="8" t="s">
        <v>32</v>
      </c>
      <c r="H69" s="7" t="s">
        <v>30</v>
      </c>
      <c r="I69" s="9">
        <v>40479</v>
      </c>
      <c r="J69" s="9">
        <v>41391</v>
      </c>
      <c r="K69" s="10">
        <v>36176</v>
      </c>
      <c r="L69" s="6">
        <v>912</v>
      </c>
      <c r="M69" s="11">
        <v>30</v>
      </c>
      <c r="N69" s="10">
        <v>1205.8666666666666</v>
      </c>
      <c r="O69" s="6" t="s">
        <v>31</v>
      </c>
      <c r="P69" s="6" t="s">
        <v>31</v>
      </c>
      <c r="Q69" s="6">
        <v>2</v>
      </c>
      <c r="R69" s="6">
        <v>12</v>
      </c>
      <c r="S69" s="6">
        <v>12</v>
      </c>
      <c r="T69" s="6">
        <v>4</v>
      </c>
      <c r="U69" s="6" t="s">
        <v>31</v>
      </c>
      <c r="V69" s="6" t="s">
        <v>31</v>
      </c>
      <c r="W69" s="13">
        <v>0</v>
      </c>
      <c r="X69" s="13">
        <v>0</v>
      </c>
      <c r="Y69" s="13">
        <v>2411.7333333333331</v>
      </c>
      <c r="Z69" s="13">
        <v>14470.399999999998</v>
      </c>
      <c r="AA69" s="13">
        <v>14470.399999999998</v>
      </c>
      <c r="AB69" s="13">
        <v>4823.4666666666662</v>
      </c>
      <c r="AC69" s="13">
        <v>0</v>
      </c>
      <c r="AD69" s="13">
        <v>0</v>
      </c>
    </row>
    <row r="70" spans="1:30" ht="30" customHeight="1" x14ac:dyDescent="0.25">
      <c r="A70" s="6">
        <v>2011</v>
      </c>
      <c r="B70" s="6" t="s">
        <v>50</v>
      </c>
      <c r="C70" s="6"/>
      <c r="D70" s="6" t="s">
        <v>27</v>
      </c>
      <c r="E70" s="6">
        <v>4600035116</v>
      </c>
      <c r="F70" s="6" t="s">
        <v>37</v>
      </c>
      <c r="G70" s="8" t="s">
        <v>32</v>
      </c>
      <c r="H70" s="7" t="s">
        <v>30</v>
      </c>
      <c r="I70" s="9">
        <v>40833</v>
      </c>
      <c r="J70" s="9">
        <v>41015</v>
      </c>
      <c r="K70" s="10">
        <v>57063.03</v>
      </c>
      <c r="L70" s="6">
        <v>182</v>
      </c>
      <c r="M70" s="11">
        <v>6</v>
      </c>
      <c r="N70" s="10">
        <v>9510.5049999999992</v>
      </c>
      <c r="O70" s="6" t="s">
        <v>31</v>
      </c>
      <c r="P70" s="6" t="s">
        <v>31</v>
      </c>
      <c r="Q70" s="6" t="s">
        <v>31</v>
      </c>
      <c r="R70" s="6">
        <v>2</v>
      </c>
      <c r="S70" s="6">
        <v>4</v>
      </c>
      <c r="T70" s="6" t="s">
        <v>31</v>
      </c>
      <c r="U70" s="6" t="s">
        <v>31</v>
      </c>
      <c r="V70" s="6" t="s">
        <v>31</v>
      </c>
      <c r="W70" s="13">
        <v>0</v>
      </c>
      <c r="X70" s="13">
        <v>0</v>
      </c>
      <c r="Y70" s="13">
        <v>0</v>
      </c>
      <c r="Z70" s="13">
        <v>19021.009999999998</v>
      </c>
      <c r="AA70" s="13">
        <v>38042.019999999997</v>
      </c>
      <c r="AB70" s="13">
        <v>0</v>
      </c>
      <c r="AC70" s="13">
        <v>0</v>
      </c>
      <c r="AD70" s="13">
        <v>0</v>
      </c>
    </row>
    <row r="71" spans="1:30" ht="30" customHeight="1" x14ac:dyDescent="0.25">
      <c r="A71" s="6">
        <v>2012</v>
      </c>
      <c r="B71" s="6" t="s">
        <v>50</v>
      </c>
      <c r="C71" s="6"/>
      <c r="D71" s="6" t="s">
        <v>33</v>
      </c>
      <c r="E71" s="6">
        <v>4600038156</v>
      </c>
      <c r="F71" s="6" t="s">
        <v>37</v>
      </c>
      <c r="G71" s="8" t="s">
        <v>32</v>
      </c>
      <c r="H71" s="7" t="s">
        <v>30</v>
      </c>
      <c r="I71" s="9">
        <v>41024</v>
      </c>
      <c r="J71" s="9">
        <v>41753</v>
      </c>
      <c r="K71" s="10">
        <v>197420.93</v>
      </c>
      <c r="L71" s="6">
        <v>729</v>
      </c>
      <c r="M71" s="11">
        <v>24</v>
      </c>
      <c r="N71" s="10">
        <v>8225.8720833333336</v>
      </c>
      <c r="O71" s="6" t="s">
        <v>31</v>
      </c>
      <c r="P71" s="6" t="s">
        <v>31</v>
      </c>
      <c r="Q71" s="6" t="s">
        <v>31</v>
      </c>
      <c r="R71" s="6" t="s">
        <v>31</v>
      </c>
      <c r="S71" s="6">
        <v>8</v>
      </c>
      <c r="T71" s="6">
        <v>12</v>
      </c>
      <c r="U71" s="6">
        <v>4</v>
      </c>
      <c r="V71" s="6" t="s">
        <v>31</v>
      </c>
      <c r="W71" s="13">
        <v>0</v>
      </c>
      <c r="X71" s="13">
        <v>0</v>
      </c>
      <c r="Y71" s="13">
        <v>0</v>
      </c>
      <c r="Z71" s="13">
        <v>0</v>
      </c>
      <c r="AA71" s="13">
        <v>65806.976666666669</v>
      </c>
      <c r="AB71" s="13">
        <v>98710.464999999997</v>
      </c>
      <c r="AC71" s="13">
        <v>32903.488333333335</v>
      </c>
      <c r="AD71" s="13">
        <v>0</v>
      </c>
    </row>
    <row r="72" spans="1:30" ht="30" customHeight="1" x14ac:dyDescent="0.25">
      <c r="A72" s="6">
        <v>2012</v>
      </c>
      <c r="B72" s="6" t="s">
        <v>50</v>
      </c>
      <c r="C72" s="6"/>
      <c r="D72" s="6" t="s">
        <v>33</v>
      </c>
      <c r="E72" s="6">
        <v>4600038125</v>
      </c>
      <c r="F72" s="6" t="s">
        <v>37</v>
      </c>
      <c r="G72" s="8" t="s">
        <v>32</v>
      </c>
      <c r="H72" s="6" t="s">
        <v>30</v>
      </c>
      <c r="I72" s="9">
        <v>41025</v>
      </c>
      <c r="J72" s="9">
        <v>41754</v>
      </c>
      <c r="K72" s="10">
        <v>74627.155199999994</v>
      </c>
      <c r="L72" s="6">
        <v>729</v>
      </c>
      <c r="M72" s="11">
        <v>24</v>
      </c>
      <c r="N72" s="10">
        <v>3109.4647999999997</v>
      </c>
      <c r="O72" s="6" t="s">
        <v>31</v>
      </c>
      <c r="P72" s="6" t="s">
        <v>31</v>
      </c>
      <c r="Q72" s="6" t="s">
        <v>31</v>
      </c>
      <c r="R72" s="6" t="s">
        <v>31</v>
      </c>
      <c r="S72" s="6">
        <v>8</v>
      </c>
      <c r="T72" s="6">
        <v>12</v>
      </c>
      <c r="U72" s="6">
        <v>4</v>
      </c>
      <c r="V72" s="6" t="s">
        <v>31</v>
      </c>
      <c r="W72" s="13">
        <v>0</v>
      </c>
      <c r="X72" s="13">
        <v>0</v>
      </c>
      <c r="Y72" s="13">
        <v>0</v>
      </c>
      <c r="Z72" s="13">
        <v>0</v>
      </c>
      <c r="AA72" s="13">
        <v>24875.718399999998</v>
      </c>
      <c r="AB72" s="13">
        <v>37313.577599999997</v>
      </c>
      <c r="AC72" s="13">
        <v>12437.859199999999</v>
      </c>
      <c r="AD72" s="13">
        <v>0</v>
      </c>
    </row>
    <row r="73" spans="1:30" ht="30" customHeight="1" x14ac:dyDescent="0.25">
      <c r="A73" s="6">
        <v>2010</v>
      </c>
      <c r="B73" s="6" t="s">
        <v>50</v>
      </c>
      <c r="C73" s="6"/>
      <c r="D73" s="6" t="s">
        <v>27</v>
      </c>
      <c r="E73" s="6">
        <v>5000000047</v>
      </c>
      <c r="F73" s="6" t="s">
        <v>38</v>
      </c>
      <c r="G73" s="8" t="s">
        <v>32</v>
      </c>
      <c r="H73" s="7" t="s">
        <v>30</v>
      </c>
      <c r="I73" s="9">
        <v>40232</v>
      </c>
      <c r="J73" s="9">
        <v>40961</v>
      </c>
      <c r="K73" s="10">
        <v>69145.5</v>
      </c>
      <c r="L73" s="6">
        <v>729</v>
      </c>
      <c r="M73" s="11">
        <v>24</v>
      </c>
      <c r="N73" s="10">
        <v>2881.0625</v>
      </c>
      <c r="O73" s="6" t="s">
        <v>31</v>
      </c>
      <c r="P73" s="6" t="s">
        <v>31</v>
      </c>
      <c r="Q73" s="6">
        <v>10</v>
      </c>
      <c r="R73" s="6">
        <v>12</v>
      </c>
      <c r="S73" s="6">
        <v>2</v>
      </c>
      <c r="T73" s="6" t="s">
        <v>31</v>
      </c>
      <c r="U73" s="6" t="s">
        <v>31</v>
      </c>
      <c r="V73" s="6" t="s">
        <v>31</v>
      </c>
      <c r="W73" s="13">
        <v>0</v>
      </c>
      <c r="X73" s="13">
        <v>0</v>
      </c>
      <c r="Y73" s="13">
        <v>28810.625</v>
      </c>
      <c r="Z73" s="13">
        <v>34572.75</v>
      </c>
      <c r="AA73" s="13">
        <v>5762.125</v>
      </c>
      <c r="AB73" s="13">
        <v>0</v>
      </c>
      <c r="AC73" s="13">
        <v>0</v>
      </c>
      <c r="AD73" s="13">
        <v>0</v>
      </c>
    </row>
    <row r="74" spans="1:30" ht="30" customHeight="1" x14ac:dyDescent="0.25">
      <c r="A74" s="6">
        <v>2010</v>
      </c>
      <c r="B74" s="6" t="s">
        <v>50</v>
      </c>
      <c r="C74" s="6"/>
      <c r="D74" s="6" t="s">
        <v>27</v>
      </c>
      <c r="E74" s="6">
        <v>4600024538</v>
      </c>
      <c r="F74" s="6" t="s">
        <v>38</v>
      </c>
      <c r="G74" s="8" t="s">
        <v>32</v>
      </c>
      <c r="H74" s="7" t="s">
        <v>30</v>
      </c>
      <c r="I74" s="9">
        <v>40479</v>
      </c>
      <c r="J74" s="9">
        <v>41391</v>
      </c>
      <c r="K74" s="10">
        <v>53030</v>
      </c>
      <c r="L74" s="6">
        <v>912</v>
      </c>
      <c r="M74" s="11">
        <v>30</v>
      </c>
      <c r="N74" s="10">
        <v>1767.6666666666667</v>
      </c>
      <c r="O74" s="6" t="s">
        <v>31</v>
      </c>
      <c r="P74" s="6" t="s">
        <v>31</v>
      </c>
      <c r="Q74" s="6">
        <v>2</v>
      </c>
      <c r="R74" s="6">
        <v>12</v>
      </c>
      <c r="S74" s="6">
        <v>12</v>
      </c>
      <c r="T74" s="6">
        <v>4</v>
      </c>
      <c r="U74" s="6" t="s">
        <v>31</v>
      </c>
      <c r="V74" s="6" t="s">
        <v>31</v>
      </c>
      <c r="W74" s="13">
        <v>0</v>
      </c>
      <c r="X74" s="13">
        <v>0</v>
      </c>
      <c r="Y74" s="13">
        <v>3535.3333333333335</v>
      </c>
      <c r="Z74" s="13">
        <v>21212</v>
      </c>
      <c r="AA74" s="13">
        <v>21212</v>
      </c>
      <c r="AB74" s="13">
        <v>7070.666666666667</v>
      </c>
      <c r="AC74" s="13">
        <v>0</v>
      </c>
      <c r="AD74" s="13">
        <v>0</v>
      </c>
    </row>
    <row r="75" spans="1:30" ht="30" customHeight="1" x14ac:dyDescent="0.25">
      <c r="A75" s="6">
        <v>2011</v>
      </c>
      <c r="B75" s="6" t="s">
        <v>50</v>
      </c>
      <c r="C75" s="6"/>
      <c r="D75" s="6" t="s">
        <v>27</v>
      </c>
      <c r="E75" s="6">
        <v>4600033329</v>
      </c>
      <c r="F75" s="6" t="s">
        <v>38</v>
      </c>
      <c r="G75" s="8" t="s">
        <v>32</v>
      </c>
      <c r="H75" s="7" t="s">
        <v>30</v>
      </c>
      <c r="I75" s="9">
        <v>40728</v>
      </c>
      <c r="J75" s="9">
        <v>40912</v>
      </c>
      <c r="K75" s="10">
        <v>1278047.8799999999</v>
      </c>
      <c r="L75" s="6">
        <v>184</v>
      </c>
      <c r="M75" s="11">
        <v>6</v>
      </c>
      <c r="N75" s="10">
        <v>213007.97999999998</v>
      </c>
      <c r="O75" s="6" t="s">
        <v>31</v>
      </c>
      <c r="P75" s="6" t="s">
        <v>31</v>
      </c>
      <c r="Q75" s="6" t="s">
        <v>31</v>
      </c>
      <c r="R75" s="6">
        <v>6</v>
      </c>
      <c r="S75" s="6" t="s">
        <v>31</v>
      </c>
      <c r="T75" s="6" t="s">
        <v>31</v>
      </c>
      <c r="U75" s="6" t="s">
        <v>31</v>
      </c>
      <c r="V75" s="6" t="s">
        <v>31</v>
      </c>
      <c r="W75" s="13">
        <v>0</v>
      </c>
      <c r="X75" s="13">
        <v>0</v>
      </c>
      <c r="Y75" s="13">
        <v>0</v>
      </c>
      <c r="Z75" s="13">
        <v>1278047.8799999999</v>
      </c>
      <c r="AA75" s="13">
        <v>0</v>
      </c>
      <c r="AB75" s="13">
        <v>0</v>
      </c>
      <c r="AC75" s="13">
        <v>0</v>
      </c>
      <c r="AD75" s="13">
        <v>0</v>
      </c>
    </row>
    <row r="76" spans="1:30" ht="30" customHeight="1" x14ac:dyDescent="0.25">
      <c r="A76" s="6">
        <v>2011</v>
      </c>
      <c r="B76" s="6" t="s">
        <v>50</v>
      </c>
      <c r="C76" s="6"/>
      <c r="D76" s="6" t="s">
        <v>27</v>
      </c>
      <c r="E76" s="6">
        <v>4600035113</v>
      </c>
      <c r="F76" s="6" t="s">
        <v>38</v>
      </c>
      <c r="G76" s="8" t="s">
        <v>32</v>
      </c>
      <c r="H76" s="7" t="s">
        <v>30</v>
      </c>
      <c r="I76" s="9">
        <v>40833</v>
      </c>
      <c r="J76" s="9">
        <v>41015</v>
      </c>
      <c r="K76" s="10">
        <v>54859.040000000001</v>
      </c>
      <c r="L76" s="6">
        <v>182</v>
      </c>
      <c r="M76" s="11">
        <v>6</v>
      </c>
      <c r="N76" s="10">
        <v>9143.1733333333341</v>
      </c>
      <c r="O76" s="6" t="s">
        <v>31</v>
      </c>
      <c r="P76" s="6" t="s">
        <v>31</v>
      </c>
      <c r="Q76" s="6" t="s">
        <v>31</v>
      </c>
      <c r="R76" s="6">
        <v>2</v>
      </c>
      <c r="S76" s="6">
        <v>4</v>
      </c>
      <c r="T76" s="6" t="s">
        <v>31</v>
      </c>
      <c r="U76" s="6" t="s">
        <v>31</v>
      </c>
      <c r="V76" s="6" t="s">
        <v>31</v>
      </c>
      <c r="W76" s="13">
        <v>0</v>
      </c>
      <c r="X76" s="13">
        <v>0</v>
      </c>
      <c r="Y76" s="13">
        <v>0</v>
      </c>
      <c r="Z76" s="13">
        <v>18286.346666666668</v>
      </c>
      <c r="AA76" s="13">
        <v>36572.693333333336</v>
      </c>
      <c r="AB76" s="13">
        <v>0</v>
      </c>
      <c r="AC76" s="13">
        <v>0</v>
      </c>
      <c r="AD76" s="13">
        <v>0</v>
      </c>
    </row>
    <row r="77" spans="1:30" ht="30" customHeight="1" x14ac:dyDescent="0.25">
      <c r="A77" s="6">
        <v>2012</v>
      </c>
      <c r="B77" s="6" t="s">
        <v>50</v>
      </c>
      <c r="C77" s="6"/>
      <c r="D77" s="6" t="s">
        <v>33</v>
      </c>
      <c r="E77" s="6">
        <v>4600038156</v>
      </c>
      <c r="F77" s="6" t="s">
        <v>38</v>
      </c>
      <c r="G77" s="8" t="s">
        <v>32</v>
      </c>
      <c r="H77" s="7" t="s">
        <v>30</v>
      </c>
      <c r="I77" s="9">
        <v>41024</v>
      </c>
      <c r="J77" s="9">
        <v>41753</v>
      </c>
      <c r="K77" s="10">
        <v>341231.12</v>
      </c>
      <c r="L77" s="6">
        <v>729</v>
      </c>
      <c r="M77" s="11">
        <v>24</v>
      </c>
      <c r="N77" s="10">
        <v>14217.963333333333</v>
      </c>
      <c r="O77" s="6" t="s">
        <v>31</v>
      </c>
      <c r="P77" s="6" t="s">
        <v>31</v>
      </c>
      <c r="Q77" s="6" t="s">
        <v>31</v>
      </c>
      <c r="R77" s="6" t="s">
        <v>31</v>
      </c>
      <c r="S77" s="6">
        <v>8</v>
      </c>
      <c r="T77" s="6">
        <v>12</v>
      </c>
      <c r="U77" s="6">
        <v>4</v>
      </c>
      <c r="V77" s="6" t="s">
        <v>31</v>
      </c>
      <c r="W77" s="13">
        <v>0</v>
      </c>
      <c r="X77" s="13">
        <v>0</v>
      </c>
      <c r="Y77" s="13">
        <v>0</v>
      </c>
      <c r="Z77" s="13">
        <v>0</v>
      </c>
      <c r="AA77" s="13">
        <v>113743.70666666667</v>
      </c>
      <c r="AB77" s="13">
        <v>170615.56</v>
      </c>
      <c r="AC77" s="13">
        <v>56871.853333333333</v>
      </c>
      <c r="AD77" s="13">
        <v>0</v>
      </c>
    </row>
    <row r="78" spans="1:30" ht="30" customHeight="1" x14ac:dyDescent="0.25">
      <c r="A78" s="6">
        <v>2011</v>
      </c>
      <c r="B78" s="6" t="s">
        <v>50</v>
      </c>
      <c r="C78" s="6"/>
      <c r="D78" s="6" t="s">
        <v>27</v>
      </c>
      <c r="E78" s="6">
        <v>4600036393</v>
      </c>
      <c r="F78" s="6" t="s">
        <v>38</v>
      </c>
      <c r="G78" s="8" t="s">
        <v>32</v>
      </c>
      <c r="H78" s="7" t="s">
        <v>30</v>
      </c>
      <c r="I78" s="9">
        <v>40905</v>
      </c>
      <c r="J78" s="9">
        <v>40967</v>
      </c>
      <c r="K78" s="10">
        <v>46200</v>
      </c>
      <c r="L78" s="6">
        <v>62</v>
      </c>
      <c r="M78" s="11">
        <v>2</v>
      </c>
      <c r="N78" s="10">
        <v>23100</v>
      </c>
      <c r="O78" s="6" t="s">
        <v>31</v>
      </c>
      <c r="P78" s="6" t="s">
        <v>31</v>
      </c>
      <c r="Q78" s="6" t="s">
        <v>31</v>
      </c>
      <c r="R78" s="6" t="s">
        <v>31</v>
      </c>
      <c r="S78" s="6">
        <v>2</v>
      </c>
      <c r="T78" s="6" t="s">
        <v>31</v>
      </c>
      <c r="U78" s="6" t="s">
        <v>31</v>
      </c>
      <c r="V78" s="6" t="s">
        <v>31</v>
      </c>
      <c r="W78" s="13">
        <v>0</v>
      </c>
      <c r="X78" s="13">
        <v>0</v>
      </c>
      <c r="Y78" s="13">
        <v>0</v>
      </c>
      <c r="Z78" s="13">
        <v>0</v>
      </c>
      <c r="AA78" s="13">
        <v>46200</v>
      </c>
      <c r="AB78" s="13">
        <v>0</v>
      </c>
      <c r="AC78" s="13">
        <v>0</v>
      </c>
      <c r="AD78" s="13">
        <v>0</v>
      </c>
    </row>
    <row r="79" spans="1:30" ht="30" customHeight="1" x14ac:dyDescent="0.25">
      <c r="A79" s="6">
        <v>2012</v>
      </c>
      <c r="B79" s="6" t="s">
        <v>50</v>
      </c>
      <c r="C79" s="6"/>
      <c r="D79" s="6" t="s">
        <v>33</v>
      </c>
      <c r="E79" s="6">
        <v>4600038125</v>
      </c>
      <c r="F79" s="6" t="s">
        <v>38</v>
      </c>
      <c r="G79" s="8" t="s">
        <v>32</v>
      </c>
      <c r="H79" s="6" t="s">
        <v>30</v>
      </c>
      <c r="I79" s="9">
        <v>41025</v>
      </c>
      <c r="J79" s="9">
        <v>41754</v>
      </c>
      <c r="K79" s="10">
        <v>74627.155199999994</v>
      </c>
      <c r="L79" s="6">
        <v>729</v>
      </c>
      <c r="M79" s="11">
        <v>24</v>
      </c>
      <c r="N79" s="10">
        <v>3109.4647999999997</v>
      </c>
      <c r="O79" s="6" t="s">
        <v>31</v>
      </c>
      <c r="P79" s="6" t="s">
        <v>31</v>
      </c>
      <c r="Q79" s="6" t="s">
        <v>31</v>
      </c>
      <c r="R79" s="6" t="s">
        <v>31</v>
      </c>
      <c r="S79" s="6">
        <v>8</v>
      </c>
      <c r="T79" s="6">
        <v>12</v>
      </c>
      <c r="U79" s="6">
        <v>4</v>
      </c>
      <c r="V79" s="6" t="s">
        <v>31</v>
      </c>
      <c r="W79" s="13">
        <v>0</v>
      </c>
      <c r="X79" s="13">
        <v>0</v>
      </c>
      <c r="Y79" s="13">
        <v>0</v>
      </c>
      <c r="Z79" s="13">
        <v>0</v>
      </c>
      <c r="AA79" s="13">
        <v>24875.718399999998</v>
      </c>
      <c r="AB79" s="13">
        <v>37313.577599999997</v>
      </c>
      <c r="AC79" s="13">
        <v>12437.859199999999</v>
      </c>
      <c r="AD79" s="13">
        <v>0</v>
      </c>
    </row>
    <row r="80" spans="1:30" ht="30" customHeight="1" x14ac:dyDescent="0.25">
      <c r="A80" s="6">
        <v>2012</v>
      </c>
      <c r="B80" s="6" t="s">
        <v>50</v>
      </c>
      <c r="C80" s="6"/>
      <c r="D80" s="6" t="s">
        <v>27</v>
      </c>
      <c r="E80" s="6">
        <v>4600038216</v>
      </c>
      <c r="F80" s="6" t="s">
        <v>38</v>
      </c>
      <c r="G80" s="8" t="s">
        <v>32</v>
      </c>
      <c r="H80" s="7" t="s">
        <v>30</v>
      </c>
      <c r="I80" s="9">
        <v>41049</v>
      </c>
      <c r="J80" s="9">
        <v>41110</v>
      </c>
      <c r="K80" s="10">
        <v>22320</v>
      </c>
      <c r="L80" s="6">
        <v>61</v>
      </c>
      <c r="M80" s="11">
        <v>2</v>
      </c>
      <c r="N80" s="10">
        <v>11160</v>
      </c>
      <c r="O80" s="6" t="s">
        <v>31</v>
      </c>
      <c r="P80" s="6" t="s">
        <v>31</v>
      </c>
      <c r="Q80" s="6" t="s">
        <v>31</v>
      </c>
      <c r="R80" s="6" t="s">
        <v>31</v>
      </c>
      <c r="S80" s="6">
        <v>2</v>
      </c>
      <c r="T80" s="6" t="s">
        <v>31</v>
      </c>
      <c r="U80" s="6" t="s">
        <v>31</v>
      </c>
      <c r="V80" s="6" t="s">
        <v>31</v>
      </c>
      <c r="W80" s="13">
        <v>0</v>
      </c>
      <c r="X80" s="13">
        <v>0</v>
      </c>
      <c r="Y80" s="13">
        <v>0</v>
      </c>
      <c r="Z80" s="13">
        <v>0</v>
      </c>
      <c r="AA80" s="13">
        <v>22320</v>
      </c>
      <c r="AB80" s="13">
        <v>0</v>
      </c>
      <c r="AC80" s="13">
        <v>0</v>
      </c>
      <c r="AD80" s="13">
        <v>0</v>
      </c>
    </row>
    <row r="81" spans="1:30" ht="30" customHeight="1" x14ac:dyDescent="0.25">
      <c r="A81" s="6">
        <v>2010</v>
      </c>
      <c r="B81" s="6" t="s">
        <v>50</v>
      </c>
      <c r="C81" s="6"/>
      <c r="D81" s="6" t="s">
        <v>27</v>
      </c>
      <c r="E81" s="6">
        <v>4600024539</v>
      </c>
      <c r="F81" s="6" t="s">
        <v>39</v>
      </c>
      <c r="G81" s="8" t="s">
        <v>32</v>
      </c>
      <c r="H81" s="7" t="s">
        <v>30</v>
      </c>
      <c r="I81" s="9">
        <v>40479</v>
      </c>
      <c r="J81" s="9">
        <v>41391</v>
      </c>
      <c r="K81" s="10">
        <v>30871</v>
      </c>
      <c r="L81" s="6">
        <v>912</v>
      </c>
      <c r="M81" s="11">
        <v>30</v>
      </c>
      <c r="N81" s="10">
        <v>1029.0333333333333</v>
      </c>
      <c r="O81" s="6" t="s">
        <v>31</v>
      </c>
      <c r="P81" s="6" t="s">
        <v>31</v>
      </c>
      <c r="Q81" s="6">
        <v>2</v>
      </c>
      <c r="R81" s="6">
        <v>12</v>
      </c>
      <c r="S81" s="6">
        <v>12</v>
      </c>
      <c r="T81" s="6">
        <v>4</v>
      </c>
      <c r="U81" s="6" t="s">
        <v>31</v>
      </c>
      <c r="V81" s="6" t="s">
        <v>31</v>
      </c>
      <c r="W81" s="13">
        <v>0</v>
      </c>
      <c r="X81" s="13">
        <v>0</v>
      </c>
      <c r="Y81" s="13">
        <v>2058.0666666666666</v>
      </c>
      <c r="Z81" s="13">
        <v>12348.4</v>
      </c>
      <c r="AA81" s="13">
        <v>12348.4</v>
      </c>
      <c r="AB81" s="13">
        <v>4116.1333333333332</v>
      </c>
      <c r="AC81" s="13">
        <v>0</v>
      </c>
      <c r="AD81" s="13">
        <v>0</v>
      </c>
    </row>
    <row r="82" spans="1:30" ht="30" customHeight="1" x14ac:dyDescent="0.25">
      <c r="A82" s="6">
        <v>2011</v>
      </c>
      <c r="B82" s="6" t="s">
        <v>50</v>
      </c>
      <c r="C82" s="6"/>
      <c r="D82" s="6" t="s">
        <v>27</v>
      </c>
      <c r="E82" s="6">
        <v>4600034113</v>
      </c>
      <c r="F82" s="6" t="s">
        <v>39</v>
      </c>
      <c r="G82" s="8" t="s">
        <v>32</v>
      </c>
      <c r="H82" s="7" t="s">
        <v>30</v>
      </c>
      <c r="I82" s="9">
        <v>40765</v>
      </c>
      <c r="J82" s="9">
        <v>41364</v>
      </c>
      <c r="K82" s="10">
        <v>46850</v>
      </c>
      <c r="L82" s="6">
        <v>599</v>
      </c>
      <c r="M82" s="11">
        <v>8</v>
      </c>
      <c r="N82" s="10">
        <v>5856.25</v>
      </c>
      <c r="O82" s="6" t="s">
        <v>31</v>
      </c>
      <c r="P82" s="6" t="s">
        <v>31</v>
      </c>
      <c r="Q82" s="6" t="s">
        <v>31</v>
      </c>
      <c r="R82" s="6">
        <v>5</v>
      </c>
      <c r="S82" s="6">
        <v>3</v>
      </c>
      <c r="T82" s="6" t="s">
        <v>31</v>
      </c>
      <c r="U82" s="6" t="s">
        <v>31</v>
      </c>
      <c r="V82" s="6" t="s">
        <v>31</v>
      </c>
      <c r="W82" s="13">
        <v>0</v>
      </c>
      <c r="X82" s="13">
        <v>0</v>
      </c>
      <c r="Y82" s="13">
        <v>0</v>
      </c>
      <c r="Z82" s="13">
        <v>29281.25</v>
      </c>
      <c r="AA82" s="13">
        <v>17568.75</v>
      </c>
      <c r="AB82" s="13">
        <v>0</v>
      </c>
      <c r="AC82" s="13">
        <v>0</v>
      </c>
      <c r="AD82" s="13">
        <v>0</v>
      </c>
    </row>
    <row r="83" spans="1:30" ht="30" customHeight="1" x14ac:dyDescent="0.25">
      <c r="A83" s="6">
        <v>2010</v>
      </c>
      <c r="B83" s="6" t="s">
        <v>50</v>
      </c>
      <c r="C83" s="6"/>
      <c r="D83" s="6" t="s">
        <v>27</v>
      </c>
      <c r="E83" s="6">
        <v>5000000046</v>
      </c>
      <c r="F83" s="6" t="s">
        <v>39</v>
      </c>
      <c r="G83" s="8" t="s">
        <v>32</v>
      </c>
      <c r="H83" s="7" t="s">
        <v>30</v>
      </c>
      <c r="I83" s="9">
        <v>40232</v>
      </c>
      <c r="J83" s="9">
        <v>40961</v>
      </c>
      <c r="K83" s="10">
        <v>34029.800000000003</v>
      </c>
      <c r="L83" s="6">
        <v>729</v>
      </c>
      <c r="M83" s="11">
        <v>24</v>
      </c>
      <c r="N83" s="10">
        <v>1417.9083333333335</v>
      </c>
      <c r="O83" s="6" t="s">
        <v>31</v>
      </c>
      <c r="P83" s="6" t="s">
        <v>31</v>
      </c>
      <c r="Q83" s="6">
        <v>10</v>
      </c>
      <c r="R83" s="6">
        <v>12</v>
      </c>
      <c r="S83" s="6">
        <v>2</v>
      </c>
      <c r="T83" s="6" t="s">
        <v>31</v>
      </c>
      <c r="U83" s="6" t="s">
        <v>31</v>
      </c>
      <c r="V83" s="6" t="s">
        <v>31</v>
      </c>
      <c r="W83" s="13">
        <v>0</v>
      </c>
      <c r="X83" s="13">
        <v>0</v>
      </c>
      <c r="Y83" s="13">
        <v>14179.083333333336</v>
      </c>
      <c r="Z83" s="13">
        <v>17014.900000000001</v>
      </c>
      <c r="AA83" s="13">
        <v>2835.8166666666671</v>
      </c>
      <c r="AB83" s="13">
        <v>0</v>
      </c>
      <c r="AC83" s="13">
        <v>0</v>
      </c>
      <c r="AD83" s="13">
        <v>0</v>
      </c>
    </row>
    <row r="84" spans="1:30" ht="30" customHeight="1" x14ac:dyDescent="0.25">
      <c r="A84" s="6">
        <v>2011</v>
      </c>
      <c r="B84" s="6" t="s">
        <v>50</v>
      </c>
      <c r="C84" s="6"/>
      <c r="D84" s="6" t="s">
        <v>27</v>
      </c>
      <c r="E84" s="6">
        <v>4600035115</v>
      </c>
      <c r="F84" s="6" t="s">
        <v>39</v>
      </c>
      <c r="G84" s="8" t="s">
        <v>32</v>
      </c>
      <c r="H84" s="7" t="s">
        <v>30</v>
      </c>
      <c r="I84" s="9">
        <v>40833</v>
      </c>
      <c r="J84" s="9">
        <v>41015</v>
      </c>
      <c r="K84" s="10">
        <v>50105.08</v>
      </c>
      <c r="L84" s="6">
        <v>182</v>
      </c>
      <c r="M84" s="11">
        <v>6</v>
      </c>
      <c r="N84" s="10">
        <v>8350.8466666666664</v>
      </c>
      <c r="O84" s="6" t="s">
        <v>31</v>
      </c>
      <c r="P84" s="6" t="s">
        <v>31</v>
      </c>
      <c r="Q84" s="6" t="s">
        <v>31</v>
      </c>
      <c r="R84" s="6">
        <v>2</v>
      </c>
      <c r="S84" s="6">
        <v>4</v>
      </c>
      <c r="T84" s="6" t="s">
        <v>31</v>
      </c>
      <c r="U84" s="6" t="s">
        <v>31</v>
      </c>
      <c r="V84" s="6" t="s">
        <v>31</v>
      </c>
      <c r="W84" s="13">
        <v>0</v>
      </c>
      <c r="X84" s="13">
        <v>0</v>
      </c>
      <c r="Y84" s="13">
        <v>0</v>
      </c>
      <c r="Z84" s="13">
        <v>16701.693333333333</v>
      </c>
      <c r="AA84" s="13">
        <v>33403.386666666665</v>
      </c>
      <c r="AB84" s="13">
        <v>0</v>
      </c>
      <c r="AC84" s="13">
        <v>0</v>
      </c>
      <c r="AD84" s="13">
        <v>0</v>
      </c>
    </row>
    <row r="85" spans="1:30" ht="30" customHeight="1" x14ac:dyDescent="0.25">
      <c r="A85" s="6">
        <v>2011</v>
      </c>
      <c r="B85" s="6" t="s">
        <v>50</v>
      </c>
      <c r="C85" s="6"/>
      <c r="D85" s="6" t="s">
        <v>27</v>
      </c>
      <c r="E85" s="6">
        <v>4600036251</v>
      </c>
      <c r="F85" s="6" t="s">
        <v>39</v>
      </c>
      <c r="G85" s="8" t="s">
        <v>32</v>
      </c>
      <c r="H85" s="7" t="s">
        <v>30</v>
      </c>
      <c r="I85" s="9">
        <v>40899</v>
      </c>
      <c r="J85" s="9">
        <v>41120</v>
      </c>
      <c r="K85" s="10">
        <v>15000</v>
      </c>
      <c r="L85" s="6">
        <v>221</v>
      </c>
      <c r="M85" s="11">
        <v>7</v>
      </c>
      <c r="N85" s="10">
        <v>2142.8571428571427</v>
      </c>
      <c r="O85" s="6" t="s">
        <v>31</v>
      </c>
      <c r="P85" s="6" t="s">
        <v>31</v>
      </c>
      <c r="Q85" s="6" t="s">
        <v>31</v>
      </c>
      <c r="R85" s="6" t="s">
        <v>31</v>
      </c>
      <c r="S85" s="6">
        <v>7</v>
      </c>
      <c r="T85" s="6" t="s">
        <v>31</v>
      </c>
      <c r="U85" s="6" t="s">
        <v>31</v>
      </c>
      <c r="V85" s="6" t="s">
        <v>31</v>
      </c>
      <c r="W85" s="13">
        <v>0</v>
      </c>
      <c r="X85" s="13">
        <v>0</v>
      </c>
      <c r="Y85" s="13">
        <v>0</v>
      </c>
      <c r="Z85" s="13">
        <v>0</v>
      </c>
      <c r="AA85" s="13">
        <v>14999.999999999998</v>
      </c>
      <c r="AB85" s="13">
        <v>0</v>
      </c>
      <c r="AC85" s="13">
        <v>0</v>
      </c>
      <c r="AD85" s="13">
        <v>0</v>
      </c>
    </row>
    <row r="86" spans="1:30" ht="30" customHeight="1" x14ac:dyDescent="0.25">
      <c r="A86" s="6">
        <v>2012</v>
      </c>
      <c r="B86" s="6" t="s">
        <v>50</v>
      </c>
      <c r="C86" s="6"/>
      <c r="D86" s="6" t="s">
        <v>33</v>
      </c>
      <c r="E86" s="6">
        <v>4600038156</v>
      </c>
      <c r="F86" s="6" t="s">
        <v>36</v>
      </c>
      <c r="G86" s="8" t="s">
        <v>32</v>
      </c>
      <c r="H86" s="7" t="s">
        <v>30</v>
      </c>
      <c r="I86" s="9">
        <v>41024</v>
      </c>
      <c r="J86" s="9">
        <v>41753</v>
      </c>
      <c r="K86" s="10">
        <v>470551.43</v>
      </c>
      <c r="L86" s="6">
        <v>729</v>
      </c>
      <c r="M86" s="11">
        <v>24</v>
      </c>
      <c r="N86" s="10">
        <v>19606.309583333332</v>
      </c>
      <c r="O86" s="6" t="s">
        <v>31</v>
      </c>
      <c r="P86" s="6" t="s">
        <v>31</v>
      </c>
      <c r="Q86" s="6" t="s">
        <v>31</v>
      </c>
      <c r="R86" s="6" t="s">
        <v>31</v>
      </c>
      <c r="S86" s="6">
        <v>8</v>
      </c>
      <c r="T86" s="6">
        <v>12</v>
      </c>
      <c r="U86" s="6">
        <v>4</v>
      </c>
      <c r="V86" s="6" t="s">
        <v>31</v>
      </c>
      <c r="W86" s="13">
        <v>0</v>
      </c>
      <c r="X86" s="13">
        <v>0</v>
      </c>
      <c r="Y86" s="13">
        <v>0</v>
      </c>
      <c r="Z86" s="13">
        <v>0</v>
      </c>
      <c r="AA86" s="13">
        <v>156850.47666666665</v>
      </c>
      <c r="AB86" s="13">
        <v>235275.71499999997</v>
      </c>
      <c r="AC86" s="13">
        <v>78425.238333333327</v>
      </c>
      <c r="AD86" s="13">
        <v>0</v>
      </c>
    </row>
    <row r="87" spans="1:30" ht="30" customHeight="1" x14ac:dyDescent="0.25">
      <c r="A87" s="6">
        <v>2012</v>
      </c>
      <c r="B87" s="6" t="s">
        <v>50</v>
      </c>
      <c r="C87" s="6"/>
      <c r="D87" s="6" t="s">
        <v>33</v>
      </c>
      <c r="E87" s="6">
        <v>4600038156</v>
      </c>
      <c r="F87" s="6" t="s">
        <v>39</v>
      </c>
      <c r="G87" s="8" t="s">
        <v>32</v>
      </c>
      <c r="H87" s="7" t="s">
        <v>30</v>
      </c>
      <c r="I87" s="9">
        <v>41024</v>
      </c>
      <c r="J87" s="9">
        <v>41753</v>
      </c>
      <c r="K87" s="10">
        <v>129192.74</v>
      </c>
      <c r="L87" s="6">
        <v>729</v>
      </c>
      <c r="M87" s="11">
        <v>24</v>
      </c>
      <c r="N87" s="10">
        <v>5383.0308333333332</v>
      </c>
      <c r="O87" s="6" t="s">
        <v>31</v>
      </c>
      <c r="P87" s="6" t="s">
        <v>31</v>
      </c>
      <c r="Q87" s="6" t="s">
        <v>31</v>
      </c>
      <c r="R87" s="6" t="s">
        <v>31</v>
      </c>
      <c r="S87" s="6">
        <v>8</v>
      </c>
      <c r="T87" s="6">
        <v>12</v>
      </c>
      <c r="U87" s="6">
        <v>4</v>
      </c>
      <c r="V87" s="6" t="s">
        <v>31</v>
      </c>
      <c r="W87" s="13">
        <v>0</v>
      </c>
      <c r="X87" s="13">
        <v>0</v>
      </c>
      <c r="Y87" s="13">
        <v>0</v>
      </c>
      <c r="Z87" s="13">
        <v>0</v>
      </c>
      <c r="AA87" s="13">
        <v>43064.246666666666</v>
      </c>
      <c r="AB87" s="13">
        <v>64596.369999999995</v>
      </c>
      <c r="AC87" s="13">
        <v>21532.123333333333</v>
      </c>
      <c r="AD87" s="13">
        <v>0</v>
      </c>
    </row>
    <row r="88" spans="1:30" ht="30" customHeight="1" x14ac:dyDescent="0.25">
      <c r="A88" s="6">
        <v>2012</v>
      </c>
      <c r="B88" s="6" t="s">
        <v>50</v>
      </c>
      <c r="C88" s="6"/>
      <c r="D88" s="6" t="s">
        <v>33</v>
      </c>
      <c r="E88" s="6">
        <v>4600038125</v>
      </c>
      <c r="F88" s="6" t="s">
        <v>36</v>
      </c>
      <c r="G88" s="8" t="s">
        <v>32</v>
      </c>
      <c r="H88" s="6" t="s">
        <v>30</v>
      </c>
      <c r="I88" s="9">
        <v>41025</v>
      </c>
      <c r="J88" s="9">
        <v>41754</v>
      </c>
      <c r="K88" s="10">
        <v>55970.366399999992</v>
      </c>
      <c r="L88" s="6">
        <v>729</v>
      </c>
      <c r="M88" s="11">
        <v>24</v>
      </c>
      <c r="N88" s="10">
        <v>2332.0985999999998</v>
      </c>
      <c r="O88" s="6" t="s">
        <v>31</v>
      </c>
      <c r="P88" s="6" t="s">
        <v>31</v>
      </c>
      <c r="Q88" s="6" t="s">
        <v>31</v>
      </c>
      <c r="R88" s="6" t="s">
        <v>31</v>
      </c>
      <c r="S88" s="6">
        <v>8</v>
      </c>
      <c r="T88" s="6">
        <v>12</v>
      </c>
      <c r="U88" s="6">
        <v>4</v>
      </c>
      <c r="V88" s="6" t="s">
        <v>31</v>
      </c>
      <c r="W88" s="13">
        <v>0</v>
      </c>
      <c r="X88" s="13">
        <v>0</v>
      </c>
      <c r="Y88" s="13">
        <v>0</v>
      </c>
      <c r="Z88" s="13">
        <v>0</v>
      </c>
      <c r="AA88" s="13">
        <v>18656.788799999998</v>
      </c>
      <c r="AB88" s="13">
        <v>27985.183199999999</v>
      </c>
      <c r="AC88" s="13">
        <v>9328.3943999999992</v>
      </c>
      <c r="AD88" s="13">
        <v>0</v>
      </c>
    </row>
    <row r="89" spans="1:30" ht="30" customHeight="1" x14ac:dyDescent="0.25">
      <c r="A89" s="6">
        <v>2012</v>
      </c>
      <c r="B89" s="6" t="s">
        <v>50</v>
      </c>
      <c r="C89" s="6"/>
      <c r="D89" s="6" t="s">
        <v>33</v>
      </c>
      <c r="E89" s="6">
        <v>4600038125</v>
      </c>
      <c r="F89" s="6" t="s">
        <v>39</v>
      </c>
      <c r="G89" s="8" t="s">
        <v>32</v>
      </c>
      <c r="H89" s="6" t="s">
        <v>30</v>
      </c>
      <c r="I89" s="9">
        <v>41025</v>
      </c>
      <c r="J89" s="9">
        <v>41754</v>
      </c>
      <c r="K89" s="10">
        <v>37313.577599999997</v>
      </c>
      <c r="L89" s="6">
        <v>729</v>
      </c>
      <c r="M89" s="11">
        <v>24</v>
      </c>
      <c r="N89" s="10">
        <v>1554.7323999999999</v>
      </c>
      <c r="O89" s="6" t="s">
        <v>31</v>
      </c>
      <c r="P89" s="6" t="s">
        <v>31</v>
      </c>
      <c r="Q89" s="6" t="s">
        <v>31</v>
      </c>
      <c r="R89" s="6" t="s">
        <v>31</v>
      </c>
      <c r="S89" s="6">
        <v>8</v>
      </c>
      <c r="T89" s="6">
        <v>12</v>
      </c>
      <c r="U89" s="6">
        <v>4</v>
      </c>
      <c r="V89" s="6" t="s">
        <v>31</v>
      </c>
      <c r="W89" s="13">
        <v>0</v>
      </c>
      <c r="X89" s="13">
        <v>0</v>
      </c>
      <c r="Y89" s="13">
        <v>0</v>
      </c>
      <c r="Z89" s="13">
        <v>0</v>
      </c>
      <c r="AA89" s="13">
        <v>12437.859199999999</v>
      </c>
      <c r="AB89" s="13">
        <v>18656.788799999998</v>
      </c>
      <c r="AC89" s="13">
        <v>6218.9295999999995</v>
      </c>
      <c r="AD89" s="13">
        <v>0</v>
      </c>
    </row>
    <row r="90" spans="1:30" ht="30" customHeight="1" x14ac:dyDescent="0.25">
      <c r="A90" s="6">
        <v>2008</v>
      </c>
      <c r="B90" s="6" t="s">
        <v>50</v>
      </c>
      <c r="C90" s="6"/>
      <c r="D90" s="6" t="s">
        <v>27</v>
      </c>
      <c r="E90" s="6">
        <v>4600030949</v>
      </c>
      <c r="F90" s="6" t="s">
        <v>40</v>
      </c>
      <c r="G90" s="8" t="s">
        <v>41</v>
      </c>
      <c r="H90" s="7" t="s">
        <v>30</v>
      </c>
      <c r="I90" s="9">
        <v>39788</v>
      </c>
      <c r="J90" s="9">
        <v>41364</v>
      </c>
      <c r="K90" s="10">
        <v>2000000</v>
      </c>
      <c r="L90" s="6">
        <v>1576</v>
      </c>
      <c r="M90" s="11">
        <v>52</v>
      </c>
      <c r="N90" s="10">
        <v>38461.538461538461</v>
      </c>
      <c r="O90" s="6">
        <v>1</v>
      </c>
      <c r="P90" s="6">
        <v>12</v>
      </c>
      <c r="Q90" s="6">
        <v>12</v>
      </c>
      <c r="R90" s="6">
        <v>12</v>
      </c>
      <c r="S90" s="6">
        <v>12</v>
      </c>
      <c r="T90" s="6">
        <v>3</v>
      </c>
      <c r="U90" s="6" t="s">
        <v>31</v>
      </c>
      <c r="V90" s="6" t="s">
        <v>31</v>
      </c>
      <c r="W90" s="13">
        <v>38461.538461538461</v>
      </c>
      <c r="X90" s="13">
        <v>461538.4615384615</v>
      </c>
      <c r="Y90" s="13">
        <v>461538.4615384615</v>
      </c>
      <c r="Z90" s="13">
        <v>461538.4615384615</v>
      </c>
      <c r="AA90" s="13">
        <v>461538.4615384615</v>
      </c>
      <c r="AB90" s="13">
        <v>115384.61538461538</v>
      </c>
      <c r="AC90" s="13">
        <v>0</v>
      </c>
      <c r="AD90" s="13">
        <v>0</v>
      </c>
    </row>
    <row r="91" spans="1:30" ht="30" customHeight="1" x14ac:dyDescent="0.25">
      <c r="A91" s="6">
        <v>2011</v>
      </c>
      <c r="B91" s="6" t="s">
        <v>50</v>
      </c>
      <c r="C91" s="6"/>
      <c r="D91" s="6" t="s">
        <v>27</v>
      </c>
      <c r="E91" s="6">
        <v>5000000302</v>
      </c>
      <c r="F91" s="6" t="s">
        <v>40</v>
      </c>
      <c r="G91" s="8" t="s">
        <v>32</v>
      </c>
      <c r="H91" s="7" t="s">
        <v>30</v>
      </c>
      <c r="I91" s="9">
        <v>40907</v>
      </c>
      <c r="J91" s="9">
        <v>41455</v>
      </c>
      <c r="K91" s="10">
        <v>5395000</v>
      </c>
      <c r="L91" s="6">
        <v>548</v>
      </c>
      <c r="M91" s="11">
        <v>6</v>
      </c>
      <c r="N91" s="10">
        <v>899166.66666666663</v>
      </c>
      <c r="O91" s="6" t="s">
        <v>31</v>
      </c>
      <c r="P91" s="6" t="s">
        <v>31</v>
      </c>
      <c r="Q91" s="6" t="s">
        <v>31</v>
      </c>
      <c r="R91" s="6" t="s">
        <v>31</v>
      </c>
      <c r="S91" s="6">
        <v>6</v>
      </c>
      <c r="T91" s="6" t="s">
        <v>31</v>
      </c>
      <c r="U91" s="6" t="s">
        <v>31</v>
      </c>
      <c r="V91" s="6" t="s">
        <v>31</v>
      </c>
      <c r="W91" s="13">
        <v>0</v>
      </c>
      <c r="X91" s="13">
        <v>0</v>
      </c>
      <c r="Y91" s="13">
        <v>0</v>
      </c>
      <c r="Z91" s="13">
        <v>0</v>
      </c>
      <c r="AA91" s="13">
        <v>5395000</v>
      </c>
      <c r="AB91" s="13">
        <v>0</v>
      </c>
      <c r="AC91" s="13">
        <v>0</v>
      </c>
      <c r="AD91" s="13">
        <v>0</v>
      </c>
    </row>
    <row r="92" spans="1:30" ht="30" customHeight="1" x14ac:dyDescent="0.25">
      <c r="A92" s="6">
        <v>2012</v>
      </c>
      <c r="B92" s="6" t="s">
        <v>50</v>
      </c>
      <c r="C92" s="6"/>
      <c r="D92" s="6" t="s">
        <v>27</v>
      </c>
      <c r="E92" s="6">
        <v>5000000305</v>
      </c>
      <c r="F92" s="6" t="s">
        <v>40</v>
      </c>
      <c r="G92" s="8" t="s">
        <v>32</v>
      </c>
      <c r="H92" s="7" t="s">
        <v>30</v>
      </c>
      <c r="I92" s="9">
        <v>40997</v>
      </c>
      <c r="J92" s="9">
        <v>41455</v>
      </c>
      <c r="K92" s="10">
        <v>1798500</v>
      </c>
      <c r="L92" s="6">
        <v>458</v>
      </c>
      <c r="M92" s="11">
        <v>15</v>
      </c>
      <c r="N92" s="10">
        <v>119900</v>
      </c>
      <c r="O92" s="6" t="s">
        <v>31</v>
      </c>
      <c r="P92" s="6" t="s">
        <v>31</v>
      </c>
      <c r="Q92" s="6" t="s">
        <v>31</v>
      </c>
      <c r="R92" s="6" t="s">
        <v>31</v>
      </c>
      <c r="S92" s="6">
        <v>9</v>
      </c>
      <c r="T92" s="6">
        <v>6</v>
      </c>
      <c r="U92" s="6" t="s">
        <v>31</v>
      </c>
      <c r="V92" s="6" t="s">
        <v>31</v>
      </c>
      <c r="W92" s="13">
        <v>0</v>
      </c>
      <c r="X92" s="13">
        <v>0</v>
      </c>
      <c r="Y92" s="13">
        <v>0</v>
      </c>
      <c r="Z92" s="13">
        <v>0</v>
      </c>
      <c r="AA92" s="13">
        <v>1079100</v>
      </c>
      <c r="AB92" s="13">
        <v>719400</v>
      </c>
      <c r="AC92" s="13">
        <v>0</v>
      </c>
      <c r="AD92" s="13">
        <v>0</v>
      </c>
    </row>
    <row r="93" spans="1:30" ht="30" customHeight="1" x14ac:dyDescent="0.25">
      <c r="A93" s="6">
        <v>2012</v>
      </c>
      <c r="B93" s="6" t="s">
        <v>50</v>
      </c>
      <c r="C93" s="6"/>
      <c r="D93" s="6" t="s">
        <v>27</v>
      </c>
      <c r="E93" s="6">
        <v>4600038176</v>
      </c>
      <c r="F93" s="6" t="s">
        <v>40</v>
      </c>
      <c r="G93" s="8" t="s">
        <v>32</v>
      </c>
      <c r="H93" s="7" t="s">
        <v>30</v>
      </c>
      <c r="I93" s="9">
        <v>41024</v>
      </c>
      <c r="J93" s="9">
        <v>41753</v>
      </c>
      <c r="K93" s="10">
        <v>6838798.5</v>
      </c>
      <c r="L93" s="6">
        <v>729</v>
      </c>
      <c r="M93" s="11">
        <v>24</v>
      </c>
      <c r="N93" s="10">
        <v>284949.9375</v>
      </c>
      <c r="O93" s="6" t="s">
        <v>31</v>
      </c>
      <c r="P93" s="6" t="s">
        <v>31</v>
      </c>
      <c r="Q93" s="6" t="s">
        <v>31</v>
      </c>
      <c r="R93" s="6" t="s">
        <v>31</v>
      </c>
      <c r="S93" s="6">
        <v>8</v>
      </c>
      <c r="T93" s="6">
        <v>12</v>
      </c>
      <c r="U93" s="6">
        <v>4</v>
      </c>
      <c r="V93" s="6" t="s">
        <v>31</v>
      </c>
      <c r="W93" s="13">
        <v>0</v>
      </c>
      <c r="X93" s="13">
        <v>0</v>
      </c>
      <c r="Y93" s="13">
        <v>0</v>
      </c>
      <c r="Z93" s="13">
        <v>0</v>
      </c>
      <c r="AA93" s="13">
        <v>2279599.5</v>
      </c>
      <c r="AB93" s="13">
        <v>3419399.25</v>
      </c>
      <c r="AC93" s="13">
        <v>1139799.75</v>
      </c>
      <c r="AD93" s="13">
        <v>0</v>
      </c>
    </row>
    <row r="94" spans="1:30" ht="30" customHeight="1" x14ac:dyDescent="0.25">
      <c r="A94" s="6">
        <v>2012</v>
      </c>
      <c r="B94" s="6" t="s">
        <v>50</v>
      </c>
      <c r="C94" s="6"/>
      <c r="D94" s="6" t="s">
        <v>27</v>
      </c>
      <c r="E94" s="6">
        <v>4600038491</v>
      </c>
      <c r="F94" s="6" t="s">
        <v>40</v>
      </c>
      <c r="G94" s="8" t="s">
        <v>32</v>
      </c>
      <c r="H94" s="7" t="s">
        <v>30</v>
      </c>
      <c r="I94" s="9">
        <v>41053</v>
      </c>
      <c r="J94" s="9">
        <v>41455</v>
      </c>
      <c r="K94" s="10">
        <v>1659428.84</v>
      </c>
      <c r="L94" s="6">
        <v>402</v>
      </c>
      <c r="M94" s="11">
        <v>12</v>
      </c>
      <c r="N94" s="10">
        <v>138285.73666666666</v>
      </c>
      <c r="O94" s="6" t="s">
        <v>31</v>
      </c>
      <c r="P94" s="6" t="s">
        <v>31</v>
      </c>
      <c r="Q94" s="6" t="s">
        <v>31</v>
      </c>
      <c r="R94" s="6" t="s">
        <v>31</v>
      </c>
      <c r="S94" s="6">
        <v>6</v>
      </c>
      <c r="T94" s="6">
        <v>6</v>
      </c>
      <c r="U94" s="6" t="s">
        <v>31</v>
      </c>
      <c r="V94" s="6" t="s">
        <v>31</v>
      </c>
      <c r="W94" s="13">
        <v>0</v>
      </c>
      <c r="X94" s="13">
        <v>0</v>
      </c>
      <c r="Y94" s="13">
        <v>0</v>
      </c>
      <c r="Z94" s="13">
        <v>0</v>
      </c>
      <c r="AA94" s="13">
        <v>829714.41999999993</v>
      </c>
      <c r="AB94" s="13">
        <v>829714.41999999993</v>
      </c>
      <c r="AC94" s="13">
        <v>0</v>
      </c>
      <c r="AD94" s="13">
        <v>0</v>
      </c>
    </row>
    <row r="95" spans="1:30" ht="30" customHeight="1" x14ac:dyDescent="0.25">
      <c r="A95" s="6">
        <v>2012</v>
      </c>
      <c r="B95" s="6" t="s">
        <v>50</v>
      </c>
      <c r="C95" s="6"/>
      <c r="D95" s="6" t="s">
        <v>27</v>
      </c>
      <c r="E95" s="6">
        <v>4600039921</v>
      </c>
      <c r="F95" s="6" t="s">
        <v>42</v>
      </c>
      <c r="G95" s="8" t="s">
        <v>43</v>
      </c>
      <c r="H95" s="7" t="s">
        <v>30</v>
      </c>
      <c r="I95" s="9">
        <v>41151</v>
      </c>
      <c r="J95" s="9">
        <v>41334</v>
      </c>
      <c r="K95" s="10">
        <v>984985.27</v>
      </c>
      <c r="L95" s="6">
        <v>183</v>
      </c>
      <c r="M95" s="11">
        <v>12</v>
      </c>
      <c r="N95" s="10">
        <v>82082.105833333335</v>
      </c>
      <c r="O95" s="6" t="s">
        <v>31</v>
      </c>
      <c r="P95" s="6" t="s">
        <v>31</v>
      </c>
      <c r="Q95" s="6" t="s">
        <v>31</v>
      </c>
      <c r="R95" s="6" t="s">
        <v>31</v>
      </c>
      <c r="S95" s="6">
        <v>10</v>
      </c>
      <c r="T95" s="6">
        <v>2</v>
      </c>
      <c r="U95" s="6" t="s">
        <v>31</v>
      </c>
      <c r="V95" s="6" t="s">
        <v>31</v>
      </c>
      <c r="W95" s="13">
        <v>0</v>
      </c>
      <c r="X95" s="13">
        <v>0</v>
      </c>
      <c r="Y95" s="13">
        <v>0</v>
      </c>
      <c r="Z95" s="13">
        <v>0</v>
      </c>
      <c r="AA95" s="13">
        <v>820821.05833333335</v>
      </c>
      <c r="AB95" s="13">
        <v>164164.21166666667</v>
      </c>
      <c r="AC95" s="13">
        <v>0</v>
      </c>
      <c r="AD95" s="13">
        <v>0</v>
      </c>
    </row>
    <row r="96" spans="1:30" ht="30" customHeight="1" x14ac:dyDescent="0.25">
      <c r="A96" s="6">
        <v>2011</v>
      </c>
      <c r="B96" s="6" t="s">
        <v>50</v>
      </c>
      <c r="C96" s="6"/>
      <c r="D96" s="6" t="s">
        <v>27</v>
      </c>
      <c r="E96" s="6">
        <v>4600032346</v>
      </c>
      <c r="F96" s="6" t="s">
        <v>28</v>
      </c>
      <c r="G96" s="16" t="s">
        <v>32</v>
      </c>
      <c r="H96" s="7" t="s">
        <v>30</v>
      </c>
      <c r="I96" s="9">
        <v>40664</v>
      </c>
      <c r="J96" s="9">
        <v>40877</v>
      </c>
      <c r="K96" s="10">
        <v>484636.41</v>
      </c>
      <c r="L96" s="6">
        <v>213</v>
      </c>
      <c r="M96" s="11">
        <v>7</v>
      </c>
      <c r="N96" s="10">
        <v>69233.77285714286</v>
      </c>
      <c r="O96" s="6" t="s">
        <v>31</v>
      </c>
      <c r="P96" s="6" t="s">
        <v>31</v>
      </c>
      <c r="Q96" s="6" t="s">
        <v>31</v>
      </c>
      <c r="R96" s="6">
        <v>7</v>
      </c>
      <c r="S96" s="6" t="s">
        <v>31</v>
      </c>
      <c r="T96" s="6" t="s">
        <v>31</v>
      </c>
      <c r="U96" s="6" t="s">
        <v>31</v>
      </c>
      <c r="V96" s="6" t="s">
        <v>31</v>
      </c>
      <c r="W96" s="13">
        <v>0</v>
      </c>
      <c r="X96" s="13">
        <v>0</v>
      </c>
      <c r="Y96" s="13">
        <v>0</v>
      </c>
      <c r="Z96" s="13">
        <v>484636.41000000003</v>
      </c>
      <c r="AA96" s="13">
        <v>0</v>
      </c>
      <c r="AB96" s="13">
        <v>0</v>
      </c>
      <c r="AC96" s="13">
        <v>0</v>
      </c>
      <c r="AD96" s="13">
        <v>0</v>
      </c>
    </row>
    <row r="97" spans="1:30" ht="30" customHeight="1" x14ac:dyDescent="0.25">
      <c r="A97" s="6">
        <v>2011</v>
      </c>
      <c r="B97" s="6" t="s">
        <v>50</v>
      </c>
      <c r="C97" s="6"/>
      <c r="D97" s="6" t="s">
        <v>27</v>
      </c>
      <c r="E97" s="6">
        <v>4600035350</v>
      </c>
      <c r="F97" s="6" t="s">
        <v>28</v>
      </c>
      <c r="G97" s="16" t="s">
        <v>32</v>
      </c>
      <c r="H97" s="7" t="s">
        <v>30</v>
      </c>
      <c r="I97" s="9">
        <v>40847</v>
      </c>
      <c r="J97" s="9">
        <v>41293</v>
      </c>
      <c r="K97" s="10">
        <v>191493.97</v>
      </c>
      <c r="L97" s="6">
        <v>446</v>
      </c>
      <c r="M97" s="11">
        <v>14</v>
      </c>
      <c r="N97" s="10">
        <v>13678.140714285715</v>
      </c>
      <c r="O97" s="6" t="s">
        <v>31</v>
      </c>
      <c r="P97" s="6" t="s">
        <v>31</v>
      </c>
      <c r="Q97" s="6" t="s">
        <v>31</v>
      </c>
      <c r="R97" s="6">
        <v>2</v>
      </c>
      <c r="S97" s="6">
        <v>12</v>
      </c>
      <c r="T97" s="6" t="s">
        <v>31</v>
      </c>
      <c r="U97" s="6" t="s">
        <v>31</v>
      </c>
      <c r="V97" s="6" t="s">
        <v>31</v>
      </c>
      <c r="W97" s="13">
        <v>0</v>
      </c>
      <c r="X97" s="13">
        <v>0</v>
      </c>
      <c r="Y97" s="13">
        <v>0</v>
      </c>
      <c r="Z97" s="13">
        <v>27356.28142857143</v>
      </c>
      <c r="AA97" s="13">
        <v>164137.68857142859</v>
      </c>
      <c r="AB97" s="13">
        <v>0</v>
      </c>
      <c r="AC97" s="13">
        <v>0</v>
      </c>
      <c r="AD97" s="13">
        <v>0</v>
      </c>
    </row>
    <row r="98" spans="1:30" ht="30" customHeight="1" x14ac:dyDescent="0.25">
      <c r="A98" s="6">
        <v>2008</v>
      </c>
      <c r="B98" s="6" t="s">
        <v>50</v>
      </c>
      <c r="C98" s="6"/>
      <c r="D98" s="6" t="s">
        <v>27</v>
      </c>
      <c r="E98" s="6">
        <v>4600013804</v>
      </c>
      <c r="F98" s="6" t="s">
        <v>49</v>
      </c>
      <c r="G98" s="16" t="s">
        <v>32</v>
      </c>
      <c r="H98" s="7" t="s">
        <v>30</v>
      </c>
      <c r="I98" s="9">
        <v>39508</v>
      </c>
      <c r="J98" s="9">
        <v>40967</v>
      </c>
      <c r="K98" s="10">
        <v>2264442.42</v>
      </c>
      <c r="L98" s="6">
        <v>1459</v>
      </c>
      <c r="M98" s="11">
        <v>36</v>
      </c>
      <c r="N98" s="10">
        <v>62901.17833333333</v>
      </c>
      <c r="O98" s="6">
        <v>10</v>
      </c>
      <c r="P98" s="6">
        <v>12</v>
      </c>
      <c r="Q98" s="6">
        <v>12</v>
      </c>
      <c r="R98" s="6">
        <v>2</v>
      </c>
      <c r="S98" s="6" t="s">
        <v>31</v>
      </c>
      <c r="T98" s="6" t="s">
        <v>31</v>
      </c>
      <c r="U98" s="6" t="s">
        <v>31</v>
      </c>
      <c r="V98" s="6" t="s">
        <v>31</v>
      </c>
      <c r="W98" s="13">
        <v>629011.78333333333</v>
      </c>
      <c r="X98" s="13">
        <v>754814.1399999999</v>
      </c>
      <c r="Y98" s="13">
        <v>754814.1399999999</v>
      </c>
      <c r="Z98" s="13">
        <v>125802.35666666666</v>
      </c>
      <c r="AA98" s="13">
        <v>0</v>
      </c>
      <c r="AB98" s="13">
        <v>0</v>
      </c>
      <c r="AC98" s="13">
        <v>0</v>
      </c>
      <c r="AD98" s="13">
        <v>0</v>
      </c>
    </row>
    <row r="99" spans="1:30" ht="30" customHeight="1" x14ac:dyDescent="0.25">
      <c r="A99" s="6">
        <v>2012</v>
      </c>
      <c r="B99" s="6" t="s">
        <v>50</v>
      </c>
      <c r="C99" s="6"/>
      <c r="D99" s="6" t="s">
        <v>27</v>
      </c>
      <c r="E99" s="6">
        <v>4600038132</v>
      </c>
      <c r="F99" s="6" t="s">
        <v>49</v>
      </c>
      <c r="G99" s="16" t="s">
        <v>32</v>
      </c>
      <c r="H99" s="7" t="s">
        <v>30</v>
      </c>
      <c r="I99" s="9">
        <v>41024</v>
      </c>
      <c r="J99" s="9">
        <v>41213</v>
      </c>
      <c r="K99" s="10">
        <v>1958413.22</v>
      </c>
      <c r="L99" s="6">
        <v>189</v>
      </c>
      <c r="M99" s="11">
        <v>6</v>
      </c>
      <c r="N99" s="10">
        <v>326402.20333333331</v>
      </c>
      <c r="O99" s="6" t="s">
        <v>31</v>
      </c>
      <c r="P99" s="6" t="s">
        <v>31</v>
      </c>
      <c r="Q99" s="6" t="s">
        <v>31</v>
      </c>
      <c r="R99" s="6" t="s">
        <v>31</v>
      </c>
      <c r="S99" s="6">
        <v>6</v>
      </c>
      <c r="T99" s="6" t="s">
        <v>31</v>
      </c>
      <c r="U99" s="6" t="s">
        <v>31</v>
      </c>
      <c r="V99" s="6" t="s">
        <v>31</v>
      </c>
      <c r="W99" s="13">
        <v>0</v>
      </c>
      <c r="X99" s="13">
        <v>0</v>
      </c>
      <c r="Y99" s="13">
        <v>0</v>
      </c>
      <c r="Z99" s="13">
        <v>0</v>
      </c>
      <c r="AA99" s="13">
        <v>1958413.2199999997</v>
      </c>
      <c r="AB99" s="13">
        <v>0</v>
      </c>
      <c r="AC99" s="13">
        <v>0</v>
      </c>
      <c r="AD99" s="13">
        <v>0</v>
      </c>
    </row>
    <row r="100" spans="1:30" ht="30" customHeight="1" x14ac:dyDescent="0.25">
      <c r="A100" s="6">
        <v>2010</v>
      </c>
      <c r="B100" s="6" t="s">
        <v>50</v>
      </c>
      <c r="C100" s="6"/>
      <c r="D100" s="6" t="s">
        <v>27</v>
      </c>
      <c r="E100" s="17">
        <v>4600024536</v>
      </c>
      <c r="F100" s="6" t="s">
        <v>35</v>
      </c>
      <c r="G100" s="16" t="s">
        <v>32</v>
      </c>
      <c r="H100" s="7" t="s">
        <v>30</v>
      </c>
      <c r="I100" s="9">
        <v>40479</v>
      </c>
      <c r="J100" s="9">
        <v>41391</v>
      </c>
      <c r="K100" s="10">
        <v>97115.5</v>
      </c>
      <c r="L100" s="6">
        <v>912</v>
      </c>
      <c r="M100" s="11">
        <v>30</v>
      </c>
      <c r="N100" s="10">
        <v>3237.1833333333334</v>
      </c>
      <c r="O100" s="6" t="s">
        <v>31</v>
      </c>
      <c r="P100" s="6" t="s">
        <v>31</v>
      </c>
      <c r="Q100" s="6">
        <v>2</v>
      </c>
      <c r="R100" s="6">
        <v>12</v>
      </c>
      <c r="S100" s="6">
        <v>12</v>
      </c>
      <c r="T100" s="6">
        <v>4</v>
      </c>
      <c r="U100" s="6" t="s">
        <v>31</v>
      </c>
      <c r="V100" s="6" t="s">
        <v>31</v>
      </c>
      <c r="W100" s="13">
        <v>0</v>
      </c>
      <c r="X100" s="13">
        <v>0</v>
      </c>
      <c r="Y100" s="13">
        <v>6474.3666666666668</v>
      </c>
      <c r="Z100" s="13">
        <v>38846.199999999997</v>
      </c>
      <c r="AA100" s="13">
        <v>38846.199999999997</v>
      </c>
      <c r="AB100" s="13">
        <v>12948.733333333334</v>
      </c>
      <c r="AC100" s="13">
        <v>0</v>
      </c>
      <c r="AD100" s="13">
        <v>0</v>
      </c>
    </row>
    <row r="101" spans="1:30" ht="30" customHeight="1" x14ac:dyDescent="0.25">
      <c r="A101" s="6">
        <v>2010</v>
      </c>
      <c r="B101" s="6" t="s">
        <v>50</v>
      </c>
      <c r="C101" s="6"/>
      <c r="D101" s="6" t="s">
        <v>27</v>
      </c>
      <c r="E101" s="6">
        <v>5000000061</v>
      </c>
      <c r="F101" s="6" t="s">
        <v>28</v>
      </c>
      <c r="G101" s="16" t="s">
        <v>32</v>
      </c>
      <c r="H101" s="7" t="s">
        <v>30</v>
      </c>
      <c r="I101" s="9">
        <v>40513</v>
      </c>
      <c r="J101" s="9">
        <v>41151</v>
      </c>
      <c r="K101" s="10">
        <v>376472.9</v>
      </c>
      <c r="L101" s="6">
        <v>638</v>
      </c>
      <c r="M101" s="11">
        <v>21</v>
      </c>
      <c r="N101" s="10">
        <v>17927.280952380952</v>
      </c>
      <c r="O101" s="6" t="s">
        <v>31</v>
      </c>
      <c r="P101" s="6" t="s">
        <v>31</v>
      </c>
      <c r="Q101" s="6">
        <v>1</v>
      </c>
      <c r="R101" s="6">
        <v>12</v>
      </c>
      <c r="S101" s="6">
        <v>8</v>
      </c>
      <c r="T101" s="6" t="s">
        <v>31</v>
      </c>
      <c r="U101" s="6" t="s">
        <v>31</v>
      </c>
      <c r="V101" s="6" t="s">
        <v>31</v>
      </c>
      <c r="W101" s="13">
        <v>0</v>
      </c>
      <c r="X101" s="13">
        <v>0</v>
      </c>
      <c r="Y101" s="13">
        <v>17927.280952380952</v>
      </c>
      <c r="Z101" s="13">
        <v>215127.37142857141</v>
      </c>
      <c r="AA101" s="13">
        <v>143418.24761904762</v>
      </c>
      <c r="AB101" s="13">
        <v>0</v>
      </c>
      <c r="AC101" s="13">
        <v>0</v>
      </c>
      <c r="AD101" s="13">
        <v>0</v>
      </c>
    </row>
    <row r="102" spans="1:30" ht="30" customHeight="1" x14ac:dyDescent="0.25">
      <c r="A102" s="6">
        <v>2010</v>
      </c>
      <c r="B102" s="6" t="s">
        <v>50</v>
      </c>
      <c r="C102" s="6"/>
      <c r="D102" s="6" t="s">
        <v>27</v>
      </c>
      <c r="E102" s="6">
        <v>5000000062</v>
      </c>
      <c r="F102" s="6" t="s">
        <v>28</v>
      </c>
      <c r="G102" s="16" t="s">
        <v>32</v>
      </c>
      <c r="H102" s="7" t="s">
        <v>30</v>
      </c>
      <c r="I102" s="9">
        <v>40513</v>
      </c>
      <c r="J102" s="9">
        <v>41120</v>
      </c>
      <c r="K102" s="10">
        <v>368527.32</v>
      </c>
      <c r="L102" s="6">
        <v>607</v>
      </c>
      <c r="M102" s="11">
        <v>20</v>
      </c>
      <c r="N102" s="10">
        <v>18426.366000000002</v>
      </c>
      <c r="O102" s="6" t="s">
        <v>31</v>
      </c>
      <c r="P102" s="6" t="s">
        <v>31</v>
      </c>
      <c r="Q102" s="6">
        <v>1</v>
      </c>
      <c r="R102" s="6">
        <v>12</v>
      </c>
      <c r="S102" s="6">
        <v>7</v>
      </c>
      <c r="T102" s="6" t="s">
        <v>31</v>
      </c>
      <c r="U102" s="6" t="s">
        <v>31</v>
      </c>
      <c r="V102" s="6" t="s">
        <v>31</v>
      </c>
      <c r="W102" s="13">
        <v>0</v>
      </c>
      <c r="X102" s="13">
        <v>0</v>
      </c>
      <c r="Y102" s="13">
        <v>18426.366000000002</v>
      </c>
      <c r="Z102" s="13">
        <v>221116.39200000002</v>
      </c>
      <c r="AA102" s="13">
        <v>128984.56200000001</v>
      </c>
      <c r="AB102" s="13">
        <v>0</v>
      </c>
      <c r="AC102" s="13">
        <v>0</v>
      </c>
      <c r="AD102" s="13">
        <v>0</v>
      </c>
    </row>
    <row r="103" spans="1:30" ht="30" customHeight="1" x14ac:dyDescent="0.25">
      <c r="A103" s="6">
        <v>2010</v>
      </c>
      <c r="B103" s="6" t="s">
        <v>50</v>
      </c>
      <c r="C103" s="6"/>
      <c r="D103" s="6" t="s">
        <v>27</v>
      </c>
      <c r="E103" s="6">
        <v>5000000063</v>
      </c>
      <c r="F103" s="6" t="s">
        <v>28</v>
      </c>
      <c r="G103" s="16" t="s">
        <v>32</v>
      </c>
      <c r="H103" s="7" t="s">
        <v>30</v>
      </c>
      <c r="I103" s="9">
        <v>40520</v>
      </c>
      <c r="J103" s="9">
        <v>40998</v>
      </c>
      <c r="K103" s="10">
        <v>300000</v>
      </c>
      <c r="L103" s="6">
        <v>478</v>
      </c>
      <c r="M103" s="11">
        <v>16</v>
      </c>
      <c r="N103" s="10">
        <v>18750</v>
      </c>
      <c r="O103" s="6" t="s">
        <v>31</v>
      </c>
      <c r="P103" s="6" t="s">
        <v>31</v>
      </c>
      <c r="Q103" s="6">
        <v>1</v>
      </c>
      <c r="R103" s="6">
        <v>12</v>
      </c>
      <c r="S103" s="6">
        <v>3</v>
      </c>
      <c r="T103" s="6" t="s">
        <v>31</v>
      </c>
      <c r="U103" s="6" t="s">
        <v>31</v>
      </c>
      <c r="V103" s="6" t="s">
        <v>31</v>
      </c>
      <c r="W103" s="13">
        <v>0</v>
      </c>
      <c r="X103" s="13">
        <v>0</v>
      </c>
      <c r="Y103" s="13">
        <v>18750</v>
      </c>
      <c r="Z103" s="13">
        <v>225000</v>
      </c>
      <c r="AA103" s="13">
        <v>56250</v>
      </c>
      <c r="AB103" s="13">
        <v>0</v>
      </c>
      <c r="AC103" s="13">
        <v>0</v>
      </c>
      <c r="AD103" s="13">
        <v>0</v>
      </c>
    </row>
    <row r="104" spans="1:30" ht="30" customHeight="1" x14ac:dyDescent="0.25">
      <c r="A104" s="18">
        <v>2011</v>
      </c>
      <c r="B104" s="18" t="s">
        <v>50</v>
      </c>
      <c r="C104" s="18"/>
      <c r="D104" s="18" t="s">
        <v>27</v>
      </c>
      <c r="E104" s="18">
        <v>4600031294</v>
      </c>
      <c r="F104" s="18" t="s">
        <v>40</v>
      </c>
      <c r="G104" s="20" t="s">
        <v>44</v>
      </c>
      <c r="H104" s="19" t="s">
        <v>30</v>
      </c>
      <c r="I104" s="21">
        <v>40590</v>
      </c>
      <c r="J104" s="21">
        <v>40998</v>
      </c>
      <c r="K104" s="22">
        <v>275000</v>
      </c>
      <c r="L104" s="18">
        <v>408</v>
      </c>
      <c r="M104" s="23">
        <v>12</v>
      </c>
      <c r="N104" s="22">
        <v>22916.666666666668</v>
      </c>
      <c r="O104" s="18" t="s">
        <v>31</v>
      </c>
      <c r="P104" s="18" t="s">
        <v>31</v>
      </c>
      <c r="Q104" s="18" t="s">
        <v>31</v>
      </c>
      <c r="R104" s="18">
        <v>9</v>
      </c>
      <c r="S104" s="18">
        <v>3</v>
      </c>
      <c r="T104" s="18" t="s">
        <v>31</v>
      </c>
      <c r="U104" s="18" t="s">
        <v>31</v>
      </c>
      <c r="V104" s="18" t="s">
        <v>31</v>
      </c>
      <c r="W104" s="25">
        <v>0</v>
      </c>
      <c r="X104" s="25">
        <v>0</v>
      </c>
      <c r="Y104" s="25">
        <v>0</v>
      </c>
      <c r="Z104" s="25">
        <v>206250</v>
      </c>
      <c r="AA104" s="25">
        <v>68750</v>
      </c>
      <c r="AB104" s="25">
        <v>0</v>
      </c>
      <c r="AC104" s="25">
        <v>0</v>
      </c>
      <c r="AD104" s="25">
        <v>0</v>
      </c>
    </row>
    <row r="105" spans="1:30" x14ac:dyDescent="0.25">
      <c r="E105">
        <v>4600041683</v>
      </c>
      <c r="F105" s="136" t="s">
        <v>28</v>
      </c>
    </row>
  </sheetData>
  <autoFilter ref="A6:V105"/>
  <pageMargins left="0.511811024" right="0.511811024" top="0.78740157499999996" bottom="0.78740157499999996" header="0.31496062000000002" footer="0.3149606200000000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EQ68"/>
  <sheetViews>
    <sheetView showGridLines="0" zoomScale="80" zoomScaleNormal="80" workbookViewId="0">
      <pane xSplit="7" ySplit="6" topLeftCell="U48" activePane="bottomRight" state="frozen"/>
      <selection pane="topRight" activeCell="F1" sqref="F1"/>
      <selection pane="bottomLeft" activeCell="A7" sqref="A7"/>
      <selection pane="bottomRight" activeCell="AN56" sqref="AN56"/>
    </sheetView>
  </sheetViews>
  <sheetFormatPr defaultRowHeight="15" x14ac:dyDescent="0.25"/>
  <cols>
    <col min="2" max="2" width="13.7109375" customWidth="1"/>
    <col min="3" max="3" width="12.7109375" bestFit="1" customWidth="1"/>
    <col min="4" max="4" width="26.28515625" bestFit="1" customWidth="1"/>
    <col min="5" max="5" width="12.85546875" bestFit="1" customWidth="1"/>
    <col min="6" max="6" width="12.85546875" customWidth="1"/>
    <col min="7" max="7" width="15.85546875" customWidth="1"/>
    <col min="8" max="8" width="17.5703125" customWidth="1"/>
    <col min="9" max="9" width="35.140625" customWidth="1"/>
    <col min="10" max="10" width="10.7109375" bestFit="1" customWidth="1"/>
    <col min="11" max="12" width="11.5703125" bestFit="1" customWidth="1"/>
    <col min="13" max="13" width="16" bestFit="1" customWidth="1"/>
    <col min="14" max="14" width="11.42578125" customWidth="1"/>
    <col min="15" max="15" width="11.28515625" customWidth="1"/>
    <col min="16" max="16" width="13.85546875" customWidth="1"/>
    <col min="17" max="20" width="11" hidden="1" customWidth="1"/>
    <col min="21" max="24" width="11" customWidth="1"/>
    <col min="25" max="25" width="0.5703125" customWidth="1"/>
    <col min="26" max="26" width="18" hidden="1" customWidth="1"/>
    <col min="27" max="27" width="0.5703125" hidden="1" customWidth="1"/>
    <col min="28" max="28" width="18" hidden="1" customWidth="1"/>
    <col min="29" max="29" width="0.5703125" hidden="1" customWidth="1"/>
    <col min="30" max="30" width="18" hidden="1" customWidth="1"/>
    <col min="31" max="31" width="0.5703125" hidden="1" customWidth="1"/>
    <col min="32" max="32" width="18" hidden="1" customWidth="1"/>
    <col min="33" max="33" width="0.5703125" hidden="1" customWidth="1"/>
    <col min="34" max="34" width="18" hidden="1" customWidth="1"/>
    <col min="35" max="35" width="0.5703125" customWidth="1"/>
    <col min="36" max="36" width="18" bestFit="1" customWidth="1"/>
    <col min="37" max="37" width="0.5703125" customWidth="1"/>
    <col min="38" max="38" width="18" bestFit="1" customWidth="1"/>
    <col min="39" max="39" width="0.5703125" customWidth="1"/>
    <col min="40" max="40" width="18" bestFit="1" customWidth="1"/>
    <col min="41" max="41" width="12.28515625" style="136" bestFit="1" customWidth="1"/>
    <col min="42" max="42" width="71.42578125" bestFit="1" customWidth="1"/>
  </cols>
  <sheetData>
    <row r="2" spans="2:42" ht="30" customHeight="1" x14ac:dyDescent="0.25">
      <c r="Q2">
        <f>M12/6</f>
        <v>13418.333333333334</v>
      </c>
      <c r="Z2" s="26" t="s">
        <v>45</v>
      </c>
      <c r="AA2" s="27"/>
      <c r="AB2" s="26" t="s">
        <v>45</v>
      </c>
      <c r="AC2" s="27"/>
      <c r="AD2" s="26" t="s">
        <v>45</v>
      </c>
      <c r="AE2" s="27"/>
      <c r="AF2" s="26" t="s">
        <v>45</v>
      </c>
      <c r="AG2" s="27"/>
      <c r="AH2" s="26" t="s">
        <v>45</v>
      </c>
      <c r="AI2" s="27"/>
      <c r="AJ2" s="26" t="s">
        <v>45</v>
      </c>
      <c r="AK2" s="27"/>
      <c r="AL2" s="26" t="s">
        <v>45</v>
      </c>
      <c r="AM2" s="27"/>
      <c r="AN2" s="26" t="s">
        <v>45</v>
      </c>
    </row>
    <row r="3" spans="2:42" ht="30" customHeight="1" x14ac:dyDescent="0.25">
      <c r="Z3" s="35">
        <v>25262000</v>
      </c>
      <c r="AA3" s="27"/>
      <c r="AB3" s="35">
        <v>25262000</v>
      </c>
      <c r="AC3" s="27"/>
      <c r="AD3" s="35">
        <v>25262000</v>
      </c>
      <c r="AE3" s="27"/>
      <c r="AF3" s="35">
        <v>25262000</v>
      </c>
      <c r="AG3" s="27"/>
      <c r="AH3" s="35">
        <v>25262000</v>
      </c>
      <c r="AI3" s="29"/>
      <c r="AJ3" s="35">
        <v>29243085.104700003</v>
      </c>
      <c r="AK3" s="29"/>
      <c r="AL3" s="35">
        <f>AJ3</f>
        <v>29243085.104700003</v>
      </c>
      <c r="AM3" s="29"/>
      <c r="AN3" s="35">
        <f>AJ3</f>
        <v>29243085.104700003</v>
      </c>
    </row>
    <row r="4" spans="2:42" ht="30" customHeight="1" x14ac:dyDescent="0.25">
      <c r="Z4" s="30">
        <f>Z3-SUM(Z7:Z51)</f>
        <v>25262000</v>
      </c>
      <c r="AA4" s="27"/>
      <c r="AB4" s="30">
        <f>AB3-SUM(AB7:AB51)</f>
        <v>24178820.44951636</v>
      </c>
      <c r="AC4" s="27"/>
      <c r="AD4" s="30">
        <f>AD3-SUM(AD7:AD51)</f>
        <v>19559984.345821444</v>
      </c>
      <c r="AE4" s="27"/>
      <c r="AF4" s="30">
        <f>AF3-SUM(AF7:AF51)</f>
        <v>12136120.960990144</v>
      </c>
      <c r="AG4" s="27"/>
      <c r="AH4" s="30">
        <f>AH3-AH56</f>
        <v>-644360.46532006562</v>
      </c>
      <c r="AI4" s="31"/>
      <c r="AJ4" s="30">
        <f>(AJ3-AJ56)/1000</f>
        <v>13038.998638320332</v>
      </c>
      <c r="AK4" s="31"/>
      <c r="AL4" s="30">
        <f>(AL3-AL56)/1000</f>
        <v>24891.130180471795</v>
      </c>
      <c r="AM4" s="31"/>
      <c r="AN4" s="30">
        <f>(AN3-AN56)/1000</f>
        <v>27870.328963033338</v>
      </c>
    </row>
    <row r="5" spans="2:42" ht="6.2" customHeight="1" x14ac:dyDescent="0.25"/>
    <row r="6" spans="2:42" ht="52.5" customHeight="1" x14ac:dyDescent="0.25">
      <c r="B6" s="1" t="s">
        <v>46</v>
      </c>
      <c r="C6" s="1" t="s">
        <v>47</v>
      </c>
      <c r="D6" s="1" t="s">
        <v>51</v>
      </c>
      <c r="E6" s="1" t="s">
        <v>0</v>
      </c>
      <c r="F6" s="1" t="s">
        <v>81</v>
      </c>
      <c r="G6" s="1" t="s">
        <v>1</v>
      </c>
      <c r="H6" s="1" t="s">
        <v>2</v>
      </c>
      <c r="I6" s="1" t="s">
        <v>3</v>
      </c>
      <c r="J6" s="1" t="s">
        <v>4</v>
      </c>
      <c r="K6" s="1" t="s">
        <v>148</v>
      </c>
      <c r="L6" s="1" t="s">
        <v>6</v>
      </c>
      <c r="M6" s="2" t="s">
        <v>7</v>
      </c>
      <c r="N6" s="1" t="s">
        <v>8</v>
      </c>
      <c r="O6" s="1" t="s">
        <v>9</v>
      </c>
      <c r="P6" s="1" t="s">
        <v>10</v>
      </c>
      <c r="Q6" s="3" t="s">
        <v>11</v>
      </c>
      <c r="R6" s="3" t="s">
        <v>12</v>
      </c>
      <c r="S6" s="3" t="s">
        <v>13</v>
      </c>
      <c r="T6" s="3" t="s">
        <v>14</v>
      </c>
      <c r="U6" s="3" t="s">
        <v>15</v>
      </c>
      <c r="V6" s="3" t="s">
        <v>16</v>
      </c>
      <c r="W6" s="3" t="s">
        <v>17</v>
      </c>
      <c r="X6" s="3" t="s">
        <v>18</v>
      </c>
      <c r="Y6" s="4"/>
      <c r="Z6" s="1" t="s">
        <v>19</v>
      </c>
      <c r="AA6" s="4"/>
      <c r="AB6" s="1" t="s">
        <v>20</v>
      </c>
      <c r="AC6" s="4"/>
      <c r="AD6" s="1" t="s">
        <v>21</v>
      </c>
      <c r="AE6" s="4"/>
      <c r="AF6" s="1" t="s">
        <v>22</v>
      </c>
      <c r="AG6" s="4"/>
      <c r="AH6" s="1" t="s">
        <v>23</v>
      </c>
      <c r="AI6" s="5"/>
      <c r="AJ6" s="40" t="s">
        <v>24</v>
      </c>
      <c r="AK6" s="5"/>
      <c r="AL6" s="1" t="s">
        <v>25</v>
      </c>
      <c r="AM6" s="5"/>
      <c r="AN6" s="1" t="s">
        <v>26</v>
      </c>
      <c r="AO6" s="136" t="s">
        <v>122</v>
      </c>
    </row>
    <row r="7" spans="2:42" ht="30" customHeight="1" x14ac:dyDescent="0.25">
      <c r="B7" s="6">
        <v>2009</v>
      </c>
      <c r="C7" s="6" t="s">
        <v>50</v>
      </c>
      <c r="D7" s="6"/>
      <c r="E7" s="6" t="s">
        <v>27</v>
      </c>
      <c r="F7" s="6"/>
      <c r="G7" s="6">
        <v>4600016223</v>
      </c>
      <c r="H7" s="7" t="s">
        <v>28</v>
      </c>
      <c r="I7" s="8" t="s">
        <v>29</v>
      </c>
      <c r="J7" s="7" t="s">
        <v>30</v>
      </c>
      <c r="K7" s="9">
        <v>39842</v>
      </c>
      <c r="L7" s="9">
        <v>40967</v>
      </c>
      <c r="M7" s="10">
        <v>1829892.21</v>
      </c>
      <c r="N7" s="6">
        <v>1125</v>
      </c>
      <c r="O7" s="11">
        <v>37</v>
      </c>
      <c r="P7" s="10">
        <v>49456.546216216215</v>
      </c>
      <c r="Q7" s="6" t="s">
        <v>31</v>
      </c>
      <c r="R7" s="6">
        <v>11</v>
      </c>
      <c r="S7" s="6">
        <v>12</v>
      </c>
      <c r="T7" s="6">
        <v>12</v>
      </c>
      <c r="U7" s="6">
        <v>2</v>
      </c>
      <c r="V7" s="6" t="s">
        <v>31</v>
      </c>
      <c r="W7" s="6" t="s">
        <v>31</v>
      </c>
      <c r="X7" s="6" t="s">
        <v>31</v>
      </c>
      <c r="Y7" s="12"/>
      <c r="Z7" s="13">
        <v>0</v>
      </c>
      <c r="AA7" s="12"/>
      <c r="AB7" s="13">
        <v>544022.00837837835</v>
      </c>
      <c r="AC7" s="12"/>
      <c r="AD7" s="13">
        <v>593478.55459459452</v>
      </c>
      <c r="AE7" s="12"/>
      <c r="AF7" s="13">
        <v>593478.55459459452</v>
      </c>
      <c r="AG7" s="13"/>
      <c r="AH7" s="13">
        <f>IF(U7="-",0*P7,U7*P7)</f>
        <v>98913.09243243243</v>
      </c>
      <c r="AI7" s="13"/>
      <c r="AJ7" s="13">
        <f>IF(V7="-",0*P7,V7*P7)</f>
        <v>0</v>
      </c>
      <c r="AK7" s="13"/>
      <c r="AL7" s="13">
        <f>IF(W7="-",0*P7,W7*P7)</f>
        <v>0</v>
      </c>
      <c r="AM7" s="13"/>
      <c r="AN7" s="13">
        <f>IF(X7="-",0*P7,X7*P7)</f>
        <v>0</v>
      </c>
      <c r="AO7" s="136">
        <f>YEAR(K7)</f>
        <v>2009</v>
      </c>
    </row>
    <row r="8" spans="2:42" ht="30" customHeight="1" x14ac:dyDescent="0.25">
      <c r="B8" s="6">
        <v>2010</v>
      </c>
      <c r="C8" s="6" t="s">
        <v>50</v>
      </c>
      <c r="D8" s="6"/>
      <c r="E8" s="6" t="s">
        <v>27</v>
      </c>
      <c r="F8" s="6"/>
      <c r="G8" s="6">
        <v>4600024521</v>
      </c>
      <c r="H8" s="7" t="s">
        <v>28</v>
      </c>
      <c r="I8" s="8" t="s">
        <v>32</v>
      </c>
      <c r="J8" s="7" t="s">
        <v>30</v>
      </c>
      <c r="K8" s="9">
        <v>40479</v>
      </c>
      <c r="L8" s="9">
        <v>41391</v>
      </c>
      <c r="M8" s="10">
        <v>1347449</v>
      </c>
      <c r="N8" s="6">
        <v>912</v>
      </c>
      <c r="O8" s="11">
        <v>30</v>
      </c>
      <c r="P8" s="10">
        <v>44914.966666666667</v>
      </c>
      <c r="Q8" s="6" t="s">
        <v>31</v>
      </c>
      <c r="R8" s="6" t="s">
        <v>31</v>
      </c>
      <c r="S8" s="6">
        <v>2</v>
      </c>
      <c r="T8" s="6">
        <v>12</v>
      </c>
      <c r="U8" s="6">
        <v>12</v>
      </c>
      <c r="V8" s="6">
        <v>4</v>
      </c>
      <c r="W8" s="6" t="s">
        <v>31</v>
      </c>
      <c r="X8" s="6" t="s">
        <v>31</v>
      </c>
      <c r="Y8" s="12"/>
      <c r="Z8" s="13">
        <v>0</v>
      </c>
      <c r="AA8" s="12"/>
      <c r="AB8" s="13">
        <v>0</v>
      </c>
      <c r="AC8" s="12"/>
      <c r="AD8" s="13">
        <v>89829.933333333334</v>
      </c>
      <c r="AE8" s="12"/>
      <c r="AF8" s="13">
        <v>538979.6</v>
      </c>
      <c r="AG8" s="13"/>
      <c r="AH8" s="13">
        <f t="shared" ref="AH8:AH51" si="0">IF(U8="-",0*P8,U8*P8)</f>
        <v>538979.6</v>
      </c>
      <c r="AI8" s="13"/>
      <c r="AJ8" s="13">
        <f t="shared" ref="AJ8:AJ54" si="1">IF(V8="-",0*P8,V8*P8)</f>
        <v>179659.86666666667</v>
      </c>
      <c r="AK8" s="13"/>
      <c r="AL8" s="13">
        <f t="shared" ref="AL8:AL54" si="2">IF(W8="-",0*P8,W8*P8)</f>
        <v>0</v>
      </c>
      <c r="AM8" s="13"/>
      <c r="AN8" s="13">
        <f t="shared" ref="AN8:AN54" si="3">IF(X8="-",0*P8,X8*P8)</f>
        <v>0</v>
      </c>
      <c r="AO8" s="136">
        <f t="shared" ref="AO8:AO55" si="4">YEAR(K8)</f>
        <v>2010</v>
      </c>
    </row>
    <row r="9" spans="2:42" ht="30" customHeight="1" x14ac:dyDescent="0.25">
      <c r="B9" s="6">
        <v>2011</v>
      </c>
      <c r="C9" s="6" t="s">
        <v>50</v>
      </c>
      <c r="D9" s="6"/>
      <c r="E9" s="6" t="s">
        <v>27</v>
      </c>
      <c r="F9" s="6"/>
      <c r="G9" s="6">
        <v>4600032335</v>
      </c>
      <c r="H9" s="7" t="s">
        <v>28</v>
      </c>
      <c r="I9" s="8" t="s">
        <v>32</v>
      </c>
      <c r="J9" s="7" t="s">
        <v>30</v>
      </c>
      <c r="K9" s="9">
        <v>40664</v>
      </c>
      <c r="L9" s="9">
        <v>40998</v>
      </c>
      <c r="M9" s="10">
        <v>1419080</v>
      </c>
      <c r="N9" s="6">
        <v>334</v>
      </c>
      <c r="O9" s="11">
        <v>11</v>
      </c>
      <c r="P9" s="10">
        <v>129007.27272727272</v>
      </c>
      <c r="Q9" s="6" t="s">
        <v>31</v>
      </c>
      <c r="R9" s="6" t="s">
        <v>31</v>
      </c>
      <c r="S9" s="6" t="s">
        <v>31</v>
      </c>
      <c r="T9" s="6">
        <v>8</v>
      </c>
      <c r="U9" s="6">
        <v>3</v>
      </c>
      <c r="V9" s="6" t="s">
        <v>31</v>
      </c>
      <c r="W9" s="6" t="s">
        <v>31</v>
      </c>
      <c r="X9" s="6" t="s">
        <v>31</v>
      </c>
      <c r="Y9" s="12"/>
      <c r="Z9" s="13">
        <v>0</v>
      </c>
      <c r="AA9" s="12"/>
      <c r="AB9" s="13">
        <v>0</v>
      </c>
      <c r="AC9" s="12"/>
      <c r="AD9" s="13">
        <v>0</v>
      </c>
      <c r="AE9" s="12"/>
      <c r="AF9" s="13">
        <v>1032058.1818181818</v>
      </c>
      <c r="AG9" s="13"/>
      <c r="AH9" s="13">
        <f t="shared" si="0"/>
        <v>387021.81818181818</v>
      </c>
      <c r="AI9" s="13"/>
      <c r="AJ9" s="13">
        <f t="shared" si="1"/>
        <v>0</v>
      </c>
      <c r="AK9" s="13"/>
      <c r="AL9" s="13">
        <f t="shared" si="2"/>
        <v>0</v>
      </c>
      <c r="AM9" s="13"/>
      <c r="AN9" s="13">
        <f t="shared" si="3"/>
        <v>0</v>
      </c>
      <c r="AO9" s="136">
        <f t="shared" si="4"/>
        <v>2011</v>
      </c>
    </row>
    <row r="10" spans="2:42" ht="30" customHeight="1" x14ac:dyDescent="0.25">
      <c r="B10" s="6">
        <v>2011</v>
      </c>
      <c r="C10" s="6" t="s">
        <v>50</v>
      </c>
      <c r="D10" s="6"/>
      <c r="E10" s="6" t="s">
        <v>27</v>
      </c>
      <c r="F10" s="6"/>
      <c r="G10" s="6">
        <v>4600032336</v>
      </c>
      <c r="H10" s="7" t="s">
        <v>28</v>
      </c>
      <c r="I10" s="8" t="s">
        <v>32</v>
      </c>
      <c r="J10" s="7" t="s">
        <v>30</v>
      </c>
      <c r="K10" s="9">
        <v>40664</v>
      </c>
      <c r="L10" s="9">
        <v>40938</v>
      </c>
      <c r="M10" s="10">
        <v>1107560</v>
      </c>
      <c r="N10" s="6">
        <v>274</v>
      </c>
      <c r="O10" s="11">
        <v>9</v>
      </c>
      <c r="P10" s="10">
        <v>123062.22222222222</v>
      </c>
      <c r="Q10" s="6" t="s">
        <v>31</v>
      </c>
      <c r="R10" s="6" t="s">
        <v>31</v>
      </c>
      <c r="S10" s="6" t="s">
        <v>31</v>
      </c>
      <c r="T10" s="6">
        <v>8</v>
      </c>
      <c r="U10" s="6">
        <v>1</v>
      </c>
      <c r="V10" s="6" t="s">
        <v>31</v>
      </c>
      <c r="W10" s="6" t="s">
        <v>31</v>
      </c>
      <c r="X10" s="6" t="s">
        <v>31</v>
      </c>
      <c r="Y10" s="12"/>
      <c r="Z10" s="13">
        <v>0</v>
      </c>
      <c r="AA10" s="12"/>
      <c r="AB10" s="13">
        <v>0</v>
      </c>
      <c r="AC10" s="12"/>
      <c r="AD10" s="13">
        <v>0</v>
      </c>
      <c r="AE10" s="12"/>
      <c r="AF10" s="13">
        <v>984497.77777777775</v>
      </c>
      <c r="AG10" s="13"/>
      <c r="AH10" s="13">
        <f t="shared" si="0"/>
        <v>123062.22222222222</v>
      </c>
      <c r="AI10" s="13"/>
      <c r="AJ10" s="13">
        <f t="shared" si="1"/>
        <v>0</v>
      </c>
      <c r="AK10" s="13"/>
      <c r="AL10" s="13">
        <f t="shared" si="2"/>
        <v>0</v>
      </c>
      <c r="AM10" s="13"/>
      <c r="AN10" s="13">
        <f t="shared" si="3"/>
        <v>0</v>
      </c>
      <c r="AO10" s="136">
        <f t="shared" si="4"/>
        <v>2011</v>
      </c>
    </row>
    <row r="11" spans="2:42" ht="30" customHeight="1" x14ac:dyDescent="0.25">
      <c r="B11" s="6">
        <v>2011</v>
      </c>
      <c r="C11" s="6" t="s">
        <v>50</v>
      </c>
      <c r="D11" s="6"/>
      <c r="E11" s="6" t="s">
        <v>27</v>
      </c>
      <c r="F11" s="6"/>
      <c r="G11" s="6">
        <v>4600032340</v>
      </c>
      <c r="H11" s="7" t="s">
        <v>28</v>
      </c>
      <c r="I11" s="8" t="s">
        <v>32</v>
      </c>
      <c r="J11" s="7" t="s">
        <v>30</v>
      </c>
      <c r="K11" s="9">
        <v>40664</v>
      </c>
      <c r="L11" s="9">
        <v>41182</v>
      </c>
      <c r="M11" s="10">
        <v>1151977.68</v>
      </c>
      <c r="N11" s="6">
        <v>518</v>
      </c>
      <c r="O11" s="11">
        <v>17</v>
      </c>
      <c r="P11" s="10">
        <v>67763.392941176469</v>
      </c>
      <c r="Q11" s="6" t="s">
        <v>31</v>
      </c>
      <c r="R11" s="6" t="s">
        <v>31</v>
      </c>
      <c r="S11" s="6" t="s">
        <v>31</v>
      </c>
      <c r="T11" s="6">
        <v>8</v>
      </c>
      <c r="U11" s="6">
        <v>9</v>
      </c>
      <c r="V11" s="6" t="s">
        <v>31</v>
      </c>
      <c r="W11" s="6" t="s">
        <v>31</v>
      </c>
      <c r="X11" s="6" t="s">
        <v>31</v>
      </c>
      <c r="Y11" s="12"/>
      <c r="Z11" s="13">
        <v>0</v>
      </c>
      <c r="AA11" s="12"/>
      <c r="AB11" s="13">
        <v>0</v>
      </c>
      <c r="AC11" s="12"/>
      <c r="AD11" s="13">
        <v>0</v>
      </c>
      <c r="AE11" s="12"/>
      <c r="AF11" s="13">
        <v>542107.14352941175</v>
      </c>
      <c r="AG11" s="13"/>
      <c r="AH11" s="13">
        <f t="shared" si="0"/>
        <v>609870.53647058818</v>
      </c>
      <c r="AI11" s="13"/>
      <c r="AJ11" s="13">
        <f t="shared" si="1"/>
        <v>0</v>
      </c>
      <c r="AK11" s="13"/>
      <c r="AL11" s="13">
        <f t="shared" si="2"/>
        <v>0</v>
      </c>
      <c r="AM11" s="13"/>
      <c r="AN11" s="13">
        <f t="shared" si="3"/>
        <v>0</v>
      </c>
      <c r="AO11" s="136">
        <f t="shared" si="4"/>
        <v>2011</v>
      </c>
    </row>
    <row r="12" spans="2:42" ht="30" customHeight="1" x14ac:dyDescent="0.25">
      <c r="B12" s="6">
        <v>2013</v>
      </c>
      <c r="C12" s="6" t="s">
        <v>50</v>
      </c>
      <c r="D12" s="139" t="s">
        <v>132</v>
      </c>
      <c r="E12" s="6" t="s">
        <v>27</v>
      </c>
      <c r="F12" s="6">
        <v>90045050</v>
      </c>
      <c r="G12" s="6">
        <v>4600041683</v>
      </c>
      <c r="H12" s="7" t="s">
        <v>28</v>
      </c>
      <c r="I12" s="8" t="s">
        <v>32</v>
      </c>
      <c r="J12" s="7" t="s">
        <v>30</v>
      </c>
      <c r="K12" s="9">
        <v>41289</v>
      </c>
      <c r="L12" s="9">
        <v>41470</v>
      </c>
      <c r="M12" s="10">
        <v>80510</v>
      </c>
      <c r="N12" s="6">
        <f>L12-K12</f>
        <v>181</v>
      </c>
      <c r="O12" s="11">
        <f>N12/30</f>
        <v>6.0333333333333332</v>
      </c>
      <c r="P12" s="10">
        <f>M12/6</f>
        <v>13418.333333333334</v>
      </c>
      <c r="Q12" s="6" t="s">
        <v>31</v>
      </c>
      <c r="R12" s="6" t="s">
        <v>31</v>
      </c>
      <c r="S12" s="6" t="s">
        <v>31</v>
      </c>
      <c r="T12" s="6" t="s">
        <v>31</v>
      </c>
      <c r="U12" s="6" t="s">
        <v>31</v>
      </c>
      <c r="V12" s="6">
        <v>6</v>
      </c>
      <c r="W12" s="6" t="s">
        <v>31</v>
      </c>
      <c r="X12" s="6" t="s">
        <v>31</v>
      </c>
      <c r="Y12" s="12"/>
      <c r="Z12" s="13">
        <v>0</v>
      </c>
      <c r="AA12" s="12"/>
      <c r="AB12" s="13">
        <v>0</v>
      </c>
      <c r="AC12" s="12"/>
      <c r="AD12" s="13">
        <v>0</v>
      </c>
      <c r="AE12" s="12"/>
      <c r="AF12" s="13">
        <v>0</v>
      </c>
      <c r="AG12" s="13"/>
      <c r="AH12" s="13">
        <f t="shared" si="0"/>
        <v>0</v>
      </c>
      <c r="AI12" s="13"/>
      <c r="AJ12" s="13">
        <v>0</v>
      </c>
      <c r="AK12" s="13"/>
      <c r="AL12" s="13">
        <f t="shared" si="2"/>
        <v>0</v>
      </c>
      <c r="AM12" s="13"/>
      <c r="AN12" s="13">
        <f t="shared" si="3"/>
        <v>0</v>
      </c>
      <c r="AO12" s="136">
        <f t="shared" si="4"/>
        <v>2013</v>
      </c>
      <c r="AP12" s="141" t="s">
        <v>133</v>
      </c>
    </row>
    <row r="13" spans="2:42" ht="30" customHeight="1" x14ac:dyDescent="0.25">
      <c r="B13" s="6">
        <v>2011</v>
      </c>
      <c r="C13" s="6" t="s">
        <v>50</v>
      </c>
      <c r="D13" s="139"/>
      <c r="E13" s="6" t="s">
        <v>27</v>
      </c>
      <c r="F13" s="6"/>
      <c r="G13" s="6">
        <v>4600032342</v>
      </c>
      <c r="H13" s="7" t="s">
        <v>28</v>
      </c>
      <c r="I13" s="8" t="s">
        <v>32</v>
      </c>
      <c r="J13" s="7" t="s">
        <v>30</v>
      </c>
      <c r="K13" s="9">
        <v>40664</v>
      </c>
      <c r="L13" s="9">
        <v>41212</v>
      </c>
      <c r="M13" s="10">
        <v>1071858.02</v>
      </c>
      <c r="N13" s="6">
        <v>548</v>
      </c>
      <c r="O13" s="11">
        <v>18</v>
      </c>
      <c r="P13" s="10">
        <v>59547.66777777778</v>
      </c>
      <c r="Q13" s="6" t="s">
        <v>31</v>
      </c>
      <c r="R13" s="6" t="s">
        <v>31</v>
      </c>
      <c r="S13" s="6" t="s">
        <v>31</v>
      </c>
      <c r="T13" s="6">
        <v>8</v>
      </c>
      <c r="U13" s="6">
        <v>10</v>
      </c>
      <c r="V13" s="6" t="s">
        <v>31</v>
      </c>
      <c r="W13" s="6" t="s">
        <v>31</v>
      </c>
      <c r="X13" s="6" t="s">
        <v>31</v>
      </c>
      <c r="Y13" s="12"/>
      <c r="Z13" s="13">
        <v>0</v>
      </c>
      <c r="AA13" s="12"/>
      <c r="AB13" s="13">
        <v>0</v>
      </c>
      <c r="AC13" s="12"/>
      <c r="AD13" s="13">
        <v>0</v>
      </c>
      <c r="AE13" s="12"/>
      <c r="AF13" s="13">
        <v>476381.34222222224</v>
      </c>
      <c r="AG13" s="13"/>
      <c r="AH13" s="13">
        <f t="shared" si="0"/>
        <v>595476.67777777778</v>
      </c>
      <c r="AI13" s="13"/>
      <c r="AJ13" s="13">
        <f t="shared" si="1"/>
        <v>0</v>
      </c>
      <c r="AK13" s="13"/>
      <c r="AL13" s="13">
        <f t="shared" si="2"/>
        <v>0</v>
      </c>
      <c r="AM13" s="13"/>
      <c r="AN13" s="13">
        <f t="shared" si="3"/>
        <v>0</v>
      </c>
      <c r="AO13" s="136">
        <f t="shared" si="4"/>
        <v>2011</v>
      </c>
    </row>
    <row r="14" spans="2:42" ht="30" customHeight="1" x14ac:dyDescent="0.25">
      <c r="B14" s="34">
        <v>2013</v>
      </c>
      <c r="C14" s="6" t="s">
        <v>48</v>
      </c>
      <c r="D14" s="139" t="s">
        <v>58</v>
      </c>
      <c r="E14" s="6" t="s">
        <v>27</v>
      </c>
      <c r="F14" s="6">
        <v>60007248</v>
      </c>
      <c r="G14" s="6">
        <v>4600037393</v>
      </c>
      <c r="H14" s="7" t="s">
        <v>28</v>
      </c>
      <c r="I14" s="8" t="s">
        <v>32</v>
      </c>
      <c r="J14" s="7" t="s">
        <v>30</v>
      </c>
      <c r="K14" s="9">
        <v>41339</v>
      </c>
      <c r="L14" s="9">
        <v>41639</v>
      </c>
      <c r="M14" s="10">
        <v>405000</v>
      </c>
      <c r="N14" s="6">
        <f>L14-K14</f>
        <v>300</v>
      </c>
      <c r="O14" s="32">
        <f>SUM(Q14:X14)</f>
        <v>9</v>
      </c>
      <c r="P14" s="10">
        <f>M14/O14</f>
        <v>45000</v>
      </c>
      <c r="Q14" s="6" t="s">
        <v>31</v>
      </c>
      <c r="R14" s="6" t="s">
        <v>31</v>
      </c>
      <c r="S14" s="6" t="s">
        <v>31</v>
      </c>
      <c r="T14" s="6" t="s">
        <v>31</v>
      </c>
      <c r="U14" s="6" t="s">
        <v>31</v>
      </c>
      <c r="V14" s="6">
        <v>9</v>
      </c>
      <c r="W14" s="6" t="s">
        <v>31</v>
      </c>
      <c r="X14" s="6" t="s">
        <v>31</v>
      </c>
      <c r="Y14" s="12"/>
      <c r="Z14" s="13">
        <v>0</v>
      </c>
      <c r="AA14" s="12"/>
      <c r="AB14" s="13">
        <v>0</v>
      </c>
      <c r="AC14" s="12"/>
      <c r="AD14" s="13">
        <v>0</v>
      </c>
      <c r="AE14" s="12"/>
      <c r="AF14" s="13">
        <v>0</v>
      </c>
      <c r="AG14" s="13"/>
      <c r="AH14" s="13">
        <f t="shared" si="0"/>
        <v>0</v>
      </c>
      <c r="AI14" s="13"/>
      <c r="AJ14" s="13">
        <f t="shared" si="1"/>
        <v>405000</v>
      </c>
      <c r="AK14" s="13"/>
      <c r="AL14" s="13">
        <f t="shared" si="2"/>
        <v>0</v>
      </c>
      <c r="AM14" s="13"/>
      <c r="AN14" s="13">
        <f t="shared" si="3"/>
        <v>0</v>
      </c>
      <c r="AO14" s="136">
        <f t="shared" si="4"/>
        <v>2013</v>
      </c>
    </row>
    <row r="15" spans="2:42" ht="30" customHeight="1" x14ac:dyDescent="0.25">
      <c r="B15" s="34">
        <v>2013</v>
      </c>
      <c r="C15" s="6" t="s">
        <v>50</v>
      </c>
      <c r="D15" s="139" t="s">
        <v>55</v>
      </c>
      <c r="E15" s="6" t="s">
        <v>27</v>
      </c>
      <c r="F15" s="6">
        <v>90045281</v>
      </c>
      <c r="G15" s="6">
        <v>4600042736</v>
      </c>
      <c r="H15" s="7" t="s">
        <v>28</v>
      </c>
      <c r="I15" s="8" t="s">
        <v>80</v>
      </c>
      <c r="J15" s="7" t="s">
        <v>30</v>
      </c>
      <c r="K15" s="9">
        <v>41373</v>
      </c>
      <c r="L15" s="9">
        <v>42103</v>
      </c>
      <c r="M15" s="10">
        <v>30000</v>
      </c>
      <c r="N15" s="6">
        <f>L15-K15</f>
        <v>730</v>
      </c>
      <c r="O15" s="32">
        <f>SUM(Q15:X15)</f>
        <v>24</v>
      </c>
      <c r="P15" s="10">
        <f>M15/O15</f>
        <v>1250</v>
      </c>
      <c r="Q15" s="6" t="s">
        <v>31</v>
      </c>
      <c r="R15" s="6" t="s">
        <v>31</v>
      </c>
      <c r="S15" s="6" t="s">
        <v>31</v>
      </c>
      <c r="T15" s="6" t="s">
        <v>31</v>
      </c>
      <c r="U15" s="6" t="s">
        <v>31</v>
      </c>
      <c r="V15" s="6">
        <v>9</v>
      </c>
      <c r="W15" s="6">
        <v>12</v>
      </c>
      <c r="X15" s="6">
        <v>3</v>
      </c>
      <c r="Y15" s="12"/>
      <c r="Z15" s="13"/>
      <c r="AA15" s="12"/>
      <c r="AB15" s="13"/>
      <c r="AC15" s="12"/>
      <c r="AD15" s="13"/>
      <c r="AE15" s="12"/>
      <c r="AF15" s="13"/>
      <c r="AG15" s="13"/>
      <c r="AH15" s="13">
        <f t="shared" si="0"/>
        <v>0</v>
      </c>
      <c r="AI15" s="13"/>
      <c r="AJ15" s="13">
        <f t="shared" si="1"/>
        <v>11250</v>
      </c>
      <c r="AK15" s="13"/>
      <c r="AL15" s="13">
        <f t="shared" si="2"/>
        <v>15000</v>
      </c>
      <c r="AM15" s="13"/>
      <c r="AN15" s="13">
        <f t="shared" si="3"/>
        <v>3750</v>
      </c>
      <c r="AO15" s="136">
        <f t="shared" si="4"/>
        <v>2013</v>
      </c>
    </row>
    <row r="16" spans="2:42" ht="30" customHeight="1" x14ac:dyDescent="0.25">
      <c r="B16" s="34">
        <v>2012</v>
      </c>
      <c r="C16" s="6" t="s">
        <v>50</v>
      </c>
      <c r="D16" s="8" t="s">
        <v>73</v>
      </c>
      <c r="E16" s="6" t="s">
        <v>33</v>
      </c>
      <c r="F16" s="6"/>
      <c r="G16" s="6">
        <v>4600038409</v>
      </c>
      <c r="H16" s="7" t="s">
        <v>28</v>
      </c>
      <c r="I16" s="8" t="s">
        <v>74</v>
      </c>
      <c r="J16" s="7" t="s">
        <v>30</v>
      </c>
      <c r="K16" s="9">
        <v>41050</v>
      </c>
      <c r="L16" s="9">
        <v>41628</v>
      </c>
      <c r="M16" s="10">
        <v>1003041.3</v>
      </c>
      <c r="N16" s="6">
        <f>L16-K16</f>
        <v>578</v>
      </c>
      <c r="O16" s="32">
        <f>SUM(Q16:X16)</f>
        <v>18</v>
      </c>
      <c r="P16" s="10">
        <f>M16/O16</f>
        <v>55724.51666666667</v>
      </c>
      <c r="Q16" s="6" t="s">
        <v>31</v>
      </c>
      <c r="R16" s="6" t="s">
        <v>31</v>
      </c>
      <c r="S16" s="6" t="s">
        <v>31</v>
      </c>
      <c r="T16" s="6" t="s">
        <v>31</v>
      </c>
      <c r="U16" s="6">
        <v>7</v>
      </c>
      <c r="V16" s="6">
        <v>11</v>
      </c>
      <c r="W16" s="6" t="s">
        <v>31</v>
      </c>
      <c r="X16" s="6" t="s">
        <v>31</v>
      </c>
      <c r="Y16" s="12"/>
      <c r="Z16" s="13"/>
      <c r="AA16" s="12"/>
      <c r="AB16" s="13"/>
      <c r="AC16" s="12"/>
      <c r="AD16" s="13"/>
      <c r="AE16" s="12"/>
      <c r="AF16" s="13"/>
      <c r="AG16" s="13"/>
      <c r="AH16" s="13">
        <f t="shared" si="0"/>
        <v>390071.6166666667</v>
      </c>
      <c r="AI16" s="13"/>
      <c r="AJ16" s="13">
        <f t="shared" si="1"/>
        <v>612969.68333333335</v>
      </c>
      <c r="AK16" s="13"/>
      <c r="AL16" s="13">
        <f t="shared" si="2"/>
        <v>0</v>
      </c>
      <c r="AM16" s="13"/>
      <c r="AN16" s="13">
        <f t="shared" si="3"/>
        <v>0</v>
      </c>
      <c r="AO16" s="136">
        <f t="shared" si="4"/>
        <v>2012</v>
      </c>
    </row>
    <row r="17" spans="2:41" ht="30" customHeight="1" x14ac:dyDescent="0.25">
      <c r="B17" s="6">
        <v>2011</v>
      </c>
      <c r="C17" s="6" t="s">
        <v>50</v>
      </c>
      <c r="D17" s="139"/>
      <c r="E17" s="6" t="s">
        <v>27</v>
      </c>
      <c r="F17" s="6"/>
      <c r="G17" s="6">
        <v>4600032343</v>
      </c>
      <c r="H17" s="7" t="s">
        <v>28</v>
      </c>
      <c r="I17" s="8" t="s">
        <v>32</v>
      </c>
      <c r="J17" s="7" t="s">
        <v>30</v>
      </c>
      <c r="K17" s="9">
        <v>40664</v>
      </c>
      <c r="L17" s="9">
        <v>41243</v>
      </c>
      <c r="M17" s="10">
        <v>1558980</v>
      </c>
      <c r="N17" s="6">
        <v>579</v>
      </c>
      <c r="O17" s="11">
        <v>19</v>
      </c>
      <c r="P17" s="10">
        <v>82051.578947368427</v>
      </c>
      <c r="Q17" s="6" t="s">
        <v>31</v>
      </c>
      <c r="R17" s="6" t="s">
        <v>31</v>
      </c>
      <c r="S17" s="6" t="s">
        <v>31</v>
      </c>
      <c r="T17" s="6">
        <v>8</v>
      </c>
      <c r="U17" s="6">
        <v>11</v>
      </c>
      <c r="V17" s="6" t="s">
        <v>31</v>
      </c>
      <c r="W17" s="6" t="s">
        <v>31</v>
      </c>
      <c r="X17" s="6" t="s">
        <v>31</v>
      </c>
      <c r="Y17" s="12"/>
      <c r="Z17" s="13">
        <v>0</v>
      </c>
      <c r="AA17" s="12"/>
      <c r="AB17" s="13">
        <v>0</v>
      </c>
      <c r="AC17" s="12"/>
      <c r="AD17" s="13">
        <v>0</v>
      </c>
      <c r="AE17" s="12"/>
      <c r="AF17" s="13">
        <v>656412.63157894742</v>
      </c>
      <c r="AG17" s="13"/>
      <c r="AH17" s="13">
        <f t="shared" si="0"/>
        <v>902567.3684210527</v>
      </c>
      <c r="AI17" s="13"/>
      <c r="AJ17" s="13">
        <f t="shared" si="1"/>
        <v>0</v>
      </c>
      <c r="AK17" s="13"/>
      <c r="AL17" s="13">
        <f t="shared" si="2"/>
        <v>0</v>
      </c>
      <c r="AM17" s="13"/>
      <c r="AN17" s="13">
        <f t="shared" si="3"/>
        <v>0</v>
      </c>
      <c r="AO17" s="136">
        <f t="shared" si="4"/>
        <v>2011</v>
      </c>
    </row>
    <row r="18" spans="2:41" ht="30" customHeight="1" x14ac:dyDescent="0.25">
      <c r="B18" s="6">
        <v>2011</v>
      </c>
      <c r="C18" s="6" t="s">
        <v>50</v>
      </c>
      <c r="D18" s="6"/>
      <c r="E18" s="6" t="s">
        <v>27</v>
      </c>
      <c r="F18" s="6"/>
      <c r="G18" s="6">
        <v>4600032344</v>
      </c>
      <c r="H18" s="7" t="s">
        <v>28</v>
      </c>
      <c r="I18" s="8" t="s">
        <v>32</v>
      </c>
      <c r="J18" s="7" t="s">
        <v>30</v>
      </c>
      <c r="K18" s="9">
        <v>40664</v>
      </c>
      <c r="L18" s="9">
        <v>41212</v>
      </c>
      <c r="M18" s="10">
        <v>1423080</v>
      </c>
      <c r="N18" s="6">
        <v>548</v>
      </c>
      <c r="O18" s="11">
        <v>18</v>
      </c>
      <c r="P18" s="10">
        <v>79060</v>
      </c>
      <c r="Q18" s="6" t="s">
        <v>31</v>
      </c>
      <c r="R18" s="6" t="s">
        <v>31</v>
      </c>
      <c r="S18" s="6" t="s">
        <v>31</v>
      </c>
      <c r="T18" s="6">
        <v>8</v>
      </c>
      <c r="U18" s="6">
        <v>10</v>
      </c>
      <c r="V18" s="6" t="s">
        <v>31</v>
      </c>
      <c r="W18" s="6" t="s">
        <v>31</v>
      </c>
      <c r="X18" s="6" t="s">
        <v>31</v>
      </c>
      <c r="Y18" s="12"/>
      <c r="Z18" s="13">
        <v>0</v>
      </c>
      <c r="AA18" s="12"/>
      <c r="AB18" s="13">
        <v>0</v>
      </c>
      <c r="AC18" s="12"/>
      <c r="AD18" s="13">
        <v>0</v>
      </c>
      <c r="AE18" s="12"/>
      <c r="AF18" s="13">
        <v>632480</v>
      </c>
      <c r="AG18" s="13"/>
      <c r="AH18" s="13">
        <f t="shared" si="0"/>
        <v>790600</v>
      </c>
      <c r="AI18" s="13"/>
      <c r="AJ18" s="13">
        <f t="shared" si="1"/>
        <v>0</v>
      </c>
      <c r="AK18" s="13"/>
      <c r="AL18" s="13">
        <f t="shared" si="2"/>
        <v>0</v>
      </c>
      <c r="AM18" s="13"/>
      <c r="AN18" s="13">
        <f t="shared" si="3"/>
        <v>0</v>
      </c>
      <c r="AO18" s="136">
        <f t="shared" si="4"/>
        <v>2011</v>
      </c>
    </row>
    <row r="19" spans="2:41" ht="30" customHeight="1" x14ac:dyDescent="0.25">
      <c r="B19" s="6">
        <v>2011</v>
      </c>
      <c r="C19" s="6" t="s">
        <v>50</v>
      </c>
      <c r="D19" s="6"/>
      <c r="E19" s="6" t="s">
        <v>27</v>
      </c>
      <c r="F19" s="6"/>
      <c r="G19" s="6">
        <v>4600035107</v>
      </c>
      <c r="H19" s="7" t="s">
        <v>28</v>
      </c>
      <c r="I19" s="8" t="s">
        <v>32</v>
      </c>
      <c r="J19" s="7" t="s">
        <v>30</v>
      </c>
      <c r="K19" s="9">
        <v>40833</v>
      </c>
      <c r="L19" s="9">
        <v>41015</v>
      </c>
      <c r="M19" s="10">
        <v>1155144.1000000001</v>
      </c>
      <c r="N19" s="6">
        <v>182</v>
      </c>
      <c r="O19" s="11">
        <v>6</v>
      </c>
      <c r="P19" s="10">
        <v>192524.01666666669</v>
      </c>
      <c r="Q19" s="6" t="s">
        <v>31</v>
      </c>
      <c r="R19" s="6" t="s">
        <v>31</v>
      </c>
      <c r="S19" s="6" t="s">
        <v>31</v>
      </c>
      <c r="T19" s="6">
        <v>2</v>
      </c>
      <c r="U19" s="6">
        <v>4</v>
      </c>
      <c r="V19" s="6" t="s">
        <v>31</v>
      </c>
      <c r="W19" s="6" t="s">
        <v>31</v>
      </c>
      <c r="X19" s="6" t="s">
        <v>31</v>
      </c>
      <c r="Y19" s="12"/>
      <c r="Z19" s="13">
        <v>0</v>
      </c>
      <c r="AA19" s="12"/>
      <c r="AB19" s="13">
        <v>0</v>
      </c>
      <c r="AC19" s="12"/>
      <c r="AD19" s="13">
        <v>0</v>
      </c>
      <c r="AE19" s="12"/>
      <c r="AF19" s="13">
        <v>385048.03333333338</v>
      </c>
      <c r="AG19" s="13"/>
      <c r="AH19" s="13">
        <f t="shared" si="0"/>
        <v>770096.06666666677</v>
      </c>
      <c r="AI19" s="13"/>
      <c r="AJ19" s="13">
        <f t="shared" si="1"/>
        <v>0</v>
      </c>
      <c r="AK19" s="13"/>
      <c r="AL19" s="13">
        <f t="shared" si="2"/>
        <v>0</v>
      </c>
      <c r="AM19" s="13"/>
      <c r="AN19" s="13">
        <f t="shared" si="3"/>
        <v>0</v>
      </c>
      <c r="AO19" s="136">
        <f t="shared" si="4"/>
        <v>2011</v>
      </c>
    </row>
    <row r="20" spans="2:41" ht="30" customHeight="1" x14ac:dyDescent="0.25">
      <c r="B20" s="6">
        <v>2011</v>
      </c>
      <c r="C20" s="6" t="s">
        <v>50</v>
      </c>
      <c r="D20" s="6"/>
      <c r="E20" s="6" t="s">
        <v>27</v>
      </c>
      <c r="F20" s="6"/>
      <c r="G20" s="6">
        <v>4600035763</v>
      </c>
      <c r="H20" s="7" t="s">
        <v>28</v>
      </c>
      <c r="I20" s="8" t="s">
        <v>32</v>
      </c>
      <c r="J20" s="7" t="s">
        <v>30</v>
      </c>
      <c r="K20" s="9">
        <v>40896</v>
      </c>
      <c r="L20" s="9">
        <v>40926</v>
      </c>
      <c r="M20" s="10">
        <v>40000</v>
      </c>
      <c r="N20" s="6">
        <v>30</v>
      </c>
      <c r="O20" s="11">
        <v>1</v>
      </c>
      <c r="P20" s="10">
        <v>40000</v>
      </c>
      <c r="Q20" s="6" t="s">
        <v>31</v>
      </c>
      <c r="R20" s="6" t="s">
        <v>31</v>
      </c>
      <c r="S20" s="6" t="s">
        <v>31</v>
      </c>
      <c r="T20" s="6">
        <v>0</v>
      </c>
      <c r="U20" s="6">
        <v>1</v>
      </c>
      <c r="V20" s="6" t="s">
        <v>31</v>
      </c>
      <c r="W20" s="6" t="s">
        <v>31</v>
      </c>
      <c r="X20" s="6" t="s">
        <v>31</v>
      </c>
      <c r="Y20" s="12"/>
      <c r="Z20" s="13">
        <v>0</v>
      </c>
      <c r="AA20" s="12"/>
      <c r="AB20" s="13">
        <v>0</v>
      </c>
      <c r="AC20" s="12"/>
      <c r="AD20" s="13">
        <v>0</v>
      </c>
      <c r="AE20" s="12"/>
      <c r="AF20" s="13">
        <v>0</v>
      </c>
      <c r="AG20" s="13"/>
      <c r="AH20" s="13">
        <f t="shared" si="0"/>
        <v>40000</v>
      </c>
      <c r="AI20" s="13"/>
      <c r="AJ20" s="13">
        <f t="shared" si="1"/>
        <v>0</v>
      </c>
      <c r="AK20" s="13"/>
      <c r="AL20" s="13">
        <f t="shared" si="2"/>
        <v>0</v>
      </c>
      <c r="AM20" s="13"/>
      <c r="AN20" s="13">
        <f t="shared" si="3"/>
        <v>0</v>
      </c>
      <c r="AO20" s="136">
        <f t="shared" si="4"/>
        <v>2011</v>
      </c>
    </row>
    <row r="21" spans="2:41" ht="30" customHeight="1" x14ac:dyDescent="0.25">
      <c r="B21" s="6">
        <v>2012</v>
      </c>
      <c r="C21" s="6" t="s">
        <v>50</v>
      </c>
      <c r="D21" s="6"/>
      <c r="E21" s="6" t="s">
        <v>27</v>
      </c>
      <c r="F21" s="6"/>
      <c r="G21" s="6">
        <v>4600037119</v>
      </c>
      <c r="H21" s="7" t="s">
        <v>28</v>
      </c>
      <c r="I21" s="8" t="s">
        <v>32</v>
      </c>
      <c r="J21" s="7" t="s">
        <v>30</v>
      </c>
      <c r="K21" s="9">
        <v>40967</v>
      </c>
      <c r="L21" s="9">
        <v>41026</v>
      </c>
      <c r="M21" s="10">
        <v>40761.82</v>
      </c>
      <c r="N21" s="11">
        <f t="shared" ref="N21:N49" si="5">(L21-K21)/30</f>
        <v>1.9666666666666666</v>
      </c>
      <c r="O21" s="11">
        <v>2</v>
      </c>
      <c r="P21" s="10">
        <v>20380.91</v>
      </c>
      <c r="Q21" s="6" t="s">
        <v>31</v>
      </c>
      <c r="R21" s="6" t="s">
        <v>31</v>
      </c>
      <c r="S21" s="6" t="s">
        <v>31</v>
      </c>
      <c r="T21" s="6" t="s">
        <v>31</v>
      </c>
      <c r="U21" s="6">
        <v>2</v>
      </c>
      <c r="V21" s="6" t="s">
        <v>31</v>
      </c>
      <c r="W21" s="6" t="s">
        <v>31</v>
      </c>
      <c r="X21" s="6" t="s">
        <v>31</v>
      </c>
      <c r="Y21" s="12"/>
      <c r="Z21" s="13">
        <v>0</v>
      </c>
      <c r="AA21" s="12"/>
      <c r="AB21" s="13">
        <v>0</v>
      </c>
      <c r="AC21" s="12"/>
      <c r="AD21" s="13">
        <v>0</v>
      </c>
      <c r="AE21" s="12"/>
      <c r="AF21" s="13">
        <v>0</v>
      </c>
      <c r="AG21" s="13"/>
      <c r="AH21" s="13">
        <f t="shared" si="0"/>
        <v>40761.82</v>
      </c>
      <c r="AI21" s="13"/>
      <c r="AJ21" s="13">
        <f t="shared" si="1"/>
        <v>0</v>
      </c>
      <c r="AK21" s="13"/>
      <c r="AL21" s="13">
        <f t="shared" si="2"/>
        <v>0</v>
      </c>
      <c r="AM21" s="13"/>
      <c r="AN21" s="13">
        <f t="shared" si="3"/>
        <v>0</v>
      </c>
      <c r="AO21" s="136">
        <f t="shared" si="4"/>
        <v>2012</v>
      </c>
    </row>
    <row r="22" spans="2:41" ht="30" customHeight="1" x14ac:dyDescent="0.25">
      <c r="B22" s="6">
        <v>2012</v>
      </c>
      <c r="C22" s="6" t="s">
        <v>50</v>
      </c>
      <c r="D22" s="6"/>
      <c r="E22" s="6" t="s">
        <v>27</v>
      </c>
      <c r="F22" s="6"/>
      <c r="G22" s="6">
        <v>4600037148</v>
      </c>
      <c r="H22" s="7" t="s">
        <v>28</v>
      </c>
      <c r="I22" s="8" t="s">
        <v>32</v>
      </c>
      <c r="J22" s="7" t="s">
        <v>30</v>
      </c>
      <c r="K22" s="9">
        <v>40967</v>
      </c>
      <c r="L22" s="9">
        <v>41320</v>
      </c>
      <c r="M22" s="10">
        <v>1019423.6</v>
      </c>
      <c r="N22" s="11">
        <f t="shared" si="5"/>
        <v>11.766666666666667</v>
      </c>
      <c r="O22" s="11">
        <v>12</v>
      </c>
      <c r="P22" s="10">
        <v>84951.96666666666</v>
      </c>
      <c r="Q22" s="6" t="s">
        <v>31</v>
      </c>
      <c r="R22" s="6" t="s">
        <v>31</v>
      </c>
      <c r="S22" s="6" t="s">
        <v>31</v>
      </c>
      <c r="T22" s="6" t="s">
        <v>31</v>
      </c>
      <c r="U22" s="6">
        <v>10</v>
      </c>
      <c r="V22" s="6">
        <v>2</v>
      </c>
      <c r="W22" s="6" t="s">
        <v>31</v>
      </c>
      <c r="X22" s="6" t="s">
        <v>31</v>
      </c>
      <c r="Y22" s="12"/>
      <c r="Z22" s="13">
        <v>0</v>
      </c>
      <c r="AA22" s="12"/>
      <c r="AB22" s="13">
        <v>0</v>
      </c>
      <c r="AC22" s="12"/>
      <c r="AD22" s="13">
        <v>0</v>
      </c>
      <c r="AE22" s="12"/>
      <c r="AF22" s="13">
        <v>0</v>
      </c>
      <c r="AG22" s="13"/>
      <c r="AH22" s="13">
        <f t="shared" si="0"/>
        <v>849519.66666666663</v>
      </c>
      <c r="AI22" s="13"/>
      <c r="AJ22" s="13">
        <f t="shared" si="1"/>
        <v>169903.93333333332</v>
      </c>
      <c r="AK22" s="13"/>
      <c r="AL22" s="13">
        <f t="shared" si="2"/>
        <v>0</v>
      </c>
      <c r="AM22" s="13"/>
      <c r="AN22" s="13">
        <f t="shared" si="3"/>
        <v>0</v>
      </c>
      <c r="AO22" s="136">
        <f t="shared" si="4"/>
        <v>2012</v>
      </c>
    </row>
    <row r="23" spans="2:41" ht="30" customHeight="1" x14ac:dyDescent="0.25">
      <c r="B23" s="6">
        <v>2012</v>
      </c>
      <c r="C23" s="6" t="s">
        <v>50</v>
      </c>
      <c r="D23" s="6"/>
      <c r="E23" s="6" t="s">
        <v>27</v>
      </c>
      <c r="F23" s="6"/>
      <c r="G23" s="6">
        <v>4600037149</v>
      </c>
      <c r="H23" s="7" t="s">
        <v>28</v>
      </c>
      <c r="I23" s="8" t="s">
        <v>32</v>
      </c>
      <c r="J23" s="7" t="s">
        <v>30</v>
      </c>
      <c r="K23" s="9">
        <v>40967</v>
      </c>
      <c r="L23" s="9">
        <v>41274</v>
      </c>
      <c r="M23" s="10">
        <v>635234.4</v>
      </c>
      <c r="N23" s="11">
        <f t="shared" si="5"/>
        <v>10.233333333333333</v>
      </c>
      <c r="O23" s="11">
        <v>10</v>
      </c>
      <c r="P23" s="10">
        <v>63523.44</v>
      </c>
      <c r="Q23" s="6" t="s">
        <v>31</v>
      </c>
      <c r="R23" s="6" t="s">
        <v>31</v>
      </c>
      <c r="S23" s="6" t="s">
        <v>31</v>
      </c>
      <c r="T23" s="6" t="s">
        <v>31</v>
      </c>
      <c r="U23" s="6">
        <v>10</v>
      </c>
      <c r="V23" s="6" t="s">
        <v>31</v>
      </c>
      <c r="W23" s="6" t="s">
        <v>31</v>
      </c>
      <c r="X23" s="6" t="s">
        <v>31</v>
      </c>
      <c r="Y23" s="12"/>
      <c r="Z23" s="13">
        <v>0</v>
      </c>
      <c r="AA23" s="12"/>
      <c r="AB23" s="13">
        <v>0</v>
      </c>
      <c r="AC23" s="12"/>
      <c r="AD23" s="13">
        <v>0</v>
      </c>
      <c r="AE23" s="12"/>
      <c r="AF23" s="13">
        <v>0</v>
      </c>
      <c r="AG23" s="13"/>
      <c r="AH23" s="13">
        <f t="shared" si="0"/>
        <v>635234.4</v>
      </c>
      <c r="AI23" s="13"/>
      <c r="AJ23" s="13">
        <f t="shared" si="1"/>
        <v>0</v>
      </c>
      <c r="AK23" s="13"/>
      <c r="AL23" s="13">
        <f t="shared" si="2"/>
        <v>0</v>
      </c>
      <c r="AM23" s="13"/>
      <c r="AN23" s="13">
        <f t="shared" si="3"/>
        <v>0</v>
      </c>
      <c r="AO23" s="136">
        <f t="shared" si="4"/>
        <v>2012</v>
      </c>
    </row>
    <row r="24" spans="2:41" ht="30" customHeight="1" x14ac:dyDescent="0.25">
      <c r="B24" s="6">
        <v>2012</v>
      </c>
      <c r="C24" s="6" t="s">
        <v>50</v>
      </c>
      <c r="D24" s="6"/>
      <c r="E24" s="6" t="s">
        <v>27</v>
      </c>
      <c r="F24" s="6"/>
      <c r="G24" s="6">
        <v>4600037150</v>
      </c>
      <c r="H24" s="7" t="s">
        <v>28</v>
      </c>
      <c r="I24" s="8" t="s">
        <v>32</v>
      </c>
      <c r="J24" s="7" t="s">
        <v>30</v>
      </c>
      <c r="K24" s="9">
        <v>40967</v>
      </c>
      <c r="L24" s="9">
        <v>41455</v>
      </c>
      <c r="M24" s="10">
        <v>725954.4</v>
      </c>
      <c r="N24" s="11">
        <f t="shared" si="5"/>
        <v>16.266666666666666</v>
      </c>
      <c r="O24" s="11">
        <v>16</v>
      </c>
      <c r="P24" s="10">
        <v>45372.15</v>
      </c>
      <c r="Q24" s="6" t="s">
        <v>31</v>
      </c>
      <c r="R24" s="6" t="s">
        <v>31</v>
      </c>
      <c r="S24" s="6" t="s">
        <v>31</v>
      </c>
      <c r="T24" s="6" t="s">
        <v>31</v>
      </c>
      <c r="U24" s="6">
        <v>10</v>
      </c>
      <c r="V24" s="6">
        <v>6</v>
      </c>
      <c r="W24" s="6" t="s">
        <v>31</v>
      </c>
      <c r="X24" s="6" t="s">
        <v>31</v>
      </c>
      <c r="Y24" s="12"/>
      <c r="Z24" s="13">
        <v>0</v>
      </c>
      <c r="AA24" s="12"/>
      <c r="AB24" s="13">
        <v>0</v>
      </c>
      <c r="AC24" s="12"/>
      <c r="AD24" s="13">
        <v>0</v>
      </c>
      <c r="AE24" s="12"/>
      <c r="AF24" s="13">
        <v>0</v>
      </c>
      <c r="AG24" s="13"/>
      <c r="AH24" s="13">
        <f t="shared" si="0"/>
        <v>453721.5</v>
      </c>
      <c r="AI24" s="13"/>
      <c r="AJ24" s="13">
        <f t="shared" si="1"/>
        <v>272232.90000000002</v>
      </c>
      <c r="AK24" s="13"/>
      <c r="AL24" s="13">
        <f t="shared" si="2"/>
        <v>0</v>
      </c>
      <c r="AM24" s="13"/>
      <c r="AN24" s="13">
        <f t="shared" si="3"/>
        <v>0</v>
      </c>
      <c r="AO24" s="136">
        <f t="shared" si="4"/>
        <v>2012</v>
      </c>
    </row>
    <row r="25" spans="2:41" ht="30" customHeight="1" x14ac:dyDescent="0.25">
      <c r="B25" s="6">
        <v>2012</v>
      </c>
      <c r="C25" s="6" t="s">
        <v>50</v>
      </c>
      <c r="D25" s="6"/>
      <c r="E25" s="6" t="s">
        <v>27</v>
      </c>
      <c r="F25" s="6"/>
      <c r="G25" s="6">
        <v>4600037151</v>
      </c>
      <c r="H25" s="7" t="s">
        <v>28</v>
      </c>
      <c r="I25" s="8" t="s">
        <v>32</v>
      </c>
      <c r="J25" s="7" t="s">
        <v>30</v>
      </c>
      <c r="K25" s="9">
        <v>40967</v>
      </c>
      <c r="L25" s="9">
        <v>41274</v>
      </c>
      <c r="M25" s="10">
        <v>368527.6</v>
      </c>
      <c r="N25" s="11">
        <f t="shared" si="5"/>
        <v>10.233333333333333</v>
      </c>
      <c r="O25" s="11">
        <v>10</v>
      </c>
      <c r="P25" s="10">
        <v>36852.759999999995</v>
      </c>
      <c r="Q25" s="6" t="s">
        <v>31</v>
      </c>
      <c r="R25" s="6" t="s">
        <v>31</v>
      </c>
      <c r="S25" s="6" t="s">
        <v>31</v>
      </c>
      <c r="T25" s="6" t="s">
        <v>31</v>
      </c>
      <c r="U25" s="6">
        <v>10</v>
      </c>
      <c r="V25" s="6" t="s">
        <v>31</v>
      </c>
      <c r="W25" s="6" t="s">
        <v>31</v>
      </c>
      <c r="X25" s="6" t="s">
        <v>31</v>
      </c>
      <c r="Y25" s="12"/>
      <c r="Z25" s="13">
        <v>0</v>
      </c>
      <c r="AA25" s="12"/>
      <c r="AB25" s="13">
        <v>0</v>
      </c>
      <c r="AC25" s="12"/>
      <c r="AD25" s="13">
        <v>0</v>
      </c>
      <c r="AE25" s="12"/>
      <c r="AF25" s="13">
        <v>0</v>
      </c>
      <c r="AG25" s="13"/>
      <c r="AH25" s="13">
        <f t="shared" si="0"/>
        <v>368527.6</v>
      </c>
      <c r="AI25" s="13"/>
      <c r="AJ25" s="13">
        <f t="shared" si="1"/>
        <v>0</v>
      </c>
      <c r="AK25" s="13"/>
      <c r="AL25" s="13">
        <f t="shared" si="2"/>
        <v>0</v>
      </c>
      <c r="AM25" s="13"/>
      <c r="AN25" s="13">
        <f t="shared" si="3"/>
        <v>0</v>
      </c>
      <c r="AO25" s="136">
        <f t="shared" si="4"/>
        <v>2012</v>
      </c>
    </row>
    <row r="26" spans="2:41" ht="30" customHeight="1" x14ac:dyDescent="0.25">
      <c r="B26" s="6">
        <v>2012</v>
      </c>
      <c r="C26" s="6" t="s">
        <v>50</v>
      </c>
      <c r="D26" s="6"/>
      <c r="E26" s="6" t="s">
        <v>27</v>
      </c>
      <c r="F26" s="6"/>
      <c r="G26" s="6">
        <v>4600037152</v>
      </c>
      <c r="H26" s="7" t="s">
        <v>28</v>
      </c>
      <c r="I26" s="8" t="s">
        <v>32</v>
      </c>
      <c r="J26" s="7" t="s">
        <v>30</v>
      </c>
      <c r="K26" s="9">
        <v>40967</v>
      </c>
      <c r="L26" s="9">
        <v>41274</v>
      </c>
      <c r="M26" s="10">
        <v>525829.19999999995</v>
      </c>
      <c r="N26" s="11">
        <f t="shared" si="5"/>
        <v>10.233333333333333</v>
      </c>
      <c r="O26" s="11">
        <v>10</v>
      </c>
      <c r="P26" s="10">
        <v>52582.92</v>
      </c>
      <c r="Q26" s="6" t="s">
        <v>31</v>
      </c>
      <c r="R26" s="6" t="s">
        <v>31</v>
      </c>
      <c r="S26" s="6" t="s">
        <v>31</v>
      </c>
      <c r="T26" s="6" t="s">
        <v>31</v>
      </c>
      <c r="U26" s="6">
        <v>10</v>
      </c>
      <c r="V26" s="6" t="s">
        <v>31</v>
      </c>
      <c r="W26" s="6" t="s">
        <v>31</v>
      </c>
      <c r="X26" s="6" t="s">
        <v>31</v>
      </c>
      <c r="Y26" s="12"/>
      <c r="Z26" s="13">
        <v>0</v>
      </c>
      <c r="AA26" s="12"/>
      <c r="AB26" s="13">
        <v>0</v>
      </c>
      <c r="AC26" s="12"/>
      <c r="AD26" s="13">
        <v>0</v>
      </c>
      <c r="AE26" s="12"/>
      <c r="AF26" s="13">
        <v>0</v>
      </c>
      <c r="AG26" s="13"/>
      <c r="AH26" s="13">
        <f t="shared" si="0"/>
        <v>525829.19999999995</v>
      </c>
      <c r="AI26" s="13"/>
      <c r="AJ26" s="13">
        <f t="shared" si="1"/>
        <v>0</v>
      </c>
      <c r="AK26" s="13"/>
      <c r="AL26" s="13">
        <f t="shared" si="2"/>
        <v>0</v>
      </c>
      <c r="AM26" s="13"/>
      <c r="AN26" s="13">
        <f t="shared" si="3"/>
        <v>0</v>
      </c>
      <c r="AO26" s="136">
        <f t="shared" si="4"/>
        <v>2012</v>
      </c>
    </row>
    <row r="27" spans="2:41" ht="30" customHeight="1" x14ac:dyDescent="0.25">
      <c r="B27" s="6">
        <v>2012</v>
      </c>
      <c r="C27" s="6" t="s">
        <v>50</v>
      </c>
      <c r="D27" s="6"/>
      <c r="E27" s="6" t="s">
        <v>27</v>
      </c>
      <c r="F27" s="6"/>
      <c r="G27" s="6">
        <v>4600037153</v>
      </c>
      <c r="H27" s="7" t="s">
        <v>28</v>
      </c>
      <c r="I27" s="8" t="s">
        <v>32</v>
      </c>
      <c r="J27" s="7" t="s">
        <v>30</v>
      </c>
      <c r="K27" s="9">
        <v>40967</v>
      </c>
      <c r="L27" s="9">
        <v>41274</v>
      </c>
      <c r="M27" s="10">
        <v>283191.2</v>
      </c>
      <c r="N27" s="11">
        <f t="shared" si="5"/>
        <v>10.233333333333333</v>
      </c>
      <c r="O27" s="11">
        <v>10</v>
      </c>
      <c r="P27" s="10">
        <v>28319.120000000003</v>
      </c>
      <c r="Q27" s="6" t="s">
        <v>31</v>
      </c>
      <c r="R27" s="6" t="s">
        <v>31</v>
      </c>
      <c r="S27" s="6" t="s">
        <v>31</v>
      </c>
      <c r="T27" s="6" t="s">
        <v>31</v>
      </c>
      <c r="U27" s="6">
        <v>10</v>
      </c>
      <c r="V27" s="6" t="s">
        <v>31</v>
      </c>
      <c r="W27" s="6" t="s">
        <v>31</v>
      </c>
      <c r="X27" s="6" t="s">
        <v>31</v>
      </c>
      <c r="Y27" s="12"/>
      <c r="Z27" s="13">
        <v>0</v>
      </c>
      <c r="AA27" s="12"/>
      <c r="AB27" s="13">
        <v>0</v>
      </c>
      <c r="AC27" s="12"/>
      <c r="AD27" s="13">
        <v>0</v>
      </c>
      <c r="AE27" s="12"/>
      <c r="AF27" s="13">
        <v>0</v>
      </c>
      <c r="AG27" s="13"/>
      <c r="AH27" s="13">
        <f t="shared" si="0"/>
        <v>283191.2</v>
      </c>
      <c r="AI27" s="13"/>
      <c r="AJ27" s="13">
        <f t="shared" si="1"/>
        <v>0</v>
      </c>
      <c r="AK27" s="13"/>
      <c r="AL27" s="13">
        <f t="shared" si="2"/>
        <v>0</v>
      </c>
      <c r="AM27" s="13"/>
      <c r="AN27" s="13">
        <f t="shared" si="3"/>
        <v>0</v>
      </c>
      <c r="AO27" s="136">
        <f t="shared" si="4"/>
        <v>2012</v>
      </c>
    </row>
    <row r="28" spans="2:41" ht="30" customHeight="1" x14ac:dyDescent="0.25">
      <c r="B28" s="6">
        <v>2012</v>
      </c>
      <c r="C28" s="6" t="s">
        <v>50</v>
      </c>
      <c r="D28" s="6"/>
      <c r="E28" s="6" t="s">
        <v>27</v>
      </c>
      <c r="F28" s="6"/>
      <c r="G28" s="6">
        <v>4600037154</v>
      </c>
      <c r="H28" s="7" t="s">
        <v>28</v>
      </c>
      <c r="I28" s="8" t="s">
        <v>32</v>
      </c>
      <c r="J28" s="7" t="s">
        <v>30</v>
      </c>
      <c r="K28" s="9">
        <v>40967</v>
      </c>
      <c r="L28" s="9">
        <v>41364</v>
      </c>
      <c r="M28" s="10">
        <v>1208294.3999999999</v>
      </c>
      <c r="N28" s="11">
        <f t="shared" si="5"/>
        <v>13.233333333333333</v>
      </c>
      <c r="O28" s="11">
        <v>13</v>
      </c>
      <c r="P28" s="10">
        <v>92945.723076923066</v>
      </c>
      <c r="Q28" s="6" t="s">
        <v>31</v>
      </c>
      <c r="R28" s="6" t="s">
        <v>31</v>
      </c>
      <c r="S28" s="6" t="s">
        <v>31</v>
      </c>
      <c r="T28" s="6" t="s">
        <v>31</v>
      </c>
      <c r="U28" s="6">
        <v>10</v>
      </c>
      <c r="V28" s="6">
        <v>3</v>
      </c>
      <c r="W28" s="6" t="s">
        <v>31</v>
      </c>
      <c r="X28" s="6" t="s">
        <v>31</v>
      </c>
      <c r="Y28" s="12"/>
      <c r="Z28" s="13">
        <v>0</v>
      </c>
      <c r="AA28" s="12"/>
      <c r="AB28" s="13">
        <v>0</v>
      </c>
      <c r="AC28" s="12"/>
      <c r="AD28" s="13">
        <v>0</v>
      </c>
      <c r="AE28" s="12"/>
      <c r="AF28" s="13">
        <v>0</v>
      </c>
      <c r="AG28" s="13"/>
      <c r="AH28" s="13">
        <f t="shared" si="0"/>
        <v>929457.23076923063</v>
      </c>
      <c r="AI28" s="13"/>
      <c r="AJ28" s="13">
        <f t="shared" si="1"/>
        <v>278837.16923076921</v>
      </c>
      <c r="AK28" s="13"/>
      <c r="AL28" s="13">
        <f t="shared" si="2"/>
        <v>0</v>
      </c>
      <c r="AM28" s="13"/>
      <c r="AN28" s="13">
        <f t="shared" si="3"/>
        <v>0</v>
      </c>
      <c r="AO28" s="136">
        <f t="shared" si="4"/>
        <v>2012</v>
      </c>
    </row>
    <row r="29" spans="2:41" ht="30" customHeight="1" x14ac:dyDescent="0.25">
      <c r="B29" s="6">
        <v>2012</v>
      </c>
      <c r="C29" s="6" t="s">
        <v>50</v>
      </c>
      <c r="D29" s="139" t="s">
        <v>136</v>
      </c>
      <c r="E29" s="6" t="s">
        <v>27</v>
      </c>
      <c r="F29" s="6">
        <v>90041440</v>
      </c>
      <c r="G29" s="6">
        <v>4600037171</v>
      </c>
      <c r="H29" s="7" t="s">
        <v>28</v>
      </c>
      <c r="I29" s="8" t="s">
        <v>32</v>
      </c>
      <c r="J29" s="7" t="s">
        <v>30</v>
      </c>
      <c r="K29" s="9">
        <v>40967</v>
      </c>
      <c r="L29" s="9">
        <v>41394</v>
      </c>
      <c r="M29" s="10">
        <v>598273.27</v>
      </c>
      <c r="N29" s="11">
        <f>(L29-K29)</f>
        <v>427</v>
      </c>
      <c r="O29" s="11">
        <v>14</v>
      </c>
      <c r="P29" s="10">
        <v>42733.805</v>
      </c>
      <c r="Q29" s="6" t="s">
        <v>31</v>
      </c>
      <c r="R29" s="6" t="s">
        <v>31</v>
      </c>
      <c r="S29" s="6" t="s">
        <v>31</v>
      </c>
      <c r="T29" s="6" t="s">
        <v>31</v>
      </c>
      <c r="U29" s="6">
        <v>10</v>
      </c>
      <c r="V29" s="6">
        <v>4</v>
      </c>
      <c r="W29" s="6" t="s">
        <v>31</v>
      </c>
      <c r="X29" s="6" t="s">
        <v>31</v>
      </c>
      <c r="Y29" s="12"/>
      <c r="Z29" s="13">
        <v>0</v>
      </c>
      <c r="AA29" s="12"/>
      <c r="AB29" s="13">
        <v>0</v>
      </c>
      <c r="AC29" s="12"/>
      <c r="AD29" s="13">
        <v>0</v>
      </c>
      <c r="AE29" s="12"/>
      <c r="AF29" s="13">
        <v>0</v>
      </c>
      <c r="AG29" s="13"/>
      <c r="AH29" s="13">
        <f t="shared" si="0"/>
        <v>427338.05</v>
      </c>
      <c r="AI29" s="13"/>
      <c r="AJ29" s="13">
        <f t="shared" si="1"/>
        <v>170935.22</v>
      </c>
      <c r="AK29" s="13"/>
      <c r="AL29" s="13">
        <f t="shared" si="2"/>
        <v>0</v>
      </c>
      <c r="AM29" s="13"/>
      <c r="AN29" s="13">
        <f t="shared" si="3"/>
        <v>0</v>
      </c>
      <c r="AO29" s="136">
        <f t="shared" si="4"/>
        <v>2012</v>
      </c>
    </row>
    <row r="30" spans="2:41" ht="30" customHeight="1" x14ac:dyDescent="0.25">
      <c r="B30" s="6">
        <v>2012</v>
      </c>
      <c r="C30" s="6" t="s">
        <v>50</v>
      </c>
      <c r="D30" s="6"/>
      <c r="E30" s="6" t="s">
        <v>27</v>
      </c>
      <c r="F30" s="6"/>
      <c r="G30" s="6">
        <v>4600037393</v>
      </c>
      <c r="H30" s="7" t="s">
        <v>28</v>
      </c>
      <c r="I30" s="8" t="s">
        <v>32</v>
      </c>
      <c r="J30" s="7" t="s">
        <v>30</v>
      </c>
      <c r="K30" s="9">
        <v>40975</v>
      </c>
      <c r="L30" s="9">
        <v>41339</v>
      </c>
      <c r="M30" s="10">
        <v>1620000</v>
      </c>
      <c r="N30" s="11">
        <f t="shared" si="5"/>
        <v>12.133333333333333</v>
      </c>
      <c r="O30" s="11">
        <v>13</v>
      </c>
      <c r="P30" s="10">
        <v>124615.38461538461</v>
      </c>
      <c r="Q30" s="6" t="s">
        <v>31</v>
      </c>
      <c r="R30" s="6" t="s">
        <v>31</v>
      </c>
      <c r="S30" s="6" t="s">
        <v>31</v>
      </c>
      <c r="T30" s="6" t="s">
        <v>31</v>
      </c>
      <c r="U30" s="6">
        <v>10</v>
      </c>
      <c r="V30" s="6">
        <v>3</v>
      </c>
      <c r="W30" s="6" t="s">
        <v>31</v>
      </c>
      <c r="X30" s="6" t="s">
        <v>31</v>
      </c>
      <c r="Y30" s="12"/>
      <c r="Z30" s="13">
        <v>0</v>
      </c>
      <c r="AA30" s="12"/>
      <c r="AB30" s="13">
        <v>0</v>
      </c>
      <c r="AC30" s="12"/>
      <c r="AD30" s="13">
        <v>0</v>
      </c>
      <c r="AE30" s="12"/>
      <c r="AF30" s="13">
        <v>0</v>
      </c>
      <c r="AG30" s="13"/>
      <c r="AH30" s="13">
        <f t="shared" si="0"/>
        <v>1246153.846153846</v>
      </c>
      <c r="AI30" s="13"/>
      <c r="AJ30" s="13">
        <f t="shared" si="1"/>
        <v>373846.15384615381</v>
      </c>
      <c r="AK30" s="13"/>
      <c r="AL30" s="13">
        <f t="shared" si="2"/>
        <v>0</v>
      </c>
      <c r="AM30" s="13"/>
      <c r="AN30" s="13">
        <f t="shared" si="3"/>
        <v>0</v>
      </c>
      <c r="AO30" s="136">
        <f t="shared" si="4"/>
        <v>2012</v>
      </c>
    </row>
    <row r="31" spans="2:41" ht="30" customHeight="1" x14ac:dyDescent="0.25">
      <c r="B31" s="6">
        <v>2012</v>
      </c>
      <c r="C31" s="6" t="s">
        <v>50</v>
      </c>
      <c r="D31" s="6"/>
      <c r="E31" s="6" t="s">
        <v>27</v>
      </c>
      <c r="F31" s="6"/>
      <c r="G31" s="6">
        <v>4600037650</v>
      </c>
      <c r="H31" s="7" t="s">
        <v>28</v>
      </c>
      <c r="I31" s="8" t="s">
        <v>32</v>
      </c>
      <c r="J31" s="7" t="s">
        <v>30</v>
      </c>
      <c r="K31" s="9">
        <v>41001</v>
      </c>
      <c r="L31" s="9">
        <v>41639</v>
      </c>
      <c r="M31" s="10">
        <v>6868320</v>
      </c>
      <c r="N31" s="11">
        <f t="shared" si="5"/>
        <v>21.266666666666666</v>
      </c>
      <c r="O31" s="11">
        <v>21</v>
      </c>
      <c r="P31" s="10">
        <v>327062.85714285716</v>
      </c>
      <c r="Q31" s="6" t="s">
        <v>31</v>
      </c>
      <c r="R31" s="6" t="s">
        <v>31</v>
      </c>
      <c r="S31" s="6" t="s">
        <v>31</v>
      </c>
      <c r="T31" s="6" t="s">
        <v>31</v>
      </c>
      <c r="U31" s="6">
        <v>9</v>
      </c>
      <c r="V31" s="6">
        <v>12</v>
      </c>
      <c r="W31" s="6" t="s">
        <v>31</v>
      </c>
      <c r="X31" s="6" t="s">
        <v>31</v>
      </c>
      <c r="Y31" s="12"/>
      <c r="Z31" s="13">
        <v>0</v>
      </c>
      <c r="AA31" s="12"/>
      <c r="AB31" s="13">
        <v>0</v>
      </c>
      <c r="AC31" s="12"/>
      <c r="AD31" s="13">
        <v>0</v>
      </c>
      <c r="AE31" s="12"/>
      <c r="AF31" s="13">
        <v>0</v>
      </c>
      <c r="AG31" s="13"/>
      <c r="AH31" s="13">
        <f t="shared" si="0"/>
        <v>2943565.7142857146</v>
      </c>
      <c r="AI31" s="13"/>
      <c r="AJ31" s="13">
        <f t="shared" si="1"/>
        <v>3924754.2857142859</v>
      </c>
      <c r="AK31" s="13"/>
      <c r="AL31" s="13">
        <f t="shared" si="2"/>
        <v>0</v>
      </c>
      <c r="AM31" s="13"/>
      <c r="AN31" s="13">
        <f t="shared" si="3"/>
        <v>0</v>
      </c>
      <c r="AO31" s="136">
        <f t="shared" si="4"/>
        <v>2012</v>
      </c>
    </row>
    <row r="32" spans="2:41" ht="30" customHeight="1" x14ac:dyDescent="0.25">
      <c r="B32" s="6">
        <v>2012</v>
      </c>
      <c r="C32" s="6" t="s">
        <v>50</v>
      </c>
      <c r="D32" s="6"/>
      <c r="E32" s="6" t="s">
        <v>33</v>
      </c>
      <c r="F32" s="6"/>
      <c r="G32" s="6">
        <v>4600038125</v>
      </c>
      <c r="H32" s="7" t="s">
        <v>28</v>
      </c>
      <c r="I32" s="8" t="s">
        <v>32</v>
      </c>
      <c r="J32" s="6" t="s">
        <v>30</v>
      </c>
      <c r="K32" s="9">
        <v>41025</v>
      </c>
      <c r="L32" s="9">
        <v>41754</v>
      </c>
      <c r="M32" s="10">
        <v>783585.12959999987</v>
      </c>
      <c r="N32" s="11">
        <f t="shared" si="5"/>
        <v>24.3</v>
      </c>
      <c r="O32" s="11">
        <v>24</v>
      </c>
      <c r="P32" s="10">
        <v>32649.380399999995</v>
      </c>
      <c r="Q32" s="6" t="s">
        <v>31</v>
      </c>
      <c r="R32" s="6" t="s">
        <v>31</v>
      </c>
      <c r="S32" s="6" t="s">
        <v>31</v>
      </c>
      <c r="T32" s="6" t="s">
        <v>31</v>
      </c>
      <c r="U32" s="6">
        <v>8</v>
      </c>
      <c r="V32" s="6">
        <v>12</v>
      </c>
      <c r="W32" s="6">
        <v>4</v>
      </c>
      <c r="X32" s="6" t="s">
        <v>31</v>
      </c>
      <c r="Y32" s="12"/>
      <c r="Z32" s="13">
        <v>0</v>
      </c>
      <c r="AA32" s="12"/>
      <c r="AB32" s="13">
        <v>0</v>
      </c>
      <c r="AC32" s="12"/>
      <c r="AD32" s="13">
        <v>0</v>
      </c>
      <c r="AE32" s="12"/>
      <c r="AF32" s="13">
        <v>0</v>
      </c>
      <c r="AG32" s="13"/>
      <c r="AH32" s="13">
        <f t="shared" si="0"/>
        <v>261195.04319999996</v>
      </c>
      <c r="AI32" s="13"/>
      <c r="AJ32" s="13">
        <f t="shared" si="1"/>
        <v>391792.56479999993</v>
      </c>
      <c r="AK32" s="13"/>
      <c r="AL32" s="13">
        <f t="shared" si="2"/>
        <v>130597.52159999998</v>
      </c>
      <c r="AM32" s="13"/>
      <c r="AN32" s="13">
        <f t="shared" si="3"/>
        <v>0</v>
      </c>
      <c r="AO32" s="136">
        <f t="shared" si="4"/>
        <v>2012</v>
      </c>
    </row>
    <row r="33" spans="1:42" ht="30" customHeight="1" x14ac:dyDescent="0.25">
      <c r="B33" s="6">
        <v>2012</v>
      </c>
      <c r="C33" s="6" t="s">
        <v>50</v>
      </c>
      <c r="D33" s="6"/>
      <c r="E33" s="6" t="s">
        <v>27</v>
      </c>
      <c r="F33" s="6"/>
      <c r="G33" s="6">
        <v>4600038533</v>
      </c>
      <c r="H33" s="7" t="s">
        <v>28</v>
      </c>
      <c r="I33" s="8" t="s">
        <v>32</v>
      </c>
      <c r="J33" s="7" t="s">
        <v>30</v>
      </c>
      <c r="K33" s="9">
        <v>41054</v>
      </c>
      <c r="L33" s="9">
        <v>41305</v>
      </c>
      <c r="M33" s="10">
        <v>49800</v>
      </c>
      <c r="N33" s="11">
        <f t="shared" si="5"/>
        <v>8.3666666666666671</v>
      </c>
      <c r="O33" s="11">
        <v>8</v>
      </c>
      <c r="P33" s="10">
        <v>6225</v>
      </c>
      <c r="Q33" s="6" t="s">
        <v>31</v>
      </c>
      <c r="R33" s="6" t="s">
        <v>31</v>
      </c>
      <c r="S33" s="6" t="s">
        <v>31</v>
      </c>
      <c r="T33" s="6" t="s">
        <v>31</v>
      </c>
      <c r="U33" s="6">
        <v>7</v>
      </c>
      <c r="V33" s="6">
        <v>1</v>
      </c>
      <c r="W33" s="6" t="s">
        <v>31</v>
      </c>
      <c r="X33" s="6" t="s">
        <v>31</v>
      </c>
      <c r="Y33" s="12"/>
      <c r="Z33" s="13">
        <v>0</v>
      </c>
      <c r="AA33" s="12"/>
      <c r="AB33" s="13">
        <v>0</v>
      </c>
      <c r="AC33" s="12"/>
      <c r="AD33" s="13">
        <v>0</v>
      </c>
      <c r="AE33" s="12"/>
      <c r="AF33" s="13">
        <v>0</v>
      </c>
      <c r="AG33" s="13"/>
      <c r="AH33" s="13">
        <f t="shared" si="0"/>
        <v>43575</v>
      </c>
      <c r="AI33" s="13"/>
      <c r="AJ33" s="13">
        <f t="shared" si="1"/>
        <v>6225</v>
      </c>
      <c r="AK33" s="13"/>
      <c r="AL33" s="13">
        <f t="shared" si="2"/>
        <v>0</v>
      </c>
      <c r="AM33" s="13"/>
      <c r="AN33" s="13">
        <f t="shared" si="3"/>
        <v>0</v>
      </c>
      <c r="AO33" s="136">
        <f t="shared" si="4"/>
        <v>2012</v>
      </c>
    </row>
    <row r="34" spans="1:42" ht="30" customHeight="1" x14ac:dyDescent="0.25">
      <c r="B34" s="6">
        <v>2009</v>
      </c>
      <c r="C34" s="6" t="s">
        <v>50</v>
      </c>
      <c r="D34" s="6"/>
      <c r="E34" s="6" t="s">
        <v>27</v>
      </c>
      <c r="F34" s="6"/>
      <c r="G34" s="6">
        <v>5000000042</v>
      </c>
      <c r="H34" s="7" t="s">
        <v>28</v>
      </c>
      <c r="I34" s="8" t="s">
        <v>32</v>
      </c>
      <c r="J34" s="7" t="s">
        <v>30</v>
      </c>
      <c r="K34" s="9">
        <v>40109</v>
      </c>
      <c r="L34" s="9">
        <v>41273</v>
      </c>
      <c r="M34" s="10">
        <v>10243993.300000001</v>
      </c>
      <c r="N34" s="11">
        <f t="shared" si="5"/>
        <v>38.799999999999997</v>
      </c>
      <c r="O34" s="11">
        <v>38</v>
      </c>
      <c r="P34" s="10">
        <v>269578.77105263161</v>
      </c>
      <c r="Q34" s="6" t="s">
        <v>31</v>
      </c>
      <c r="R34" s="6">
        <v>2</v>
      </c>
      <c r="S34" s="6">
        <v>12</v>
      </c>
      <c r="T34" s="6">
        <v>12</v>
      </c>
      <c r="U34" s="6">
        <v>12</v>
      </c>
      <c r="V34" s="6" t="s">
        <v>31</v>
      </c>
      <c r="W34" s="6" t="s">
        <v>31</v>
      </c>
      <c r="X34" s="6" t="s">
        <v>31</v>
      </c>
      <c r="Y34" s="12"/>
      <c r="Z34" s="13">
        <v>0</v>
      </c>
      <c r="AA34" s="12"/>
      <c r="AB34" s="13">
        <v>539157.54210526322</v>
      </c>
      <c r="AC34" s="12"/>
      <c r="AD34" s="13">
        <v>3234945.2526315795</v>
      </c>
      <c r="AE34" s="12"/>
      <c r="AF34" s="13">
        <v>3234945.2526315795</v>
      </c>
      <c r="AG34" s="13"/>
      <c r="AH34" s="13">
        <f t="shared" si="0"/>
        <v>3234945.2526315795</v>
      </c>
      <c r="AI34" s="13"/>
      <c r="AJ34" s="13">
        <f t="shared" si="1"/>
        <v>0</v>
      </c>
      <c r="AK34" s="13"/>
      <c r="AL34" s="13">
        <f t="shared" si="2"/>
        <v>0</v>
      </c>
      <c r="AM34" s="13"/>
      <c r="AN34" s="13">
        <f t="shared" si="3"/>
        <v>0</v>
      </c>
      <c r="AO34" s="136">
        <f t="shared" si="4"/>
        <v>2009</v>
      </c>
    </row>
    <row r="35" spans="1:42" ht="30" customHeight="1" x14ac:dyDescent="0.25">
      <c r="B35" s="6">
        <v>2010</v>
      </c>
      <c r="C35" s="6" t="s">
        <v>50</v>
      </c>
      <c r="D35" s="6"/>
      <c r="E35" s="6" t="s">
        <v>27</v>
      </c>
      <c r="F35" s="6"/>
      <c r="G35" s="6">
        <v>5000000049</v>
      </c>
      <c r="H35" s="7" t="s">
        <v>28</v>
      </c>
      <c r="I35" s="8" t="s">
        <v>32</v>
      </c>
      <c r="J35" s="7" t="s">
        <v>30</v>
      </c>
      <c r="K35" s="9">
        <v>40287</v>
      </c>
      <c r="L35" s="9">
        <v>41382</v>
      </c>
      <c r="M35" s="10">
        <v>4398020.6399999997</v>
      </c>
      <c r="N35" s="11">
        <f t="shared" si="5"/>
        <v>36.5</v>
      </c>
      <c r="O35" s="11">
        <v>36</v>
      </c>
      <c r="P35" s="10">
        <v>122167.23999999999</v>
      </c>
      <c r="Q35" s="6" t="s">
        <v>31</v>
      </c>
      <c r="R35" s="6" t="s">
        <v>31</v>
      </c>
      <c r="S35" s="6">
        <v>8</v>
      </c>
      <c r="T35" s="6">
        <v>12</v>
      </c>
      <c r="U35" s="6">
        <v>12</v>
      </c>
      <c r="V35" s="6">
        <v>4</v>
      </c>
      <c r="W35" s="6" t="s">
        <v>31</v>
      </c>
      <c r="X35" s="6" t="s">
        <v>31</v>
      </c>
      <c r="Y35" s="12"/>
      <c r="Z35" s="13">
        <v>0</v>
      </c>
      <c r="AA35" s="12"/>
      <c r="AB35" s="13">
        <v>0</v>
      </c>
      <c r="AC35" s="12"/>
      <c r="AD35" s="13">
        <v>977337.91999999993</v>
      </c>
      <c r="AE35" s="12"/>
      <c r="AF35" s="13">
        <v>1466006.88</v>
      </c>
      <c r="AG35" s="13"/>
      <c r="AH35" s="13">
        <f t="shared" si="0"/>
        <v>1466006.88</v>
      </c>
      <c r="AI35" s="13"/>
      <c r="AJ35" s="13">
        <f t="shared" si="1"/>
        <v>488668.95999999996</v>
      </c>
      <c r="AK35" s="13"/>
      <c r="AL35" s="13">
        <f t="shared" si="2"/>
        <v>0</v>
      </c>
      <c r="AM35" s="13"/>
      <c r="AN35" s="13">
        <f t="shared" si="3"/>
        <v>0</v>
      </c>
      <c r="AO35" s="136">
        <f t="shared" si="4"/>
        <v>2010</v>
      </c>
    </row>
    <row r="36" spans="1:42" ht="30" customHeight="1" x14ac:dyDescent="0.25">
      <c r="B36" s="6">
        <v>2010</v>
      </c>
      <c r="C36" s="6" t="s">
        <v>50</v>
      </c>
      <c r="D36" s="6"/>
      <c r="E36" s="6" t="s">
        <v>27</v>
      </c>
      <c r="F36" s="6"/>
      <c r="G36" s="6">
        <v>5000000050</v>
      </c>
      <c r="H36" s="7" t="s">
        <v>28</v>
      </c>
      <c r="I36" s="8" t="s">
        <v>32</v>
      </c>
      <c r="J36" s="7" t="s">
        <v>30</v>
      </c>
      <c r="K36" s="9">
        <v>40287</v>
      </c>
      <c r="L36" s="9">
        <v>41382</v>
      </c>
      <c r="M36" s="10">
        <v>3380941.56</v>
      </c>
      <c r="N36" s="11">
        <f t="shared" si="5"/>
        <v>36.5</v>
      </c>
      <c r="O36" s="11">
        <v>36</v>
      </c>
      <c r="P36" s="10">
        <v>93915.043333333335</v>
      </c>
      <c r="Q36" s="6" t="s">
        <v>31</v>
      </c>
      <c r="R36" s="6" t="s">
        <v>31</v>
      </c>
      <c r="S36" s="6">
        <v>8</v>
      </c>
      <c r="T36" s="6">
        <v>12</v>
      </c>
      <c r="U36" s="6">
        <v>12</v>
      </c>
      <c r="V36" s="6">
        <v>4</v>
      </c>
      <c r="W36" s="6" t="s">
        <v>31</v>
      </c>
      <c r="X36" s="6" t="s">
        <v>31</v>
      </c>
      <c r="Y36" s="12"/>
      <c r="Z36" s="13">
        <v>0</v>
      </c>
      <c r="AA36" s="12"/>
      <c r="AB36" s="13">
        <v>0</v>
      </c>
      <c r="AC36" s="12"/>
      <c r="AD36" s="13">
        <v>751320.34666666668</v>
      </c>
      <c r="AE36" s="12"/>
      <c r="AF36" s="13">
        <v>1126980.52</v>
      </c>
      <c r="AG36" s="13"/>
      <c r="AH36" s="13">
        <f t="shared" si="0"/>
        <v>1126980.52</v>
      </c>
      <c r="AI36" s="13"/>
      <c r="AJ36" s="13">
        <f t="shared" si="1"/>
        <v>375660.17333333334</v>
      </c>
      <c r="AK36" s="13"/>
      <c r="AL36" s="13">
        <f t="shared" si="2"/>
        <v>0</v>
      </c>
      <c r="AM36" s="13"/>
      <c r="AN36" s="13">
        <f t="shared" si="3"/>
        <v>0</v>
      </c>
      <c r="AO36" s="136">
        <f t="shared" si="4"/>
        <v>2010</v>
      </c>
    </row>
    <row r="37" spans="1:42" ht="30" customHeight="1" x14ac:dyDescent="0.25">
      <c r="B37" s="6">
        <v>2011</v>
      </c>
      <c r="C37" s="6" t="s">
        <v>50</v>
      </c>
      <c r="D37" s="6"/>
      <c r="E37" s="6" t="s">
        <v>27</v>
      </c>
      <c r="F37" s="6"/>
      <c r="G37" s="6">
        <v>5000000301</v>
      </c>
      <c r="H37" s="7" t="s">
        <v>28</v>
      </c>
      <c r="I37" s="8" t="s">
        <v>32</v>
      </c>
      <c r="J37" s="7" t="s">
        <v>30</v>
      </c>
      <c r="K37" s="9">
        <v>40809</v>
      </c>
      <c r="L37" s="9">
        <v>41083</v>
      </c>
      <c r="M37" s="10">
        <v>849800</v>
      </c>
      <c r="N37" s="11">
        <f t="shared" si="5"/>
        <v>9.1333333333333329</v>
      </c>
      <c r="O37" s="11">
        <v>9</v>
      </c>
      <c r="P37" s="10">
        <v>94422.222222222219</v>
      </c>
      <c r="Q37" s="6" t="s">
        <v>31</v>
      </c>
      <c r="R37" s="6" t="s">
        <v>31</v>
      </c>
      <c r="S37" s="6" t="s">
        <v>31</v>
      </c>
      <c r="T37" s="6">
        <v>3</v>
      </c>
      <c r="U37" s="6">
        <v>6</v>
      </c>
      <c r="V37" s="6" t="s">
        <v>31</v>
      </c>
      <c r="W37" s="6" t="s">
        <v>31</v>
      </c>
      <c r="X37" s="6" t="s">
        <v>31</v>
      </c>
      <c r="Y37" s="12"/>
      <c r="Z37" s="13">
        <v>0</v>
      </c>
      <c r="AA37" s="12"/>
      <c r="AB37" s="13">
        <v>0</v>
      </c>
      <c r="AC37" s="12"/>
      <c r="AD37" s="13">
        <v>0</v>
      </c>
      <c r="AE37" s="12"/>
      <c r="AF37" s="13">
        <v>283266.66666666663</v>
      </c>
      <c r="AG37" s="13"/>
      <c r="AH37" s="13">
        <f t="shared" si="0"/>
        <v>566533.33333333326</v>
      </c>
      <c r="AI37" s="13"/>
      <c r="AJ37" s="13">
        <f t="shared" si="1"/>
        <v>0</v>
      </c>
      <c r="AK37" s="13"/>
      <c r="AL37" s="13">
        <f t="shared" si="2"/>
        <v>0</v>
      </c>
      <c r="AM37" s="13"/>
      <c r="AN37" s="13">
        <f t="shared" si="3"/>
        <v>0</v>
      </c>
      <c r="AO37" s="136">
        <f t="shared" si="4"/>
        <v>2011</v>
      </c>
    </row>
    <row r="38" spans="1:42" ht="30" customHeight="1" x14ac:dyDescent="0.25">
      <c r="B38" s="6">
        <v>2012</v>
      </c>
      <c r="C38" s="6" t="s">
        <v>50</v>
      </c>
      <c r="D38" s="6"/>
      <c r="E38" s="6" t="s">
        <v>27</v>
      </c>
      <c r="F38" s="6"/>
      <c r="G38" s="6">
        <v>5000000303</v>
      </c>
      <c r="H38" s="7" t="s">
        <v>28</v>
      </c>
      <c r="I38" s="8" t="s">
        <v>32</v>
      </c>
      <c r="J38" s="7" t="s">
        <v>30</v>
      </c>
      <c r="K38" s="9">
        <v>40940</v>
      </c>
      <c r="L38" s="9">
        <v>41425</v>
      </c>
      <c r="M38" s="10">
        <f>1314305.5+386000</f>
        <v>1700305.5</v>
      </c>
      <c r="N38" s="11">
        <f t="shared" si="5"/>
        <v>16.166666666666668</v>
      </c>
      <c r="O38" s="11">
        <v>16</v>
      </c>
      <c r="P38" s="10">
        <f>M38/O38</f>
        <v>106269.09375</v>
      </c>
      <c r="Q38" s="6" t="s">
        <v>31</v>
      </c>
      <c r="R38" s="6" t="s">
        <v>31</v>
      </c>
      <c r="S38" s="6" t="s">
        <v>31</v>
      </c>
      <c r="T38" s="6" t="s">
        <v>31</v>
      </c>
      <c r="U38" s="6">
        <v>11</v>
      </c>
      <c r="V38" s="6">
        <v>5</v>
      </c>
      <c r="W38" s="6" t="s">
        <v>31</v>
      </c>
      <c r="X38" s="6" t="s">
        <v>31</v>
      </c>
      <c r="Y38" s="12"/>
      <c r="Z38" s="13">
        <v>0</v>
      </c>
      <c r="AA38" s="12"/>
      <c r="AB38" s="13">
        <v>0</v>
      </c>
      <c r="AC38" s="12"/>
      <c r="AD38" s="13">
        <v>0</v>
      </c>
      <c r="AE38" s="12"/>
      <c r="AF38" s="13">
        <v>0</v>
      </c>
      <c r="AG38" s="13"/>
      <c r="AH38" s="13">
        <f t="shared" si="0"/>
        <v>1168960.03125</v>
      </c>
      <c r="AI38" s="13"/>
      <c r="AJ38" s="13">
        <f t="shared" si="1"/>
        <v>531345.46875</v>
      </c>
      <c r="AK38" s="13"/>
      <c r="AL38" s="13">
        <f t="shared" si="2"/>
        <v>0</v>
      </c>
      <c r="AM38" s="13"/>
      <c r="AN38" s="13">
        <f t="shared" si="3"/>
        <v>0</v>
      </c>
      <c r="AO38" s="136">
        <f t="shared" si="4"/>
        <v>2012</v>
      </c>
    </row>
    <row r="39" spans="1:42" s="150" customFormat="1" ht="30" customHeight="1" x14ac:dyDescent="0.25">
      <c r="B39" s="142">
        <v>2012</v>
      </c>
      <c r="C39" s="142" t="s">
        <v>50</v>
      </c>
      <c r="D39" s="142"/>
      <c r="E39" s="142" t="s">
        <v>33</v>
      </c>
      <c r="F39" s="142"/>
      <c r="G39" s="142">
        <v>4600038156</v>
      </c>
      <c r="H39" s="143" t="s">
        <v>28</v>
      </c>
      <c r="I39" s="144" t="s">
        <v>32</v>
      </c>
      <c r="J39" s="143" t="s">
        <v>30</v>
      </c>
      <c r="K39" s="145">
        <v>41024</v>
      </c>
      <c r="L39" s="145">
        <v>41753</v>
      </c>
      <c r="M39" s="146">
        <f>8628995.23+2157248.81</f>
        <v>10786244.040000001</v>
      </c>
      <c r="N39" s="147">
        <f t="shared" si="5"/>
        <v>24.3</v>
      </c>
      <c r="O39" s="147">
        <v>24</v>
      </c>
      <c r="P39" s="146">
        <f>M39/O39</f>
        <v>449426.83500000002</v>
      </c>
      <c r="Q39" s="142" t="s">
        <v>31</v>
      </c>
      <c r="R39" s="142" t="s">
        <v>31</v>
      </c>
      <c r="S39" s="142" t="s">
        <v>31</v>
      </c>
      <c r="T39" s="142" t="s">
        <v>31</v>
      </c>
      <c r="U39" s="142">
        <v>8</v>
      </c>
      <c r="V39" s="142">
        <v>12</v>
      </c>
      <c r="W39" s="142">
        <v>4</v>
      </c>
      <c r="X39" s="142" t="s">
        <v>31</v>
      </c>
      <c r="Y39" s="148"/>
      <c r="Z39" s="149">
        <v>0</v>
      </c>
      <c r="AA39" s="148"/>
      <c r="AB39" s="149">
        <v>0</v>
      </c>
      <c r="AC39" s="148"/>
      <c r="AD39" s="149">
        <v>0</v>
      </c>
      <c r="AE39" s="148"/>
      <c r="AF39" s="149">
        <v>0</v>
      </c>
      <c r="AG39" s="149"/>
      <c r="AH39" s="149">
        <f t="shared" si="0"/>
        <v>3595414.68</v>
      </c>
      <c r="AI39" s="149"/>
      <c r="AJ39" s="149">
        <f t="shared" si="1"/>
        <v>5393122.0200000005</v>
      </c>
      <c r="AK39" s="149"/>
      <c r="AL39" s="149">
        <f t="shared" si="2"/>
        <v>1797707.34</v>
      </c>
      <c r="AM39" s="149"/>
      <c r="AN39" s="149">
        <f t="shared" si="3"/>
        <v>0</v>
      </c>
      <c r="AO39" s="151">
        <f t="shared" si="4"/>
        <v>2012</v>
      </c>
      <c r="AP39" s="150" t="s">
        <v>139</v>
      </c>
    </row>
    <row r="40" spans="1:42" ht="30" customHeight="1" x14ac:dyDescent="0.25">
      <c r="B40" s="6">
        <v>2011</v>
      </c>
      <c r="C40" s="6" t="s">
        <v>50</v>
      </c>
      <c r="D40" s="6"/>
      <c r="E40" s="6" t="s">
        <v>27</v>
      </c>
      <c r="F40" s="6"/>
      <c r="G40" s="6">
        <v>4600032346</v>
      </c>
      <c r="H40" s="7" t="s">
        <v>28</v>
      </c>
      <c r="I40" s="16" t="s">
        <v>32</v>
      </c>
      <c r="J40" s="7" t="s">
        <v>30</v>
      </c>
      <c r="K40" s="9">
        <v>40664</v>
      </c>
      <c r="L40" s="9">
        <v>40877</v>
      </c>
      <c r="M40" s="10">
        <v>484636.41</v>
      </c>
      <c r="N40" s="11">
        <f t="shared" si="5"/>
        <v>7.1</v>
      </c>
      <c r="O40" s="11">
        <v>7</v>
      </c>
      <c r="P40" s="10">
        <v>69233.77285714286</v>
      </c>
      <c r="Q40" s="6" t="s">
        <v>31</v>
      </c>
      <c r="R40" s="6" t="s">
        <v>31</v>
      </c>
      <c r="S40" s="6" t="s">
        <v>31</v>
      </c>
      <c r="T40" s="6">
        <v>7</v>
      </c>
      <c r="U40" s="6" t="s">
        <v>31</v>
      </c>
      <c r="V40" s="6" t="s">
        <v>31</v>
      </c>
      <c r="W40" s="6" t="s">
        <v>31</v>
      </c>
      <c r="X40" s="6" t="s">
        <v>31</v>
      </c>
      <c r="Y40" s="12"/>
      <c r="Z40" s="13">
        <v>0</v>
      </c>
      <c r="AA40" s="12"/>
      <c r="AB40" s="13">
        <v>0</v>
      </c>
      <c r="AC40" s="12"/>
      <c r="AD40" s="13">
        <v>0</v>
      </c>
      <c r="AE40" s="12"/>
      <c r="AF40" s="13">
        <v>484636.41000000003</v>
      </c>
      <c r="AG40" s="13"/>
      <c r="AH40" s="13">
        <f t="shared" si="0"/>
        <v>0</v>
      </c>
      <c r="AI40" s="13"/>
      <c r="AJ40" s="13">
        <f t="shared" si="1"/>
        <v>0</v>
      </c>
      <c r="AK40" s="13"/>
      <c r="AL40" s="13">
        <f t="shared" si="2"/>
        <v>0</v>
      </c>
      <c r="AM40" s="13"/>
      <c r="AN40" s="13">
        <f t="shared" si="3"/>
        <v>0</v>
      </c>
      <c r="AO40" s="136">
        <f t="shared" si="4"/>
        <v>2011</v>
      </c>
    </row>
    <row r="41" spans="1:42" ht="30" customHeight="1" x14ac:dyDescent="0.25">
      <c r="B41" s="6">
        <v>2011</v>
      </c>
      <c r="C41" s="6" t="s">
        <v>50</v>
      </c>
      <c r="D41" s="6"/>
      <c r="E41" s="6" t="s">
        <v>27</v>
      </c>
      <c r="F41" s="6"/>
      <c r="G41" s="6">
        <v>4600035350</v>
      </c>
      <c r="H41" s="7" t="s">
        <v>28</v>
      </c>
      <c r="I41" s="16" t="s">
        <v>32</v>
      </c>
      <c r="J41" s="7" t="s">
        <v>30</v>
      </c>
      <c r="K41" s="9">
        <v>40847</v>
      </c>
      <c r="L41" s="9">
        <v>41293</v>
      </c>
      <c r="M41" s="10">
        <v>191493.97</v>
      </c>
      <c r="N41" s="11">
        <f t="shared" si="5"/>
        <v>14.866666666666667</v>
      </c>
      <c r="O41" s="11">
        <v>14</v>
      </c>
      <c r="P41" s="10">
        <v>13678.140714285715</v>
      </c>
      <c r="Q41" s="6" t="s">
        <v>31</v>
      </c>
      <c r="R41" s="6" t="s">
        <v>31</v>
      </c>
      <c r="S41" s="6" t="s">
        <v>31</v>
      </c>
      <c r="T41" s="6">
        <v>2</v>
      </c>
      <c r="U41" s="6">
        <v>12</v>
      </c>
      <c r="V41" s="6" t="s">
        <v>31</v>
      </c>
      <c r="W41" s="6" t="s">
        <v>31</v>
      </c>
      <c r="X41" s="6" t="s">
        <v>31</v>
      </c>
      <c r="Y41" s="12"/>
      <c r="Z41" s="13">
        <v>0</v>
      </c>
      <c r="AA41" s="12"/>
      <c r="AB41" s="13">
        <v>0</v>
      </c>
      <c r="AC41" s="12"/>
      <c r="AD41" s="13">
        <v>0</v>
      </c>
      <c r="AE41" s="12"/>
      <c r="AF41" s="13">
        <v>27356.28142857143</v>
      </c>
      <c r="AG41" s="13"/>
      <c r="AH41" s="13">
        <f t="shared" si="0"/>
        <v>164137.68857142859</v>
      </c>
      <c r="AI41" s="13"/>
      <c r="AJ41" s="13">
        <f t="shared" si="1"/>
        <v>0</v>
      </c>
      <c r="AK41" s="13"/>
      <c r="AL41" s="13">
        <f t="shared" si="2"/>
        <v>0</v>
      </c>
      <c r="AM41" s="13"/>
      <c r="AN41" s="13">
        <f t="shared" si="3"/>
        <v>0</v>
      </c>
      <c r="AO41" s="136">
        <f t="shared" si="4"/>
        <v>2011</v>
      </c>
    </row>
    <row r="42" spans="1:42" ht="30" customHeight="1" x14ac:dyDescent="0.25">
      <c r="A42" s="51"/>
      <c r="B42" s="6">
        <v>2010</v>
      </c>
      <c r="C42" s="6" t="s">
        <v>50</v>
      </c>
      <c r="D42" s="6"/>
      <c r="E42" s="6" t="s">
        <v>27</v>
      </c>
      <c r="F42" s="6"/>
      <c r="G42" s="6">
        <v>5000000061</v>
      </c>
      <c r="H42" s="7" t="s">
        <v>28</v>
      </c>
      <c r="I42" s="16" t="s">
        <v>32</v>
      </c>
      <c r="J42" s="7" t="s">
        <v>30</v>
      </c>
      <c r="K42" s="9">
        <v>40513</v>
      </c>
      <c r="L42" s="9">
        <v>41151</v>
      </c>
      <c r="M42" s="10">
        <v>376472.9</v>
      </c>
      <c r="N42" s="11">
        <f t="shared" si="5"/>
        <v>21.266666666666666</v>
      </c>
      <c r="O42" s="11">
        <v>21</v>
      </c>
      <c r="P42" s="10">
        <v>17927.280952380952</v>
      </c>
      <c r="Q42" s="6" t="s">
        <v>31</v>
      </c>
      <c r="R42" s="6" t="s">
        <v>31</v>
      </c>
      <c r="S42" s="6">
        <v>1</v>
      </c>
      <c r="T42" s="6">
        <v>12</v>
      </c>
      <c r="U42" s="6">
        <v>8</v>
      </c>
      <c r="V42" s="6" t="s">
        <v>31</v>
      </c>
      <c r="W42" s="6" t="s">
        <v>31</v>
      </c>
      <c r="X42" s="6" t="s">
        <v>31</v>
      </c>
      <c r="Y42" s="12"/>
      <c r="Z42" s="13">
        <v>0</v>
      </c>
      <c r="AA42" s="12"/>
      <c r="AB42" s="13">
        <v>0</v>
      </c>
      <c r="AC42" s="12"/>
      <c r="AD42" s="13">
        <v>17927.280952380952</v>
      </c>
      <c r="AE42" s="12"/>
      <c r="AF42" s="13">
        <v>215127.37142857141</v>
      </c>
      <c r="AG42" s="13"/>
      <c r="AH42" s="13">
        <f t="shared" si="0"/>
        <v>143418.24761904762</v>
      </c>
      <c r="AI42" s="13"/>
      <c r="AJ42" s="13">
        <f t="shared" si="1"/>
        <v>0</v>
      </c>
      <c r="AK42" s="13"/>
      <c r="AL42" s="13">
        <f t="shared" si="2"/>
        <v>0</v>
      </c>
      <c r="AM42" s="13"/>
      <c r="AN42" s="13">
        <f t="shared" si="3"/>
        <v>0</v>
      </c>
      <c r="AO42" s="51">
        <f t="shared" si="4"/>
        <v>2010</v>
      </c>
    </row>
    <row r="43" spans="1:42" ht="30" customHeight="1" x14ac:dyDescent="0.25">
      <c r="A43" s="51"/>
      <c r="B43" s="6">
        <v>2010</v>
      </c>
      <c r="C43" s="6" t="s">
        <v>50</v>
      </c>
      <c r="D43" s="6"/>
      <c r="E43" s="6" t="s">
        <v>27</v>
      </c>
      <c r="F43" s="6"/>
      <c r="G43" s="6">
        <v>5000000062</v>
      </c>
      <c r="H43" s="7" t="s">
        <v>28</v>
      </c>
      <c r="I43" s="16" t="s">
        <v>32</v>
      </c>
      <c r="J43" s="7" t="s">
        <v>30</v>
      </c>
      <c r="K43" s="9">
        <v>40513</v>
      </c>
      <c r="L43" s="9">
        <v>41120</v>
      </c>
      <c r="M43" s="10">
        <v>368527.32</v>
      </c>
      <c r="N43" s="11">
        <f t="shared" si="5"/>
        <v>20.233333333333334</v>
      </c>
      <c r="O43" s="11">
        <v>20</v>
      </c>
      <c r="P43" s="10">
        <v>18426.366000000002</v>
      </c>
      <c r="Q43" s="6" t="s">
        <v>31</v>
      </c>
      <c r="R43" s="6" t="s">
        <v>31</v>
      </c>
      <c r="S43" s="6">
        <v>1</v>
      </c>
      <c r="T43" s="6">
        <v>12</v>
      </c>
      <c r="U43" s="6">
        <v>7</v>
      </c>
      <c r="V43" s="6" t="s">
        <v>31</v>
      </c>
      <c r="W43" s="6" t="s">
        <v>31</v>
      </c>
      <c r="X43" s="6" t="s">
        <v>31</v>
      </c>
      <c r="Y43" s="12"/>
      <c r="Z43" s="13">
        <v>0</v>
      </c>
      <c r="AA43" s="12"/>
      <c r="AB43" s="13">
        <v>0</v>
      </c>
      <c r="AC43" s="12"/>
      <c r="AD43" s="13">
        <v>18426.366000000002</v>
      </c>
      <c r="AE43" s="12"/>
      <c r="AF43" s="13">
        <v>221116.39200000002</v>
      </c>
      <c r="AG43" s="13"/>
      <c r="AH43" s="13">
        <f t="shared" si="0"/>
        <v>128984.56200000001</v>
      </c>
      <c r="AI43" s="13"/>
      <c r="AJ43" s="13">
        <f t="shared" si="1"/>
        <v>0</v>
      </c>
      <c r="AK43" s="13"/>
      <c r="AL43" s="13">
        <f t="shared" si="2"/>
        <v>0</v>
      </c>
      <c r="AM43" s="13"/>
      <c r="AN43" s="13">
        <f t="shared" si="3"/>
        <v>0</v>
      </c>
      <c r="AO43" s="51">
        <f t="shared" si="4"/>
        <v>2010</v>
      </c>
    </row>
    <row r="44" spans="1:42" ht="30" customHeight="1" x14ac:dyDescent="0.25">
      <c r="A44" s="51"/>
      <c r="B44" s="95">
        <v>2013</v>
      </c>
      <c r="C44" s="95" t="s">
        <v>50</v>
      </c>
      <c r="D44" s="137" t="s">
        <v>126</v>
      </c>
      <c r="E44" s="95" t="s">
        <v>27</v>
      </c>
      <c r="F44" s="95">
        <v>30020963</v>
      </c>
      <c r="G44" s="95">
        <v>4600043637</v>
      </c>
      <c r="H44" s="96" t="s">
        <v>28</v>
      </c>
      <c r="I44" s="105" t="s">
        <v>119</v>
      </c>
      <c r="J44" s="96" t="s">
        <v>30</v>
      </c>
      <c r="K44" s="98">
        <v>41470</v>
      </c>
      <c r="L44" s="98">
        <v>41835</v>
      </c>
      <c r="M44" s="99">
        <v>457723.55</v>
      </c>
      <c r="N44" s="100">
        <f t="shared" si="5"/>
        <v>12.166666666666666</v>
      </c>
      <c r="O44" s="100">
        <v>12</v>
      </c>
      <c r="P44" s="99">
        <f t="shared" ref="P44:P49" si="6">M44/O44</f>
        <v>38143.629166666666</v>
      </c>
      <c r="Q44" s="95"/>
      <c r="R44" s="95"/>
      <c r="S44" s="95"/>
      <c r="T44" s="95"/>
      <c r="U44" s="95"/>
      <c r="V44" s="95">
        <v>6</v>
      </c>
      <c r="W44" s="95">
        <v>6</v>
      </c>
      <c r="X44" s="95" t="s">
        <v>31</v>
      </c>
      <c r="Y44" s="101"/>
      <c r="Z44" s="102"/>
      <c r="AA44" s="101"/>
      <c r="AB44" s="102"/>
      <c r="AC44" s="101"/>
      <c r="AD44" s="102"/>
      <c r="AE44" s="101"/>
      <c r="AF44" s="102"/>
      <c r="AG44" s="102"/>
      <c r="AH44" s="102"/>
      <c r="AI44" s="102"/>
      <c r="AJ44" s="99">
        <f t="shared" si="1"/>
        <v>228861.77499999999</v>
      </c>
      <c r="AK44" s="102"/>
      <c r="AL44" s="102">
        <f t="shared" si="2"/>
        <v>228861.77499999999</v>
      </c>
      <c r="AM44" s="102"/>
      <c r="AN44" s="102">
        <f t="shared" si="3"/>
        <v>0</v>
      </c>
      <c r="AO44" s="51">
        <f t="shared" si="4"/>
        <v>2013</v>
      </c>
    </row>
    <row r="45" spans="1:42" ht="30" customHeight="1" x14ac:dyDescent="0.25">
      <c r="A45" s="51"/>
      <c r="B45" s="95">
        <v>2013</v>
      </c>
      <c r="C45" s="95" t="s">
        <v>50</v>
      </c>
      <c r="D45" s="137" t="s">
        <v>126</v>
      </c>
      <c r="E45" s="95" t="s">
        <v>27</v>
      </c>
      <c r="F45" s="95">
        <v>30020962</v>
      </c>
      <c r="G45" s="95">
        <v>4600043636</v>
      </c>
      <c r="H45" s="96" t="s">
        <v>28</v>
      </c>
      <c r="I45" s="105" t="s">
        <v>119</v>
      </c>
      <c r="J45" s="96" t="s">
        <v>30</v>
      </c>
      <c r="K45" s="98">
        <v>41470</v>
      </c>
      <c r="L45" s="98">
        <v>41835</v>
      </c>
      <c r="M45" s="99">
        <v>146316.41</v>
      </c>
      <c r="N45" s="100">
        <f t="shared" si="5"/>
        <v>12.166666666666666</v>
      </c>
      <c r="O45" s="100">
        <v>12</v>
      </c>
      <c r="P45" s="99">
        <f t="shared" si="6"/>
        <v>12193.034166666666</v>
      </c>
      <c r="Q45" s="95" t="s">
        <v>31</v>
      </c>
      <c r="R45" s="95" t="s">
        <v>31</v>
      </c>
      <c r="S45" s="95" t="s">
        <v>31</v>
      </c>
      <c r="T45" s="95" t="s">
        <v>31</v>
      </c>
      <c r="U45" s="95" t="s">
        <v>31</v>
      </c>
      <c r="V45" s="95">
        <v>5</v>
      </c>
      <c r="W45" s="95">
        <v>7</v>
      </c>
      <c r="X45" s="95" t="s">
        <v>31</v>
      </c>
      <c r="Y45" s="101"/>
      <c r="Z45" s="102"/>
      <c r="AA45" s="101"/>
      <c r="AB45" s="102"/>
      <c r="AC45" s="101"/>
      <c r="AD45" s="102"/>
      <c r="AE45" s="101"/>
      <c r="AF45" s="102"/>
      <c r="AG45" s="102"/>
      <c r="AH45" s="102"/>
      <c r="AI45" s="102"/>
      <c r="AJ45" s="99">
        <f t="shared" si="1"/>
        <v>60965.17083333333</v>
      </c>
      <c r="AK45" s="102"/>
      <c r="AL45" s="102">
        <f t="shared" si="2"/>
        <v>85351.239166666666</v>
      </c>
      <c r="AM45" s="102"/>
      <c r="AN45" s="102"/>
      <c r="AO45" s="51">
        <f t="shared" si="4"/>
        <v>2013</v>
      </c>
    </row>
    <row r="46" spans="1:42" ht="30" customHeight="1" x14ac:dyDescent="0.25">
      <c r="A46" s="51"/>
      <c r="B46" s="95">
        <v>2013</v>
      </c>
      <c r="C46" s="95" t="s">
        <v>50</v>
      </c>
      <c r="D46" s="137" t="s">
        <v>59</v>
      </c>
      <c r="E46" s="95" t="s">
        <v>27</v>
      </c>
      <c r="F46" s="95">
        <v>90046300</v>
      </c>
      <c r="G46" s="95">
        <v>5000000341</v>
      </c>
      <c r="H46" s="96" t="s">
        <v>28</v>
      </c>
      <c r="I46" s="105" t="s">
        <v>32</v>
      </c>
      <c r="J46" s="96" t="s">
        <v>30</v>
      </c>
      <c r="K46" s="98">
        <v>41470</v>
      </c>
      <c r="L46" s="98">
        <v>41834</v>
      </c>
      <c r="M46" s="99">
        <v>350472.07</v>
      </c>
      <c r="N46" s="100">
        <f t="shared" si="5"/>
        <v>12.133333333333333</v>
      </c>
      <c r="O46" s="100">
        <v>12</v>
      </c>
      <c r="P46" s="99">
        <f t="shared" si="6"/>
        <v>29206.005833333333</v>
      </c>
      <c r="Q46" s="95" t="s">
        <v>31</v>
      </c>
      <c r="R46" s="95" t="s">
        <v>31</v>
      </c>
      <c r="S46" s="95" t="s">
        <v>31</v>
      </c>
      <c r="T46" s="95" t="s">
        <v>31</v>
      </c>
      <c r="U46" s="95" t="s">
        <v>31</v>
      </c>
      <c r="V46" s="95">
        <v>6</v>
      </c>
      <c r="W46" s="95">
        <v>6</v>
      </c>
      <c r="X46" s="95" t="s">
        <v>31</v>
      </c>
      <c r="Y46" s="101"/>
      <c r="Z46" s="102"/>
      <c r="AA46" s="101"/>
      <c r="AB46" s="102"/>
      <c r="AC46" s="101"/>
      <c r="AD46" s="102"/>
      <c r="AE46" s="101"/>
      <c r="AF46" s="102"/>
      <c r="AG46" s="102"/>
      <c r="AH46" s="102"/>
      <c r="AI46" s="102"/>
      <c r="AJ46" s="99">
        <f t="shared" si="1"/>
        <v>175236.035</v>
      </c>
      <c r="AK46" s="102"/>
      <c r="AL46" s="102">
        <f t="shared" si="2"/>
        <v>175236.035</v>
      </c>
      <c r="AM46" s="102"/>
      <c r="AN46" s="102">
        <f t="shared" si="3"/>
        <v>0</v>
      </c>
      <c r="AO46" s="51">
        <f t="shared" si="4"/>
        <v>2013</v>
      </c>
    </row>
    <row r="47" spans="1:42" ht="30" customHeight="1" x14ac:dyDescent="0.25">
      <c r="A47" s="51" t="s">
        <v>131</v>
      </c>
      <c r="B47" s="95">
        <v>2013</v>
      </c>
      <c r="C47" s="95" t="s">
        <v>50</v>
      </c>
      <c r="D47" s="137" t="s">
        <v>125</v>
      </c>
      <c r="E47" s="95" t="s">
        <v>27</v>
      </c>
      <c r="F47" s="95">
        <v>90046391</v>
      </c>
      <c r="G47" s="95">
        <v>5000000340</v>
      </c>
      <c r="H47" s="96" t="s">
        <v>28</v>
      </c>
      <c r="I47" s="105" t="s">
        <v>32</v>
      </c>
      <c r="J47" s="96" t="s">
        <v>30</v>
      </c>
      <c r="K47" s="98">
        <v>41473</v>
      </c>
      <c r="L47" s="98">
        <v>41535</v>
      </c>
      <c r="M47" s="99">
        <v>755240</v>
      </c>
      <c r="N47" s="100">
        <f t="shared" si="5"/>
        <v>2.0666666666666669</v>
      </c>
      <c r="O47" s="100">
        <v>2</v>
      </c>
      <c r="P47" s="99">
        <f t="shared" si="6"/>
        <v>377620</v>
      </c>
      <c r="Q47" s="95" t="s">
        <v>31</v>
      </c>
      <c r="R47" s="95" t="s">
        <v>31</v>
      </c>
      <c r="S47" s="95" t="s">
        <v>31</v>
      </c>
      <c r="T47" s="95" t="s">
        <v>31</v>
      </c>
      <c r="U47" s="95" t="s">
        <v>31</v>
      </c>
      <c r="V47" s="95">
        <v>2</v>
      </c>
      <c r="W47" s="95" t="s">
        <v>31</v>
      </c>
      <c r="X47" s="95" t="s">
        <v>31</v>
      </c>
      <c r="Y47" s="101"/>
      <c r="Z47" s="102"/>
      <c r="AA47" s="101"/>
      <c r="AB47" s="102"/>
      <c r="AC47" s="101"/>
      <c r="AD47" s="102"/>
      <c r="AE47" s="101"/>
      <c r="AF47" s="102"/>
      <c r="AG47" s="102"/>
      <c r="AH47" s="102"/>
      <c r="AI47" s="102"/>
      <c r="AJ47" s="99">
        <f t="shared" si="1"/>
        <v>755240</v>
      </c>
      <c r="AK47" s="102"/>
      <c r="AL47" s="102">
        <f t="shared" si="2"/>
        <v>0</v>
      </c>
      <c r="AM47" s="102"/>
      <c r="AN47" s="102">
        <f t="shared" si="3"/>
        <v>0</v>
      </c>
      <c r="AO47" s="51">
        <f t="shared" si="4"/>
        <v>2013</v>
      </c>
    </row>
    <row r="48" spans="1:42" ht="30" customHeight="1" x14ac:dyDescent="0.25">
      <c r="A48" s="51"/>
      <c r="B48" s="95">
        <v>2013</v>
      </c>
      <c r="C48" s="95" t="s">
        <v>50</v>
      </c>
      <c r="D48" s="137" t="s">
        <v>137</v>
      </c>
      <c r="E48" s="95" t="s">
        <v>33</v>
      </c>
      <c r="F48" s="95">
        <v>30020653</v>
      </c>
      <c r="G48" s="95">
        <v>4600043340</v>
      </c>
      <c r="H48" s="96" t="s">
        <v>28</v>
      </c>
      <c r="I48" s="105" t="s">
        <v>74</v>
      </c>
      <c r="J48" s="96" t="s">
        <v>30</v>
      </c>
      <c r="K48" s="98">
        <v>41435</v>
      </c>
      <c r="L48" s="98">
        <v>41465</v>
      </c>
      <c r="M48" s="99">
        <v>335065.8</v>
      </c>
      <c r="N48" s="100">
        <f t="shared" si="5"/>
        <v>1</v>
      </c>
      <c r="O48" s="100">
        <v>1</v>
      </c>
      <c r="P48" s="99">
        <f t="shared" si="6"/>
        <v>335065.8</v>
      </c>
      <c r="Q48" s="95"/>
      <c r="R48" s="95"/>
      <c r="S48" s="95"/>
      <c r="T48" s="95"/>
      <c r="U48" s="95" t="s">
        <v>31</v>
      </c>
      <c r="V48" s="95">
        <v>1</v>
      </c>
      <c r="W48" s="95" t="s">
        <v>31</v>
      </c>
      <c r="X48" s="95" t="s">
        <v>31</v>
      </c>
      <c r="Y48" s="101"/>
      <c r="Z48" s="102"/>
      <c r="AA48" s="101"/>
      <c r="AB48" s="102"/>
      <c r="AC48" s="101"/>
      <c r="AD48" s="102"/>
      <c r="AE48" s="101"/>
      <c r="AF48" s="102"/>
      <c r="AG48" s="102"/>
      <c r="AH48" s="102"/>
      <c r="AI48" s="102"/>
      <c r="AJ48" s="99">
        <f t="shared" si="1"/>
        <v>335065.8</v>
      </c>
      <c r="AK48" s="102"/>
      <c r="AL48" s="102">
        <f t="shared" si="2"/>
        <v>0</v>
      </c>
      <c r="AM48" s="102"/>
      <c r="AN48" s="102">
        <f t="shared" si="3"/>
        <v>0</v>
      </c>
      <c r="AO48" s="51">
        <f t="shared" si="4"/>
        <v>2013</v>
      </c>
    </row>
    <row r="49" spans="1:16371" ht="30" customHeight="1" x14ac:dyDescent="0.25">
      <c r="A49" s="51"/>
      <c r="B49" s="95">
        <v>2013</v>
      </c>
      <c r="C49" s="95" t="s">
        <v>50</v>
      </c>
      <c r="D49" s="137" t="s">
        <v>113</v>
      </c>
      <c r="E49" s="95" t="s">
        <v>114</v>
      </c>
      <c r="F49" s="95">
        <v>30020973</v>
      </c>
      <c r="G49" s="95">
        <v>4600043710</v>
      </c>
      <c r="H49" s="96" t="s">
        <v>28</v>
      </c>
      <c r="I49" s="105" t="s">
        <v>74</v>
      </c>
      <c r="J49" s="96" t="s">
        <v>30</v>
      </c>
      <c r="K49" s="98">
        <v>41475</v>
      </c>
      <c r="L49" s="98">
        <v>41870</v>
      </c>
      <c r="M49" s="99">
        <v>514900</v>
      </c>
      <c r="N49" s="100">
        <f t="shared" si="5"/>
        <v>13.166666666666666</v>
      </c>
      <c r="O49" s="100">
        <v>13</v>
      </c>
      <c r="P49" s="99">
        <f t="shared" si="6"/>
        <v>39607.692307692305</v>
      </c>
      <c r="Q49" s="95"/>
      <c r="R49" s="95"/>
      <c r="S49" s="95"/>
      <c r="T49" s="95"/>
      <c r="U49" s="95"/>
      <c r="V49" s="95">
        <v>5</v>
      </c>
      <c r="W49" s="95">
        <v>8</v>
      </c>
      <c r="X49" s="95" t="s">
        <v>31</v>
      </c>
      <c r="Y49" s="101"/>
      <c r="Z49" s="102"/>
      <c r="AA49" s="101"/>
      <c r="AB49" s="102"/>
      <c r="AC49" s="101"/>
      <c r="AD49" s="102"/>
      <c r="AE49" s="101"/>
      <c r="AF49" s="102"/>
      <c r="AG49" s="102"/>
      <c r="AH49" s="102"/>
      <c r="AI49" s="102"/>
      <c r="AJ49" s="99">
        <f t="shared" si="1"/>
        <v>198038.46153846153</v>
      </c>
      <c r="AK49" s="102"/>
      <c r="AL49" s="102">
        <f t="shared" si="2"/>
        <v>316861.53846153844</v>
      </c>
      <c r="AM49" s="102"/>
      <c r="AN49" s="102">
        <f t="shared" si="3"/>
        <v>0</v>
      </c>
      <c r="AO49" s="51">
        <f t="shared" si="4"/>
        <v>2013</v>
      </c>
    </row>
    <row r="50" spans="1:16371" ht="30" customHeight="1" x14ac:dyDescent="0.25">
      <c r="A50" s="51"/>
      <c r="B50" s="95">
        <v>2013</v>
      </c>
      <c r="C50" s="95" t="s">
        <v>48</v>
      </c>
      <c r="D50" s="137" t="s">
        <v>135</v>
      </c>
      <c r="E50" s="95" t="s">
        <v>27</v>
      </c>
      <c r="F50" s="95">
        <v>60007463</v>
      </c>
      <c r="G50" s="95">
        <v>4600037171</v>
      </c>
      <c r="H50" s="96" t="s">
        <v>28</v>
      </c>
      <c r="I50" s="105" t="s">
        <v>32</v>
      </c>
      <c r="J50" s="96" t="s">
        <v>30</v>
      </c>
      <c r="K50" s="98">
        <v>41333</v>
      </c>
      <c r="L50" s="98">
        <v>41516</v>
      </c>
      <c r="M50" s="99">
        <v>25000</v>
      </c>
      <c r="N50" s="100">
        <f>(L50-K50)</f>
        <v>183</v>
      </c>
      <c r="O50" s="100">
        <f>N50/30</f>
        <v>6.1</v>
      </c>
      <c r="P50" s="99">
        <v>6250</v>
      </c>
      <c r="Q50" s="95"/>
      <c r="R50" s="95"/>
      <c r="S50" s="95"/>
      <c r="T50" s="95"/>
      <c r="U50" s="95" t="s">
        <v>31</v>
      </c>
      <c r="V50" s="95">
        <v>4</v>
      </c>
      <c r="W50" s="95" t="s">
        <v>31</v>
      </c>
      <c r="X50" s="95" t="s">
        <v>31</v>
      </c>
      <c r="Y50" s="101"/>
      <c r="Z50" s="102"/>
      <c r="AA50" s="101"/>
      <c r="AB50" s="102"/>
      <c r="AC50" s="101"/>
      <c r="AD50" s="102"/>
      <c r="AE50" s="101"/>
      <c r="AF50" s="102"/>
      <c r="AG50" s="102"/>
      <c r="AH50" s="102"/>
      <c r="AI50" s="102"/>
      <c r="AJ50" s="99">
        <f t="shared" si="1"/>
        <v>25000</v>
      </c>
      <c r="AK50" s="102"/>
      <c r="AL50" s="102">
        <f t="shared" si="2"/>
        <v>0</v>
      </c>
      <c r="AM50" s="102"/>
      <c r="AN50" s="102">
        <f t="shared" si="3"/>
        <v>0</v>
      </c>
      <c r="AO50" s="51"/>
    </row>
    <row r="51" spans="1:16371" ht="30" customHeight="1" x14ac:dyDescent="0.25">
      <c r="A51" s="51"/>
      <c r="B51" s="6">
        <v>2010</v>
      </c>
      <c r="C51" s="6" t="s">
        <v>50</v>
      </c>
      <c r="D51" s="6"/>
      <c r="E51" s="6" t="s">
        <v>27</v>
      </c>
      <c r="F51" s="6"/>
      <c r="G51" s="6">
        <v>5000000063</v>
      </c>
      <c r="H51" s="7" t="s">
        <v>28</v>
      </c>
      <c r="I51" s="16" t="s">
        <v>32</v>
      </c>
      <c r="J51" s="7" t="s">
        <v>30</v>
      </c>
      <c r="K51" s="9">
        <v>40520</v>
      </c>
      <c r="L51" s="9">
        <v>40998</v>
      </c>
      <c r="M51" s="10">
        <v>300000</v>
      </c>
      <c r="N51" s="11">
        <f>(L51-K51)/30</f>
        <v>15.933333333333334</v>
      </c>
      <c r="O51" s="11">
        <v>16</v>
      </c>
      <c r="P51" s="10">
        <v>18750</v>
      </c>
      <c r="Q51" s="6" t="s">
        <v>31</v>
      </c>
      <c r="R51" s="6" t="s">
        <v>31</v>
      </c>
      <c r="S51" s="6">
        <v>1</v>
      </c>
      <c r="T51" s="6">
        <v>12</v>
      </c>
      <c r="U51" s="6">
        <v>3</v>
      </c>
      <c r="V51" s="6" t="s">
        <v>31</v>
      </c>
      <c r="W51" s="6" t="s">
        <v>31</v>
      </c>
      <c r="X51" s="6" t="s">
        <v>31</v>
      </c>
      <c r="Y51" s="12"/>
      <c r="Z51" s="13">
        <v>0</v>
      </c>
      <c r="AA51" s="12"/>
      <c r="AB51" s="13">
        <v>0</v>
      </c>
      <c r="AC51" s="12"/>
      <c r="AD51" s="13">
        <v>18750</v>
      </c>
      <c r="AE51" s="12"/>
      <c r="AF51" s="13">
        <v>225000</v>
      </c>
      <c r="AG51" s="13"/>
      <c r="AH51" s="13">
        <f t="shared" si="0"/>
        <v>56250</v>
      </c>
      <c r="AI51" s="13"/>
      <c r="AJ51" s="13">
        <f t="shared" si="1"/>
        <v>0</v>
      </c>
      <c r="AK51" s="13"/>
      <c r="AL51" s="13">
        <f t="shared" si="2"/>
        <v>0</v>
      </c>
      <c r="AM51" s="13"/>
      <c r="AN51" s="13">
        <f t="shared" si="3"/>
        <v>0</v>
      </c>
      <c r="AO51" s="51">
        <f t="shared" si="4"/>
        <v>2010</v>
      </c>
    </row>
    <row r="52" spans="1:16371" ht="30" customHeight="1" x14ac:dyDescent="0.25">
      <c r="A52" s="51"/>
      <c r="B52" s="142">
        <v>2013</v>
      </c>
      <c r="C52" s="142" t="s">
        <v>50</v>
      </c>
      <c r="D52" s="152" t="s">
        <v>141</v>
      </c>
      <c r="E52" s="142" t="s">
        <v>33</v>
      </c>
      <c r="F52" s="142"/>
      <c r="G52" s="142"/>
      <c r="H52" s="143" t="s">
        <v>28</v>
      </c>
      <c r="I52" s="144" t="s">
        <v>32</v>
      </c>
      <c r="J52" s="142" t="s">
        <v>30</v>
      </c>
      <c r="K52" s="145">
        <v>41518</v>
      </c>
      <c r="L52" s="145">
        <v>42979</v>
      </c>
      <c r="M52" s="146">
        <v>5207981.9000000004</v>
      </c>
      <c r="N52" s="142">
        <f>(L52-K52)/30</f>
        <v>48.7</v>
      </c>
      <c r="O52" s="147">
        <v>48</v>
      </c>
      <c r="P52" s="146">
        <f>M52/O52</f>
        <v>108499.62291666667</v>
      </c>
      <c r="Q52" s="142"/>
      <c r="R52" s="142"/>
      <c r="S52" s="142"/>
      <c r="T52" s="148"/>
      <c r="U52" s="149" t="s">
        <v>31</v>
      </c>
      <c r="V52" s="149">
        <v>4</v>
      </c>
      <c r="W52" s="149">
        <v>12</v>
      </c>
      <c r="X52" s="149">
        <v>12</v>
      </c>
      <c r="Y52" s="149"/>
      <c r="Z52" s="149">
        <v>128387.0325</v>
      </c>
      <c r="AA52" s="150">
        <v>2013</v>
      </c>
      <c r="AB52" s="150" t="s">
        <v>142</v>
      </c>
      <c r="AC52" s="150"/>
      <c r="AD52" s="150"/>
      <c r="AE52" s="150"/>
      <c r="AF52" s="150"/>
      <c r="AG52" s="150"/>
      <c r="AH52" s="150"/>
      <c r="AI52" s="150"/>
      <c r="AJ52" s="146">
        <f t="shared" ref="AJ52" si="7">IF(V52="-",0*P52,V52*P52)</f>
        <v>433998.4916666667</v>
      </c>
      <c r="AK52" s="149"/>
      <c r="AL52" s="149">
        <f t="shared" ref="AL52" si="8">IF(W52="-",0*P52,W52*P52)</f>
        <v>1301995.4750000001</v>
      </c>
      <c r="AM52" s="149"/>
      <c r="AN52" s="149">
        <f t="shared" ref="AN52" si="9">IF(X52="-",0*P52,X52*P52)</f>
        <v>1301995.4750000001</v>
      </c>
      <c r="AO52" s="153">
        <f t="shared" si="4"/>
        <v>2013</v>
      </c>
      <c r="AP52" s="150" t="s">
        <v>142</v>
      </c>
      <c r="AQ52" s="150"/>
      <c r="AR52" s="150"/>
      <c r="AS52" s="150"/>
      <c r="AT52" s="150"/>
      <c r="AU52" s="150"/>
      <c r="AV52" s="150"/>
      <c r="AW52" s="150"/>
      <c r="AX52" s="150"/>
      <c r="AY52" s="150"/>
      <c r="AZ52" s="150"/>
      <c r="BA52" s="150"/>
      <c r="BB52" s="150"/>
      <c r="BC52" s="150"/>
      <c r="BD52" s="150"/>
      <c r="BE52" s="150"/>
      <c r="BF52" s="150"/>
      <c r="BG52" s="150"/>
      <c r="BH52" s="150"/>
      <c r="BI52" s="150"/>
      <c r="BJ52" s="150"/>
      <c r="BK52" s="150"/>
      <c r="BL52" s="150"/>
      <c r="BM52" s="150"/>
      <c r="BN52" s="150"/>
      <c r="BO52" s="150"/>
      <c r="BP52" s="150"/>
      <c r="BQ52" s="150"/>
      <c r="BR52" s="150"/>
      <c r="BS52" s="150"/>
      <c r="BT52" s="150"/>
      <c r="BU52" s="150"/>
      <c r="BV52" s="150"/>
      <c r="BW52" s="150"/>
      <c r="BX52" s="150"/>
      <c r="BY52" s="150"/>
      <c r="BZ52" s="150"/>
      <c r="CA52" s="150"/>
      <c r="CB52" s="150"/>
      <c r="CC52" s="150"/>
      <c r="CD52" s="150"/>
      <c r="CE52" s="150"/>
      <c r="CF52" s="150"/>
      <c r="CG52" s="150"/>
      <c r="CH52" s="150"/>
      <c r="CI52" s="150"/>
      <c r="CJ52" s="150"/>
      <c r="CK52" s="150"/>
      <c r="CL52" s="150"/>
      <c r="CM52" s="150"/>
      <c r="CN52" s="150"/>
      <c r="CO52" s="150"/>
      <c r="CP52" s="150"/>
      <c r="CQ52" s="150"/>
      <c r="CR52" s="150"/>
      <c r="CS52" s="150"/>
      <c r="CT52" s="150"/>
      <c r="CU52" s="150"/>
      <c r="CV52" s="150"/>
      <c r="CW52" s="150"/>
      <c r="CX52" s="150"/>
      <c r="CY52" s="150"/>
      <c r="CZ52" s="150"/>
      <c r="DA52" s="150"/>
      <c r="DB52" s="150"/>
      <c r="DC52" s="150"/>
      <c r="DD52" s="150"/>
      <c r="DE52" s="150"/>
      <c r="DF52" s="150"/>
      <c r="DG52" s="150"/>
      <c r="DH52" s="150"/>
      <c r="DI52" s="150"/>
      <c r="DJ52" s="150"/>
      <c r="DK52" s="150"/>
      <c r="DL52" s="150"/>
      <c r="DM52" s="150"/>
      <c r="DN52" s="150"/>
      <c r="DO52" s="150"/>
      <c r="DP52" s="150"/>
      <c r="DQ52" s="150"/>
      <c r="DR52" s="150"/>
      <c r="DS52" s="150"/>
      <c r="DT52" s="150"/>
      <c r="DU52" s="150"/>
      <c r="DV52" s="150"/>
      <c r="DW52" s="150"/>
      <c r="DX52" s="150"/>
      <c r="DY52" s="150"/>
      <c r="DZ52" s="150"/>
      <c r="EA52" s="150"/>
      <c r="EB52" s="150"/>
      <c r="EC52" s="150"/>
      <c r="ED52" s="150"/>
      <c r="EE52" s="150"/>
      <c r="EF52" s="150"/>
      <c r="EG52" s="150"/>
      <c r="EH52" s="150"/>
      <c r="EI52" s="150"/>
      <c r="EJ52" s="150"/>
      <c r="EK52" s="150"/>
      <c r="EL52" s="150"/>
      <c r="EM52" s="150"/>
      <c r="EN52" s="150"/>
      <c r="EO52" s="150"/>
      <c r="EP52" s="150"/>
      <c r="EQ52" s="150"/>
      <c r="ER52" s="150"/>
      <c r="ES52" s="150"/>
      <c r="ET52" s="150"/>
      <c r="EU52" s="150"/>
      <c r="EV52" s="150"/>
      <c r="EW52" s="150"/>
      <c r="EX52" s="150"/>
      <c r="EY52" s="150"/>
      <c r="EZ52" s="150"/>
      <c r="FA52" s="150"/>
      <c r="FB52" s="150"/>
      <c r="FC52" s="150"/>
      <c r="FD52" s="150"/>
      <c r="FE52" s="150"/>
      <c r="FF52" s="150"/>
      <c r="FG52" s="150"/>
      <c r="FH52" s="150"/>
      <c r="FI52" s="150"/>
      <c r="FJ52" s="150"/>
      <c r="FK52" s="150"/>
      <c r="FL52" s="150"/>
      <c r="FM52" s="150"/>
      <c r="FN52" s="150"/>
      <c r="FO52" s="150"/>
      <c r="FP52" s="150"/>
      <c r="FQ52" s="150"/>
      <c r="FR52" s="150"/>
      <c r="FS52" s="150"/>
      <c r="FT52" s="150"/>
      <c r="FU52" s="150"/>
      <c r="FV52" s="150"/>
      <c r="FW52" s="150"/>
      <c r="FX52" s="150"/>
      <c r="FY52" s="150"/>
      <c r="FZ52" s="150"/>
      <c r="GA52" s="150"/>
      <c r="GB52" s="150"/>
      <c r="GC52" s="150"/>
      <c r="GD52" s="150"/>
      <c r="GE52" s="150"/>
      <c r="GF52" s="150"/>
      <c r="GG52" s="150"/>
      <c r="GH52" s="150"/>
      <c r="GI52" s="150"/>
      <c r="GJ52" s="150"/>
      <c r="GK52" s="150"/>
      <c r="GL52" s="150"/>
      <c r="GM52" s="150"/>
      <c r="GN52" s="150"/>
      <c r="GO52" s="150"/>
      <c r="GP52" s="150"/>
      <c r="GQ52" s="150"/>
      <c r="GR52" s="150"/>
      <c r="GS52" s="150"/>
      <c r="GT52" s="150"/>
      <c r="GU52" s="150"/>
      <c r="GV52" s="150"/>
      <c r="GW52" s="150"/>
      <c r="GX52" s="150"/>
      <c r="GY52" s="150"/>
      <c r="GZ52" s="150"/>
      <c r="HA52" s="150"/>
      <c r="HB52" s="150"/>
      <c r="HC52" s="150"/>
      <c r="HD52" s="150"/>
      <c r="HE52" s="150"/>
      <c r="HF52" s="150"/>
      <c r="HG52" s="150"/>
      <c r="HH52" s="150"/>
      <c r="HI52" s="150"/>
      <c r="HJ52" s="150"/>
      <c r="HK52" s="150"/>
      <c r="HL52" s="150"/>
      <c r="HM52" s="150"/>
      <c r="HN52" s="150"/>
      <c r="HO52" s="150"/>
      <c r="HP52" s="150"/>
      <c r="HQ52" s="150"/>
      <c r="HR52" s="150"/>
      <c r="HS52" s="150"/>
      <c r="HT52" s="150"/>
      <c r="HU52" s="150"/>
      <c r="HV52" s="150"/>
      <c r="HW52" s="150"/>
      <c r="HX52" s="150"/>
      <c r="HY52" s="150"/>
      <c r="HZ52" s="150"/>
      <c r="IA52" s="150"/>
      <c r="IB52" s="150"/>
      <c r="IC52" s="150"/>
      <c r="ID52" s="150"/>
      <c r="IE52" s="150"/>
      <c r="IF52" s="150"/>
      <c r="IG52" s="150"/>
      <c r="IH52" s="150"/>
      <c r="II52" s="150"/>
      <c r="IJ52" s="150"/>
      <c r="IK52" s="150"/>
      <c r="IL52" s="150"/>
      <c r="IM52" s="150"/>
      <c r="IN52" s="150"/>
      <c r="IO52" s="150"/>
      <c r="IP52" s="150"/>
      <c r="IQ52" s="150"/>
      <c r="IR52" s="150"/>
      <c r="IS52" s="150"/>
      <c r="IT52" s="150"/>
      <c r="IU52" s="150"/>
      <c r="IV52" s="150"/>
      <c r="IW52" s="150"/>
      <c r="IX52" s="150"/>
      <c r="IY52" s="150"/>
      <c r="IZ52" s="150"/>
      <c r="JA52" s="150"/>
      <c r="JB52" s="150"/>
      <c r="JC52" s="150"/>
      <c r="JD52" s="150"/>
      <c r="JE52" s="150"/>
      <c r="JF52" s="150"/>
      <c r="JG52" s="150"/>
      <c r="JH52" s="150"/>
      <c r="JI52" s="150"/>
      <c r="JJ52" s="150"/>
      <c r="JK52" s="150"/>
      <c r="JL52" s="150"/>
      <c r="JM52" s="150"/>
      <c r="JN52" s="150"/>
      <c r="JO52" s="150"/>
      <c r="JP52" s="150"/>
      <c r="JQ52" s="150"/>
      <c r="JR52" s="150"/>
      <c r="JS52" s="150"/>
      <c r="JT52" s="150"/>
      <c r="JU52" s="150"/>
      <c r="JV52" s="150"/>
      <c r="JW52" s="150"/>
      <c r="JX52" s="150"/>
      <c r="JY52" s="150"/>
      <c r="JZ52" s="150"/>
      <c r="KA52" s="150"/>
      <c r="KB52" s="150"/>
      <c r="KC52" s="150"/>
      <c r="KD52" s="150"/>
      <c r="KE52" s="150"/>
      <c r="KF52" s="150"/>
      <c r="KG52" s="150"/>
      <c r="KH52" s="150"/>
      <c r="KI52" s="150"/>
      <c r="KJ52" s="150"/>
      <c r="KK52" s="150"/>
      <c r="KL52" s="150"/>
      <c r="KM52" s="150"/>
      <c r="KN52" s="150"/>
      <c r="KO52" s="150"/>
      <c r="KP52" s="150"/>
      <c r="KQ52" s="150"/>
      <c r="KR52" s="150"/>
      <c r="KS52" s="150"/>
      <c r="KT52" s="150"/>
      <c r="KU52" s="150"/>
      <c r="KV52" s="150"/>
      <c r="KW52" s="150"/>
      <c r="KX52" s="150"/>
      <c r="KY52" s="150"/>
      <c r="KZ52" s="150"/>
      <c r="LA52" s="150"/>
      <c r="LB52" s="150"/>
      <c r="LC52" s="150"/>
      <c r="LD52" s="150"/>
      <c r="LE52" s="150"/>
      <c r="LF52" s="150"/>
      <c r="LG52" s="150"/>
      <c r="LH52" s="150"/>
      <c r="LI52" s="150"/>
      <c r="LJ52" s="150"/>
      <c r="LK52" s="150"/>
      <c r="LL52" s="150"/>
      <c r="LM52" s="150"/>
      <c r="LN52" s="150"/>
      <c r="LO52" s="150"/>
      <c r="LP52" s="150"/>
      <c r="LQ52" s="150"/>
      <c r="LR52" s="150"/>
      <c r="LS52" s="150"/>
      <c r="LT52" s="150"/>
      <c r="LU52" s="150"/>
      <c r="LV52" s="150"/>
      <c r="LW52" s="150"/>
      <c r="LX52" s="150"/>
      <c r="LY52" s="150"/>
      <c r="LZ52" s="150"/>
      <c r="MA52" s="150"/>
      <c r="MB52" s="150"/>
      <c r="MC52" s="150"/>
      <c r="MD52" s="150"/>
      <c r="ME52" s="150"/>
      <c r="MF52" s="150"/>
      <c r="MG52" s="150"/>
      <c r="MH52" s="150"/>
      <c r="MI52" s="150"/>
      <c r="MJ52" s="150"/>
      <c r="MK52" s="150"/>
      <c r="ML52" s="150"/>
      <c r="MM52" s="150"/>
      <c r="MN52" s="150"/>
      <c r="MO52" s="150"/>
      <c r="MP52" s="150"/>
      <c r="MQ52" s="150"/>
      <c r="MR52" s="150"/>
      <c r="MS52" s="150"/>
      <c r="MT52" s="150"/>
      <c r="MU52" s="150"/>
      <c r="MV52" s="150"/>
      <c r="MW52" s="150"/>
      <c r="MX52" s="150"/>
      <c r="MY52" s="150"/>
      <c r="MZ52" s="150"/>
      <c r="NA52" s="150"/>
      <c r="NB52" s="150"/>
      <c r="NC52" s="150"/>
      <c r="ND52" s="150"/>
      <c r="NE52" s="150"/>
      <c r="NF52" s="150"/>
      <c r="NG52" s="150"/>
      <c r="NH52" s="150"/>
      <c r="NI52" s="150"/>
      <c r="NJ52" s="150"/>
      <c r="NK52" s="150"/>
      <c r="NL52" s="150"/>
      <c r="NM52" s="150"/>
      <c r="NN52" s="150"/>
      <c r="NO52" s="150"/>
      <c r="NP52" s="150"/>
      <c r="NQ52" s="150"/>
      <c r="NR52" s="150"/>
      <c r="NS52" s="150"/>
      <c r="NT52" s="150"/>
      <c r="NU52" s="150"/>
      <c r="NV52" s="150"/>
      <c r="NW52" s="150"/>
      <c r="NX52" s="150"/>
      <c r="NY52" s="150"/>
      <c r="NZ52" s="150"/>
      <c r="OA52" s="150"/>
      <c r="OB52" s="150"/>
      <c r="OC52" s="150"/>
      <c r="OD52" s="150"/>
      <c r="OE52" s="150"/>
      <c r="OF52" s="150"/>
      <c r="OG52" s="150"/>
      <c r="OH52" s="150"/>
      <c r="OI52" s="150"/>
      <c r="OJ52" s="150"/>
      <c r="OK52" s="150"/>
      <c r="OL52" s="150"/>
      <c r="OM52" s="150"/>
      <c r="ON52" s="150"/>
      <c r="OO52" s="150"/>
      <c r="OP52" s="150"/>
      <c r="OQ52" s="150"/>
      <c r="OR52" s="150"/>
      <c r="OS52" s="150"/>
      <c r="OT52" s="150"/>
      <c r="OU52" s="150"/>
      <c r="OV52" s="150"/>
      <c r="OW52" s="150"/>
      <c r="OX52" s="150"/>
      <c r="OY52" s="150"/>
      <c r="OZ52" s="150"/>
      <c r="PA52" s="150"/>
      <c r="PB52" s="150"/>
      <c r="PC52" s="150"/>
      <c r="PD52" s="150"/>
      <c r="PE52" s="150"/>
      <c r="PF52" s="150"/>
      <c r="PG52" s="150"/>
      <c r="PH52" s="150"/>
      <c r="PI52" s="150"/>
      <c r="PJ52" s="150"/>
      <c r="PK52" s="150"/>
      <c r="PL52" s="150"/>
      <c r="PM52" s="150"/>
      <c r="PN52" s="150"/>
      <c r="PO52" s="150"/>
      <c r="PP52" s="150"/>
      <c r="PQ52" s="150"/>
      <c r="PR52" s="150"/>
      <c r="PS52" s="150"/>
      <c r="PT52" s="150"/>
      <c r="PU52" s="150"/>
      <c r="PV52" s="150"/>
      <c r="PW52" s="150"/>
      <c r="PX52" s="150"/>
      <c r="PY52" s="150"/>
      <c r="PZ52" s="150"/>
      <c r="QA52" s="150"/>
      <c r="QB52" s="150"/>
      <c r="QC52" s="150"/>
      <c r="QD52" s="150"/>
      <c r="QE52" s="150"/>
      <c r="QF52" s="150"/>
      <c r="QG52" s="150"/>
      <c r="QH52" s="150"/>
      <c r="QI52" s="150"/>
      <c r="QJ52" s="150"/>
      <c r="QK52" s="150"/>
      <c r="QL52" s="150"/>
      <c r="QM52" s="150"/>
      <c r="QN52" s="150"/>
      <c r="QO52" s="150"/>
      <c r="QP52" s="150"/>
      <c r="QQ52" s="150"/>
      <c r="QR52" s="150"/>
      <c r="QS52" s="150"/>
      <c r="QT52" s="150"/>
      <c r="QU52" s="150"/>
      <c r="QV52" s="150"/>
      <c r="QW52" s="150"/>
      <c r="QX52" s="150"/>
      <c r="QY52" s="150"/>
      <c r="QZ52" s="150"/>
      <c r="RA52" s="150"/>
      <c r="RB52" s="150"/>
      <c r="RC52" s="150"/>
      <c r="RD52" s="150"/>
      <c r="RE52" s="150"/>
      <c r="RF52" s="150"/>
      <c r="RG52" s="150"/>
      <c r="RH52" s="150"/>
      <c r="RI52" s="150"/>
      <c r="RJ52" s="150"/>
      <c r="RK52" s="150"/>
      <c r="RL52" s="150"/>
      <c r="RM52" s="150"/>
      <c r="RN52" s="150"/>
      <c r="RO52" s="150"/>
      <c r="RP52" s="150"/>
      <c r="RQ52" s="150"/>
      <c r="RR52" s="150"/>
      <c r="RS52" s="150"/>
      <c r="RT52" s="150"/>
      <c r="RU52" s="150"/>
      <c r="RV52" s="150"/>
      <c r="RW52" s="150"/>
      <c r="RX52" s="150"/>
      <c r="RY52" s="150"/>
      <c r="RZ52" s="150"/>
      <c r="SA52" s="150"/>
      <c r="SB52" s="150"/>
      <c r="SC52" s="150"/>
      <c r="SD52" s="150"/>
      <c r="SE52" s="150"/>
      <c r="SF52" s="150"/>
      <c r="SG52" s="150"/>
      <c r="SH52" s="150"/>
      <c r="SI52" s="150"/>
      <c r="SJ52" s="150"/>
      <c r="SK52" s="150"/>
      <c r="SL52" s="150"/>
      <c r="SM52" s="150"/>
      <c r="SN52" s="150"/>
      <c r="SO52" s="150"/>
      <c r="SP52" s="150"/>
      <c r="SQ52" s="150"/>
      <c r="SR52" s="150"/>
      <c r="SS52" s="150"/>
      <c r="ST52" s="150"/>
      <c r="SU52" s="150"/>
      <c r="SV52" s="150"/>
      <c r="SW52" s="150"/>
      <c r="SX52" s="150"/>
      <c r="SY52" s="150"/>
      <c r="SZ52" s="150"/>
      <c r="TA52" s="150"/>
      <c r="TB52" s="150"/>
      <c r="TC52" s="150"/>
      <c r="TD52" s="150"/>
      <c r="TE52" s="150"/>
      <c r="TF52" s="150"/>
      <c r="TG52" s="150"/>
      <c r="TH52" s="150"/>
      <c r="TI52" s="150"/>
      <c r="TJ52" s="150"/>
      <c r="TK52" s="150"/>
      <c r="TL52" s="150"/>
      <c r="TM52" s="150"/>
      <c r="TN52" s="150"/>
      <c r="TO52" s="150"/>
      <c r="TP52" s="150"/>
      <c r="TQ52" s="150"/>
      <c r="TR52" s="150"/>
      <c r="TS52" s="150"/>
      <c r="TT52" s="150"/>
      <c r="TU52" s="150"/>
      <c r="TV52" s="150"/>
      <c r="TW52" s="150"/>
      <c r="TX52" s="150"/>
      <c r="TY52" s="150"/>
      <c r="TZ52" s="150"/>
      <c r="UA52" s="150"/>
      <c r="UB52" s="150"/>
      <c r="UC52" s="150"/>
      <c r="UD52" s="150"/>
      <c r="UE52" s="150"/>
      <c r="UF52" s="150"/>
      <c r="UG52" s="150"/>
      <c r="UH52" s="150"/>
      <c r="UI52" s="150"/>
      <c r="UJ52" s="150"/>
      <c r="UK52" s="150"/>
      <c r="UL52" s="150"/>
      <c r="UM52" s="150"/>
      <c r="UN52" s="150"/>
      <c r="UO52" s="150"/>
      <c r="UP52" s="150"/>
      <c r="UQ52" s="150"/>
      <c r="UR52" s="150"/>
      <c r="US52" s="150"/>
      <c r="UT52" s="150"/>
      <c r="UU52" s="150"/>
      <c r="UV52" s="150"/>
      <c r="UW52" s="150"/>
      <c r="UX52" s="150"/>
      <c r="UY52" s="150"/>
      <c r="UZ52" s="150"/>
      <c r="VA52" s="150"/>
      <c r="VB52" s="150"/>
      <c r="VC52" s="150"/>
      <c r="VD52" s="150"/>
      <c r="VE52" s="150"/>
      <c r="VF52" s="150"/>
      <c r="VG52" s="150"/>
      <c r="VH52" s="150"/>
      <c r="VI52" s="150"/>
      <c r="VJ52" s="150"/>
      <c r="VK52" s="150"/>
      <c r="VL52" s="150"/>
      <c r="VM52" s="150"/>
      <c r="VN52" s="150"/>
      <c r="VO52" s="150"/>
      <c r="VP52" s="150"/>
      <c r="VQ52" s="150"/>
      <c r="VR52" s="150"/>
      <c r="VS52" s="150"/>
      <c r="VT52" s="150"/>
      <c r="VU52" s="150"/>
      <c r="VV52" s="150"/>
      <c r="VW52" s="150"/>
      <c r="VX52" s="150"/>
      <c r="VY52" s="150"/>
      <c r="VZ52" s="150"/>
      <c r="WA52" s="150"/>
      <c r="WB52" s="150"/>
      <c r="WC52" s="150"/>
      <c r="WD52" s="150"/>
      <c r="WE52" s="150"/>
      <c r="WF52" s="150"/>
      <c r="WG52" s="150"/>
      <c r="WH52" s="150"/>
      <c r="WI52" s="150"/>
      <c r="WJ52" s="150"/>
      <c r="WK52" s="150"/>
      <c r="WL52" s="150"/>
      <c r="WM52" s="150"/>
      <c r="WN52" s="150"/>
      <c r="WO52" s="150"/>
      <c r="WP52" s="150"/>
      <c r="WQ52" s="150"/>
      <c r="WR52" s="150"/>
      <c r="WS52" s="150"/>
      <c r="WT52" s="150"/>
      <c r="WU52" s="150"/>
      <c r="WV52" s="150"/>
      <c r="WW52" s="150"/>
      <c r="WX52" s="150"/>
      <c r="WY52" s="150"/>
      <c r="WZ52" s="150"/>
      <c r="XA52" s="150"/>
      <c r="XB52" s="150"/>
      <c r="XC52" s="150"/>
      <c r="XD52" s="150"/>
      <c r="XE52" s="150"/>
      <c r="XF52" s="150"/>
      <c r="XG52" s="150"/>
      <c r="XH52" s="150"/>
      <c r="XI52" s="150"/>
      <c r="XJ52" s="150"/>
      <c r="XK52" s="150"/>
      <c r="XL52" s="150"/>
      <c r="XM52" s="150"/>
      <c r="XN52" s="150"/>
      <c r="XO52" s="150"/>
      <c r="XP52" s="150"/>
      <c r="XQ52" s="150"/>
      <c r="XR52" s="150"/>
      <c r="XS52" s="150"/>
      <c r="XT52" s="150"/>
      <c r="XU52" s="150"/>
      <c r="XV52" s="150"/>
      <c r="XW52" s="150"/>
      <c r="XX52" s="150"/>
      <c r="XY52" s="150"/>
      <c r="XZ52" s="150"/>
      <c r="YA52" s="150"/>
      <c r="YB52" s="150"/>
      <c r="YC52" s="150"/>
      <c r="YD52" s="150"/>
      <c r="YE52" s="150"/>
      <c r="YF52" s="150"/>
      <c r="YG52" s="150"/>
      <c r="YH52" s="150"/>
      <c r="YI52" s="150"/>
      <c r="YJ52" s="150"/>
      <c r="YK52" s="150"/>
      <c r="YL52" s="150"/>
      <c r="YM52" s="150"/>
      <c r="YN52" s="150"/>
      <c r="YO52" s="150"/>
      <c r="YP52" s="150"/>
      <c r="YQ52" s="150"/>
      <c r="YR52" s="150"/>
      <c r="YS52" s="150"/>
      <c r="YT52" s="150"/>
      <c r="YU52" s="150"/>
      <c r="YV52" s="150"/>
      <c r="YW52" s="150"/>
      <c r="YX52" s="150"/>
      <c r="YY52" s="150"/>
      <c r="YZ52" s="150"/>
      <c r="ZA52" s="150"/>
      <c r="ZB52" s="150"/>
      <c r="ZC52" s="150"/>
      <c r="ZD52" s="150"/>
      <c r="ZE52" s="150"/>
      <c r="ZF52" s="150"/>
      <c r="ZG52" s="150"/>
      <c r="ZH52" s="150"/>
      <c r="ZI52" s="150"/>
      <c r="ZJ52" s="150"/>
      <c r="ZK52" s="150"/>
      <c r="ZL52" s="150"/>
      <c r="ZM52" s="150"/>
      <c r="ZN52" s="150"/>
      <c r="ZO52" s="150"/>
      <c r="ZP52" s="150"/>
      <c r="ZQ52" s="150"/>
      <c r="ZR52" s="150"/>
      <c r="ZS52" s="150"/>
      <c r="ZT52" s="150"/>
      <c r="ZU52" s="150"/>
      <c r="ZV52" s="150"/>
      <c r="ZW52" s="150"/>
      <c r="ZX52" s="150"/>
      <c r="ZY52" s="150"/>
      <c r="ZZ52" s="150"/>
      <c r="AAA52" s="150"/>
      <c r="AAB52" s="150"/>
      <c r="AAC52" s="150"/>
      <c r="AAD52" s="150"/>
      <c r="AAE52" s="150"/>
      <c r="AAF52" s="150"/>
      <c r="AAG52" s="150"/>
      <c r="AAH52" s="150"/>
      <c r="AAI52" s="150"/>
      <c r="AAJ52" s="150"/>
      <c r="AAK52" s="150"/>
      <c r="AAL52" s="150"/>
      <c r="AAM52" s="150"/>
      <c r="AAN52" s="150"/>
      <c r="AAO52" s="150"/>
      <c r="AAP52" s="150"/>
      <c r="AAQ52" s="150"/>
      <c r="AAR52" s="150"/>
      <c r="AAS52" s="150"/>
      <c r="AAT52" s="150"/>
      <c r="AAU52" s="150"/>
      <c r="AAV52" s="150"/>
      <c r="AAW52" s="150"/>
      <c r="AAX52" s="150"/>
      <c r="AAY52" s="150"/>
      <c r="AAZ52" s="150"/>
      <c r="ABA52" s="150"/>
      <c r="ABB52" s="150"/>
      <c r="ABC52" s="150"/>
      <c r="ABD52" s="150"/>
      <c r="ABE52" s="150"/>
      <c r="ABF52" s="150"/>
      <c r="ABG52" s="150"/>
      <c r="ABH52" s="150"/>
      <c r="ABI52" s="150"/>
      <c r="ABJ52" s="150"/>
      <c r="ABK52" s="150"/>
      <c r="ABL52" s="150"/>
      <c r="ABM52" s="150"/>
      <c r="ABN52" s="150"/>
      <c r="ABO52" s="150"/>
      <c r="ABP52" s="150"/>
      <c r="ABQ52" s="150"/>
      <c r="ABR52" s="150"/>
      <c r="ABS52" s="150"/>
      <c r="ABT52" s="150"/>
      <c r="ABU52" s="150"/>
      <c r="ABV52" s="150"/>
      <c r="ABW52" s="150"/>
      <c r="ABX52" s="150"/>
      <c r="ABY52" s="150"/>
      <c r="ABZ52" s="150"/>
      <c r="ACA52" s="150"/>
      <c r="ACB52" s="150"/>
      <c r="ACC52" s="150"/>
      <c r="ACD52" s="150"/>
      <c r="ACE52" s="150"/>
      <c r="ACF52" s="150"/>
      <c r="ACG52" s="150"/>
      <c r="ACH52" s="150"/>
      <c r="ACI52" s="150"/>
      <c r="ACJ52" s="150"/>
      <c r="ACK52" s="150"/>
      <c r="ACL52" s="150"/>
      <c r="ACM52" s="150"/>
      <c r="ACN52" s="150"/>
      <c r="ACO52" s="150"/>
      <c r="ACP52" s="150"/>
      <c r="ACQ52" s="150"/>
      <c r="ACR52" s="150"/>
      <c r="ACS52" s="150"/>
      <c r="ACT52" s="150"/>
      <c r="ACU52" s="150"/>
      <c r="ACV52" s="150"/>
      <c r="ACW52" s="150"/>
      <c r="ACX52" s="150"/>
      <c r="ACY52" s="150"/>
      <c r="ACZ52" s="150"/>
      <c r="ADA52" s="150"/>
      <c r="ADB52" s="150"/>
      <c r="ADC52" s="150"/>
      <c r="ADD52" s="150"/>
      <c r="ADE52" s="150"/>
      <c r="ADF52" s="150"/>
      <c r="ADG52" s="150"/>
      <c r="ADH52" s="150"/>
      <c r="ADI52" s="150"/>
      <c r="ADJ52" s="150"/>
      <c r="ADK52" s="150"/>
      <c r="ADL52" s="150"/>
      <c r="ADM52" s="150"/>
      <c r="ADN52" s="150"/>
      <c r="ADO52" s="150"/>
      <c r="ADP52" s="150"/>
      <c r="ADQ52" s="150"/>
      <c r="ADR52" s="150"/>
      <c r="ADS52" s="150"/>
      <c r="ADT52" s="150"/>
      <c r="ADU52" s="150"/>
      <c r="ADV52" s="150"/>
      <c r="ADW52" s="150"/>
      <c r="ADX52" s="150"/>
      <c r="ADY52" s="150"/>
      <c r="ADZ52" s="150"/>
      <c r="AEA52" s="150"/>
      <c r="AEB52" s="150"/>
      <c r="AEC52" s="150"/>
      <c r="AED52" s="150"/>
      <c r="AEE52" s="150"/>
      <c r="AEF52" s="150"/>
      <c r="AEG52" s="150"/>
      <c r="AEH52" s="150"/>
      <c r="AEI52" s="150"/>
      <c r="AEJ52" s="150"/>
      <c r="AEK52" s="150"/>
      <c r="AEL52" s="150"/>
      <c r="AEM52" s="150"/>
      <c r="AEN52" s="150"/>
      <c r="AEO52" s="150"/>
      <c r="AEP52" s="150"/>
      <c r="AEQ52" s="150"/>
      <c r="AER52" s="150"/>
      <c r="AES52" s="150"/>
      <c r="AET52" s="150"/>
      <c r="AEU52" s="150"/>
      <c r="AEV52" s="150"/>
      <c r="AEW52" s="150"/>
      <c r="AEX52" s="150"/>
      <c r="AEY52" s="150"/>
      <c r="AEZ52" s="150"/>
      <c r="AFA52" s="150"/>
      <c r="AFB52" s="150"/>
      <c r="AFC52" s="150"/>
      <c r="AFD52" s="150"/>
      <c r="AFE52" s="150"/>
      <c r="AFF52" s="150"/>
      <c r="AFG52" s="150"/>
      <c r="AFH52" s="150"/>
      <c r="AFI52" s="150"/>
      <c r="AFJ52" s="150"/>
      <c r="AFK52" s="150"/>
      <c r="AFL52" s="150"/>
      <c r="AFM52" s="150"/>
      <c r="AFN52" s="150"/>
      <c r="AFO52" s="150"/>
      <c r="AFP52" s="150"/>
      <c r="AFQ52" s="150"/>
      <c r="AFR52" s="150"/>
      <c r="AFS52" s="150"/>
      <c r="AFT52" s="150"/>
      <c r="AFU52" s="150"/>
      <c r="AFV52" s="150"/>
      <c r="AFW52" s="150"/>
      <c r="AFX52" s="150"/>
      <c r="AFY52" s="150"/>
      <c r="AFZ52" s="150"/>
      <c r="AGA52" s="150"/>
      <c r="AGB52" s="150"/>
      <c r="AGC52" s="150"/>
      <c r="AGD52" s="150"/>
      <c r="AGE52" s="150"/>
      <c r="AGF52" s="150"/>
      <c r="AGG52" s="150"/>
      <c r="AGH52" s="150"/>
      <c r="AGI52" s="150"/>
      <c r="AGJ52" s="150"/>
      <c r="AGK52" s="150"/>
      <c r="AGL52" s="150"/>
      <c r="AGM52" s="150"/>
      <c r="AGN52" s="150"/>
      <c r="AGO52" s="150"/>
      <c r="AGP52" s="150"/>
      <c r="AGQ52" s="150"/>
      <c r="AGR52" s="150"/>
      <c r="AGS52" s="150"/>
      <c r="AGT52" s="150"/>
      <c r="AGU52" s="150"/>
      <c r="AGV52" s="150"/>
      <c r="AGW52" s="150"/>
      <c r="AGX52" s="150"/>
      <c r="AGY52" s="150"/>
      <c r="AGZ52" s="150"/>
      <c r="AHA52" s="150"/>
      <c r="AHB52" s="150"/>
      <c r="AHC52" s="150"/>
      <c r="AHD52" s="150"/>
      <c r="AHE52" s="150"/>
      <c r="AHF52" s="150"/>
      <c r="AHG52" s="150"/>
      <c r="AHH52" s="150"/>
      <c r="AHI52" s="150"/>
      <c r="AHJ52" s="150"/>
      <c r="AHK52" s="150"/>
      <c r="AHL52" s="150"/>
      <c r="AHM52" s="150"/>
      <c r="AHN52" s="150"/>
      <c r="AHO52" s="150"/>
      <c r="AHP52" s="150"/>
      <c r="AHQ52" s="150"/>
      <c r="AHR52" s="150"/>
      <c r="AHS52" s="150"/>
      <c r="AHT52" s="150"/>
      <c r="AHU52" s="150"/>
      <c r="AHV52" s="150"/>
      <c r="AHW52" s="150"/>
      <c r="AHX52" s="150"/>
      <c r="AHY52" s="150"/>
      <c r="AHZ52" s="150"/>
      <c r="AIA52" s="150"/>
      <c r="AIB52" s="150"/>
      <c r="AIC52" s="150"/>
      <c r="AID52" s="150"/>
      <c r="AIE52" s="150"/>
      <c r="AIF52" s="150"/>
      <c r="AIG52" s="150"/>
      <c r="AIH52" s="150"/>
      <c r="AII52" s="150"/>
      <c r="AIJ52" s="150"/>
      <c r="AIK52" s="150"/>
      <c r="AIL52" s="150"/>
      <c r="AIM52" s="150"/>
      <c r="AIN52" s="150"/>
      <c r="AIO52" s="150"/>
      <c r="AIP52" s="150"/>
      <c r="AIQ52" s="150"/>
      <c r="AIR52" s="150"/>
      <c r="AIS52" s="150"/>
      <c r="AIT52" s="150"/>
      <c r="AIU52" s="150"/>
      <c r="AIV52" s="150"/>
      <c r="AIW52" s="150"/>
      <c r="AIX52" s="150"/>
      <c r="AIY52" s="150"/>
      <c r="AIZ52" s="150"/>
      <c r="AJA52" s="150"/>
      <c r="AJB52" s="150"/>
      <c r="AJC52" s="150"/>
      <c r="AJD52" s="150"/>
      <c r="AJE52" s="150"/>
      <c r="AJF52" s="150"/>
      <c r="AJG52" s="150"/>
      <c r="AJH52" s="150"/>
      <c r="AJI52" s="150"/>
      <c r="AJJ52" s="150"/>
      <c r="AJK52" s="150"/>
      <c r="AJL52" s="150"/>
      <c r="AJM52" s="150"/>
      <c r="AJN52" s="150"/>
      <c r="AJO52" s="150"/>
      <c r="AJP52" s="150"/>
      <c r="AJQ52" s="150"/>
      <c r="AJR52" s="150"/>
      <c r="AJS52" s="150"/>
      <c r="AJT52" s="150"/>
      <c r="AJU52" s="150"/>
      <c r="AJV52" s="150"/>
      <c r="AJW52" s="150"/>
      <c r="AJX52" s="150"/>
      <c r="AJY52" s="150"/>
      <c r="AJZ52" s="150"/>
      <c r="AKA52" s="150"/>
      <c r="AKB52" s="150"/>
      <c r="AKC52" s="150"/>
      <c r="AKD52" s="150"/>
      <c r="AKE52" s="150"/>
      <c r="AKF52" s="150"/>
      <c r="AKG52" s="150"/>
      <c r="AKH52" s="150"/>
      <c r="AKI52" s="150"/>
      <c r="AKJ52" s="150"/>
      <c r="AKK52" s="150"/>
      <c r="AKL52" s="150"/>
      <c r="AKM52" s="150"/>
      <c r="AKN52" s="150"/>
      <c r="AKO52" s="150"/>
      <c r="AKP52" s="150"/>
      <c r="AKQ52" s="150"/>
      <c r="AKR52" s="150"/>
      <c r="AKS52" s="150"/>
      <c r="AKT52" s="150"/>
      <c r="AKU52" s="150"/>
      <c r="AKV52" s="150"/>
      <c r="AKW52" s="150"/>
      <c r="AKX52" s="150"/>
      <c r="AKY52" s="150"/>
      <c r="AKZ52" s="150"/>
      <c r="ALA52" s="150"/>
      <c r="ALB52" s="150"/>
      <c r="ALC52" s="150"/>
      <c r="ALD52" s="150"/>
      <c r="ALE52" s="150"/>
      <c r="ALF52" s="150"/>
      <c r="ALG52" s="150"/>
      <c r="ALH52" s="150"/>
      <c r="ALI52" s="150"/>
      <c r="ALJ52" s="150"/>
      <c r="ALK52" s="150"/>
      <c r="ALL52" s="150"/>
      <c r="ALM52" s="150"/>
      <c r="ALN52" s="150"/>
      <c r="ALO52" s="150"/>
      <c r="ALP52" s="150"/>
      <c r="ALQ52" s="150"/>
      <c r="ALR52" s="150"/>
      <c r="ALS52" s="150"/>
      <c r="ALT52" s="150"/>
      <c r="ALU52" s="150"/>
      <c r="ALV52" s="150"/>
      <c r="ALW52" s="150"/>
      <c r="ALX52" s="150"/>
      <c r="ALY52" s="150"/>
      <c r="ALZ52" s="150"/>
      <c r="AMA52" s="150"/>
      <c r="AMB52" s="150"/>
      <c r="AMC52" s="150"/>
      <c r="AMD52" s="150"/>
      <c r="AME52" s="150"/>
      <c r="AMF52" s="150"/>
      <c r="AMG52" s="150"/>
      <c r="AMH52" s="150"/>
      <c r="AMI52" s="150"/>
      <c r="AMJ52" s="150"/>
      <c r="AMK52" s="150"/>
      <c r="AML52" s="150"/>
      <c r="AMM52" s="150"/>
      <c r="AMN52" s="150"/>
      <c r="AMO52" s="150"/>
      <c r="AMP52" s="150"/>
      <c r="AMQ52" s="150"/>
      <c r="AMR52" s="150"/>
      <c r="AMS52" s="150"/>
      <c r="AMT52" s="150"/>
      <c r="AMU52" s="150"/>
      <c r="AMV52" s="150"/>
      <c r="AMW52" s="150"/>
      <c r="AMX52" s="150"/>
      <c r="AMY52" s="150"/>
      <c r="AMZ52" s="150"/>
      <c r="ANA52" s="150"/>
      <c r="ANB52" s="150"/>
      <c r="ANC52" s="150"/>
      <c r="AND52" s="150"/>
      <c r="ANE52" s="150"/>
      <c r="ANF52" s="150"/>
      <c r="ANG52" s="150"/>
      <c r="ANH52" s="150"/>
      <c r="ANI52" s="150"/>
      <c r="ANJ52" s="150"/>
      <c r="ANK52" s="150"/>
      <c r="ANL52" s="150"/>
      <c r="ANM52" s="150"/>
      <c r="ANN52" s="150"/>
      <c r="ANO52" s="150"/>
      <c r="ANP52" s="150"/>
      <c r="ANQ52" s="150"/>
      <c r="ANR52" s="150"/>
      <c r="ANS52" s="150"/>
      <c r="ANT52" s="150"/>
      <c r="ANU52" s="150"/>
      <c r="ANV52" s="150"/>
      <c r="ANW52" s="150"/>
      <c r="ANX52" s="150"/>
      <c r="ANY52" s="150"/>
      <c r="ANZ52" s="150"/>
      <c r="AOA52" s="150"/>
      <c r="AOB52" s="150"/>
      <c r="AOC52" s="150"/>
      <c r="AOD52" s="150"/>
      <c r="AOE52" s="150"/>
      <c r="AOF52" s="150"/>
      <c r="AOG52" s="150"/>
      <c r="AOH52" s="150"/>
      <c r="AOI52" s="150"/>
      <c r="AOJ52" s="150"/>
      <c r="AOK52" s="150"/>
      <c r="AOL52" s="150"/>
      <c r="AOM52" s="150"/>
      <c r="AON52" s="150"/>
      <c r="AOO52" s="150"/>
      <c r="AOP52" s="150"/>
      <c r="AOQ52" s="150"/>
      <c r="AOR52" s="150"/>
      <c r="AOS52" s="150"/>
      <c r="AOT52" s="150"/>
      <c r="AOU52" s="150"/>
      <c r="AOV52" s="150"/>
      <c r="AOW52" s="150"/>
      <c r="AOX52" s="150"/>
      <c r="AOY52" s="150"/>
      <c r="AOZ52" s="150"/>
      <c r="APA52" s="150"/>
      <c r="APB52" s="150"/>
      <c r="APC52" s="150"/>
      <c r="APD52" s="150"/>
      <c r="APE52" s="150"/>
      <c r="APF52" s="150"/>
      <c r="APG52" s="150"/>
      <c r="APH52" s="150"/>
      <c r="API52" s="150"/>
      <c r="APJ52" s="150"/>
      <c r="APK52" s="150"/>
      <c r="APL52" s="150"/>
      <c r="APM52" s="150"/>
      <c r="APN52" s="150"/>
      <c r="APO52" s="150"/>
      <c r="APP52" s="150"/>
      <c r="APQ52" s="150"/>
      <c r="APR52" s="150"/>
      <c r="APS52" s="150"/>
      <c r="APT52" s="150"/>
      <c r="APU52" s="150"/>
      <c r="APV52" s="150"/>
      <c r="APW52" s="150"/>
      <c r="APX52" s="150"/>
      <c r="APY52" s="150"/>
      <c r="APZ52" s="150"/>
      <c r="AQA52" s="150"/>
      <c r="AQB52" s="150"/>
      <c r="AQC52" s="150"/>
      <c r="AQD52" s="150"/>
      <c r="AQE52" s="150"/>
      <c r="AQF52" s="150"/>
      <c r="AQG52" s="150"/>
      <c r="AQH52" s="150"/>
      <c r="AQI52" s="150"/>
      <c r="AQJ52" s="150"/>
      <c r="AQK52" s="150"/>
      <c r="AQL52" s="150"/>
      <c r="AQM52" s="150"/>
      <c r="AQN52" s="150"/>
      <c r="AQO52" s="150"/>
      <c r="AQP52" s="150"/>
      <c r="AQQ52" s="150"/>
      <c r="AQR52" s="150"/>
      <c r="AQS52" s="150"/>
      <c r="AQT52" s="150"/>
      <c r="AQU52" s="150"/>
      <c r="AQV52" s="150"/>
      <c r="AQW52" s="150"/>
      <c r="AQX52" s="150"/>
      <c r="AQY52" s="150"/>
      <c r="AQZ52" s="150"/>
      <c r="ARA52" s="150"/>
      <c r="ARB52" s="150"/>
      <c r="ARC52" s="150"/>
      <c r="ARD52" s="150"/>
      <c r="ARE52" s="150"/>
      <c r="ARF52" s="150"/>
      <c r="ARG52" s="150"/>
      <c r="ARH52" s="150"/>
      <c r="ARI52" s="150"/>
      <c r="ARJ52" s="150"/>
      <c r="ARK52" s="150"/>
      <c r="ARL52" s="150"/>
      <c r="ARM52" s="150"/>
      <c r="ARN52" s="150"/>
      <c r="ARO52" s="150"/>
      <c r="ARP52" s="150"/>
      <c r="ARQ52" s="150"/>
      <c r="ARR52" s="150"/>
      <c r="ARS52" s="150"/>
      <c r="ART52" s="150"/>
      <c r="ARU52" s="150"/>
      <c r="ARV52" s="150"/>
      <c r="ARW52" s="150"/>
      <c r="ARX52" s="150"/>
      <c r="ARY52" s="150"/>
      <c r="ARZ52" s="150"/>
      <c r="ASA52" s="150"/>
      <c r="ASB52" s="150"/>
      <c r="ASC52" s="150"/>
      <c r="ASD52" s="150"/>
      <c r="ASE52" s="150"/>
      <c r="ASF52" s="150"/>
      <c r="ASG52" s="150"/>
      <c r="ASH52" s="150"/>
      <c r="ASI52" s="150"/>
      <c r="ASJ52" s="150"/>
      <c r="ASK52" s="150"/>
      <c r="ASL52" s="150"/>
      <c r="ASM52" s="150"/>
      <c r="ASN52" s="150"/>
      <c r="ASO52" s="150"/>
      <c r="ASP52" s="150"/>
      <c r="ASQ52" s="150"/>
      <c r="ASR52" s="150"/>
      <c r="ASS52" s="150"/>
      <c r="AST52" s="150"/>
      <c r="ASU52" s="150"/>
      <c r="ASV52" s="150"/>
      <c r="ASW52" s="150"/>
      <c r="ASX52" s="150"/>
      <c r="ASY52" s="150"/>
      <c r="ASZ52" s="150"/>
      <c r="ATA52" s="150"/>
      <c r="ATB52" s="150"/>
      <c r="ATC52" s="150"/>
      <c r="ATD52" s="150"/>
      <c r="ATE52" s="150"/>
      <c r="ATF52" s="150"/>
      <c r="ATG52" s="150"/>
      <c r="ATH52" s="150"/>
      <c r="ATI52" s="150"/>
      <c r="ATJ52" s="150"/>
      <c r="ATK52" s="150"/>
      <c r="ATL52" s="150"/>
      <c r="ATM52" s="150"/>
      <c r="ATN52" s="150"/>
      <c r="ATO52" s="150"/>
      <c r="ATP52" s="150"/>
      <c r="ATQ52" s="150"/>
      <c r="ATR52" s="150"/>
      <c r="ATS52" s="150"/>
      <c r="ATT52" s="150"/>
      <c r="ATU52" s="150"/>
      <c r="ATV52" s="150"/>
      <c r="ATW52" s="150"/>
      <c r="ATX52" s="150"/>
      <c r="ATY52" s="150"/>
      <c r="ATZ52" s="150"/>
      <c r="AUA52" s="150"/>
      <c r="AUB52" s="150"/>
      <c r="AUC52" s="150"/>
      <c r="AUD52" s="150"/>
      <c r="AUE52" s="150"/>
      <c r="AUF52" s="150"/>
      <c r="AUG52" s="150"/>
      <c r="AUH52" s="150"/>
      <c r="AUI52" s="150"/>
      <c r="AUJ52" s="150"/>
      <c r="AUK52" s="150"/>
      <c r="AUL52" s="150"/>
      <c r="AUM52" s="150"/>
      <c r="AUN52" s="150"/>
      <c r="AUO52" s="150"/>
      <c r="AUP52" s="150"/>
      <c r="AUQ52" s="150"/>
      <c r="AUR52" s="150"/>
      <c r="AUS52" s="150"/>
      <c r="AUT52" s="150"/>
      <c r="AUU52" s="150"/>
      <c r="AUV52" s="150"/>
      <c r="AUW52" s="150"/>
      <c r="AUX52" s="150"/>
      <c r="AUY52" s="150"/>
      <c r="AUZ52" s="150"/>
      <c r="AVA52" s="150"/>
      <c r="AVB52" s="150"/>
      <c r="AVC52" s="150"/>
      <c r="AVD52" s="150"/>
      <c r="AVE52" s="150"/>
      <c r="AVF52" s="150"/>
      <c r="AVG52" s="150"/>
      <c r="AVH52" s="150"/>
      <c r="AVI52" s="150"/>
      <c r="AVJ52" s="150"/>
      <c r="AVK52" s="150"/>
      <c r="AVL52" s="150"/>
      <c r="AVM52" s="150"/>
      <c r="AVN52" s="150"/>
      <c r="AVO52" s="150"/>
      <c r="AVP52" s="150"/>
      <c r="AVQ52" s="150"/>
      <c r="AVR52" s="150"/>
      <c r="AVS52" s="150"/>
      <c r="AVT52" s="150"/>
      <c r="AVU52" s="150"/>
      <c r="AVV52" s="150"/>
      <c r="AVW52" s="150"/>
      <c r="AVX52" s="150"/>
      <c r="AVY52" s="150"/>
      <c r="AVZ52" s="150"/>
      <c r="AWA52" s="150"/>
      <c r="AWB52" s="150"/>
      <c r="AWC52" s="150"/>
      <c r="AWD52" s="150"/>
      <c r="AWE52" s="150"/>
      <c r="AWF52" s="150"/>
      <c r="AWG52" s="150"/>
      <c r="AWH52" s="150"/>
      <c r="AWI52" s="150"/>
      <c r="AWJ52" s="150"/>
      <c r="AWK52" s="150"/>
      <c r="AWL52" s="150"/>
      <c r="AWM52" s="150"/>
      <c r="AWN52" s="150"/>
      <c r="AWO52" s="150"/>
      <c r="AWP52" s="150"/>
      <c r="AWQ52" s="150"/>
      <c r="AWR52" s="150"/>
      <c r="AWS52" s="150"/>
      <c r="AWT52" s="150"/>
      <c r="AWU52" s="150"/>
      <c r="AWV52" s="150"/>
      <c r="AWW52" s="150"/>
      <c r="AWX52" s="150"/>
      <c r="AWY52" s="150"/>
      <c r="AWZ52" s="150"/>
      <c r="AXA52" s="150"/>
      <c r="AXB52" s="150"/>
      <c r="AXC52" s="150"/>
      <c r="AXD52" s="150"/>
      <c r="AXE52" s="150"/>
      <c r="AXF52" s="150"/>
      <c r="AXG52" s="150"/>
      <c r="AXH52" s="150"/>
      <c r="AXI52" s="150"/>
      <c r="AXJ52" s="150"/>
      <c r="AXK52" s="150"/>
      <c r="AXL52" s="150"/>
      <c r="AXM52" s="150"/>
      <c r="AXN52" s="150"/>
      <c r="AXO52" s="150"/>
      <c r="AXP52" s="150"/>
      <c r="AXQ52" s="150"/>
      <c r="AXR52" s="150"/>
      <c r="AXS52" s="150"/>
      <c r="AXT52" s="150"/>
      <c r="AXU52" s="150"/>
      <c r="AXV52" s="150"/>
      <c r="AXW52" s="150"/>
      <c r="AXX52" s="150"/>
      <c r="AXY52" s="150"/>
      <c r="AXZ52" s="150"/>
      <c r="AYA52" s="150"/>
      <c r="AYB52" s="150"/>
      <c r="AYC52" s="150"/>
      <c r="AYD52" s="150"/>
      <c r="AYE52" s="150"/>
      <c r="AYF52" s="150"/>
      <c r="AYG52" s="150"/>
      <c r="AYH52" s="150"/>
      <c r="AYI52" s="150"/>
      <c r="AYJ52" s="150"/>
      <c r="AYK52" s="150"/>
      <c r="AYL52" s="150"/>
      <c r="AYM52" s="150"/>
      <c r="AYN52" s="150"/>
      <c r="AYO52" s="150"/>
      <c r="AYP52" s="150"/>
      <c r="AYQ52" s="150"/>
      <c r="AYR52" s="150"/>
      <c r="AYS52" s="150"/>
      <c r="AYT52" s="150"/>
      <c r="AYU52" s="150"/>
      <c r="AYV52" s="150"/>
      <c r="AYW52" s="150"/>
      <c r="AYX52" s="150"/>
      <c r="AYY52" s="150"/>
      <c r="AYZ52" s="150"/>
      <c r="AZA52" s="150"/>
      <c r="AZB52" s="150"/>
      <c r="AZC52" s="150"/>
      <c r="AZD52" s="150"/>
      <c r="AZE52" s="150"/>
      <c r="AZF52" s="150"/>
      <c r="AZG52" s="150"/>
      <c r="AZH52" s="150"/>
      <c r="AZI52" s="150"/>
      <c r="AZJ52" s="150"/>
      <c r="AZK52" s="150"/>
      <c r="AZL52" s="150"/>
      <c r="AZM52" s="150"/>
      <c r="AZN52" s="150"/>
      <c r="AZO52" s="150"/>
      <c r="AZP52" s="150"/>
      <c r="AZQ52" s="150"/>
      <c r="AZR52" s="150"/>
      <c r="AZS52" s="150"/>
      <c r="AZT52" s="150"/>
      <c r="AZU52" s="150"/>
      <c r="AZV52" s="150"/>
      <c r="AZW52" s="150"/>
      <c r="AZX52" s="150"/>
      <c r="AZY52" s="150"/>
      <c r="AZZ52" s="150"/>
      <c r="BAA52" s="150"/>
      <c r="BAB52" s="150"/>
      <c r="BAC52" s="150"/>
      <c r="BAD52" s="150"/>
      <c r="BAE52" s="150"/>
      <c r="BAF52" s="150"/>
      <c r="BAG52" s="150"/>
      <c r="BAH52" s="150"/>
      <c r="BAI52" s="150"/>
      <c r="BAJ52" s="150"/>
      <c r="BAK52" s="150"/>
      <c r="BAL52" s="150"/>
      <c r="BAM52" s="150"/>
      <c r="BAN52" s="150"/>
      <c r="BAO52" s="150"/>
      <c r="BAP52" s="150"/>
      <c r="BAQ52" s="150"/>
      <c r="BAR52" s="150"/>
      <c r="BAS52" s="150"/>
      <c r="BAT52" s="150"/>
      <c r="BAU52" s="150"/>
      <c r="BAV52" s="150"/>
      <c r="BAW52" s="150"/>
      <c r="BAX52" s="150"/>
      <c r="BAY52" s="150"/>
      <c r="BAZ52" s="150"/>
      <c r="BBA52" s="150"/>
      <c r="BBB52" s="150"/>
      <c r="BBC52" s="150"/>
      <c r="BBD52" s="150"/>
      <c r="BBE52" s="150"/>
      <c r="BBF52" s="150"/>
      <c r="BBG52" s="150"/>
      <c r="BBH52" s="150"/>
      <c r="BBI52" s="150"/>
      <c r="BBJ52" s="150"/>
      <c r="BBK52" s="150"/>
      <c r="BBL52" s="150"/>
      <c r="BBM52" s="150"/>
      <c r="BBN52" s="150"/>
      <c r="BBO52" s="150"/>
      <c r="BBP52" s="150"/>
      <c r="BBQ52" s="150"/>
      <c r="BBR52" s="150"/>
      <c r="BBS52" s="150"/>
      <c r="BBT52" s="150"/>
      <c r="BBU52" s="150"/>
      <c r="BBV52" s="150"/>
      <c r="BBW52" s="150"/>
      <c r="BBX52" s="150"/>
      <c r="BBY52" s="150"/>
      <c r="BBZ52" s="150"/>
      <c r="BCA52" s="150"/>
      <c r="BCB52" s="150"/>
      <c r="BCC52" s="150"/>
      <c r="BCD52" s="150"/>
      <c r="BCE52" s="150"/>
      <c r="BCF52" s="150"/>
      <c r="BCG52" s="150"/>
      <c r="BCH52" s="150"/>
      <c r="BCI52" s="150"/>
      <c r="BCJ52" s="150"/>
      <c r="BCK52" s="150"/>
      <c r="BCL52" s="150"/>
      <c r="BCM52" s="150"/>
      <c r="BCN52" s="150"/>
      <c r="BCO52" s="150"/>
      <c r="BCP52" s="150"/>
      <c r="BCQ52" s="150"/>
      <c r="BCR52" s="150"/>
      <c r="BCS52" s="150"/>
      <c r="BCT52" s="150"/>
      <c r="BCU52" s="150"/>
      <c r="BCV52" s="150"/>
      <c r="BCW52" s="150"/>
      <c r="BCX52" s="150"/>
      <c r="BCY52" s="150"/>
      <c r="BCZ52" s="150"/>
      <c r="BDA52" s="150"/>
      <c r="BDB52" s="150"/>
      <c r="BDC52" s="150"/>
      <c r="BDD52" s="150"/>
      <c r="BDE52" s="150"/>
      <c r="BDF52" s="150"/>
      <c r="BDG52" s="150"/>
      <c r="BDH52" s="150"/>
      <c r="BDI52" s="150"/>
      <c r="BDJ52" s="150"/>
      <c r="BDK52" s="150"/>
      <c r="BDL52" s="150"/>
      <c r="BDM52" s="150"/>
      <c r="BDN52" s="150"/>
      <c r="BDO52" s="150"/>
      <c r="BDP52" s="150"/>
      <c r="BDQ52" s="150"/>
      <c r="BDR52" s="150"/>
      <c r="BDS52" s="150"/>
      <c r="BDT52" s="150"/>
      <c r="BDU52" s="150"/>
      <c r="BDV52" s="150"/>
      <c r="BDW52" s="150"/>
      <c r="BDX52" s="150"/>
      <c r="BDY52" s="150"/>
      <c r="BDZ52" s="150"/>
      <c r="BEA52" s="150"/>
      <c r="BEB52" s="150"/>
      <c r="BEC52" s="150"/>
      <c r="BED52" s="150"/>
      <c r="BEE52" s="150"/>
      <c r="BEF52" s="150"/>
      <c r="BEG52" s="150"/>
      <c r="BEH52" s="150"/>
      <c r="BEI52" s="150"/>
      <c r="BEJ52" s="150"/>
      <c r="BEK52" s="150"/>
      <c r="BEL52" s="150"/>
      <c r="BEM52" s="150"/>
      <c r="BEN52" s="150"/>
      <c r="BEO52" s="150"/>
      <c r="BEP52" s="150"/>
      <c r="BEQ52" s="150"/>
      <c r="BER52" s="150"/>
      <c r="BES52" s="150"/>
      <c r="BET52" s="150"/>
      <c r="BEU52" s="150"/>
      <c r="BEV52" s="150"/>
      <c r="BEW52" s="150"/>
      <c r="BEX52" s="150"/>
      <c r="BEY52" s="150"/>
      <c r="BEZ52" s="150"/>
      <c r="BFA52" s="150"/>
      <c r="BFB52" s="150"/>
      <c r="BFC52" s="150"/>
      <c r="BFD52" s="150"/>
      <c r="BFE52" s="150"/>
      <c r="BFF52" s="150"/>
      <c r="BFG52" s="150"/>
      <c r="BFH52" s="150"/>
      <c r="BFI52" s="150"/>
      <c r="BFJ52" s="150"/>
      <c r="BFK52" s="150"/>
      <c r="BFL52" s="150"/>
      <c r="BFM52" s="150"/>
      <c r="BFN52" s="150"/>
      <c r="BFO52" s="150"/>
      <c r="BFP52" s="150"/>
      <c r="BFQ52" s="150"/>
      <c r="BFR52" s="150"/>
      <c r="BFS52" s="150"/>
      <c r="BFT52" s="150"/>
      <c r="BFU52" s="150"/>
      <c r="BFV52" s="150"/>
      <c r="BFW52" s="150"/>
      <c r="BFX52" s="150"/>
      <c r="BFY52" s="150"/>
      <c r="BFZ52" s="150"/>
      <c r="BGA52" s="150"/>
      <c r="BGB52" s="150"/>
      <c r="BGC52" s="150"/>
      <c r="BGD52" s="150"/>
      <c r="BGE52" s="150"/>
      <c r="BGF52" s="150"/>
      <c r="BGG52" s="150"/>
      <c r="BGH52" s="150"/>
      <c r="BGI52" s="150"/>
      <c r="BGJ52" s="150"/>
      <c r="BGK52" s="150"/>
      <c r="BGL52" s="150"/>
      <c r="BGM52" s="150"/>
      <c r="BGN52" s="150"/>
      <c r="BGO52" s="150"/>
      <c r="BGP52" s="150"/>
      <c r="BGQ52" s="150"/>
      <c r="BGR52" s="150"/>
      <c r="BGS52" s="150"/>
      <c r="BGT52" s="150"/>
      <c r="BGU52" s="150"/>
      <c r="BGV52" s="150"/>
      <c r="BGW52" s="150"/>
      <c r="BGX52" s="150"/>
      <c r="BGY52" s="150"/>
      <c r="BGZ52" s="150"/>
      <c r="BHA52" s="150"/>
      <c r="BHB52" s="150"/>
      <c r="BHC52" s="150"/>
      <c r="BHD52" s="150"/>
      <c r="BHE52" s="150"/>
      <c r="BHF52" s="150"/>
      <c r="BHG52" s="150"/>
      <c r="BHH52" s="150"/>
      <c r="BHI52" s="150"/>
      <c r="BHJ52" s="150"/>
      <c r="BHK52" s="150"/>
      <c r="BHL52" s="150"/>
      <c r="BHM52" s="150"/>
      <c r="BHN52" s="150"/>
      <c r="BHO52" s="150"/>
      <c r="BHP52" s="150"/>
      <c r="BHQ52" s="150"/>
      <c r="BHR52" s="150"/>
      <c r="BHS52" s="150"/>
      <c r="BHT52" s="150"/>
      <c r="BHU52" s="150"/>
      <c r="BHV52" s="150"/>
      <c r="BHW52" s="150"/>
      <c r="BHX52" s="150"/>
      <c r="BHY52" s="150"/>
      <c r="BHZ52" s="150"/>
      <c r="BIA52" s="150"/>
      <c r="BIB52" s="150"/>
      <c r="BIC52" s="150"/>
      <c r="BID52" s="150"/>
      <c r="BIE52" s="150"/>
      <c r="BIF52" s="150"/>
      <c r="BIG52" s="150"/>
      <c r="BIH52" s="150"/>
      <c r="BII52" s="150"/>
      <c r="BIJ52" s="150"/>
      <c r="BIK52" s="150"/>
      <c r="BIL52" s="150"/>
      <c r="BIM52" s="150"/>
      <c r="BIN52" s="150"/>
      <c r="BIO52" s="150"/>
      <c r="BIP52" s="150"/>
      <c r="BIQ52" s="150"/>
      <c r="BIR52" s="150"/>
      <c r="BIS52" s="150"/>
      <c r="BIT52" s="150"/>
      <c r="BIU52" s="150"/>
      <c r="BIV52" s="150"/>
      <c r="BIW52" s="150"/>
      <c r="BIX52" s="150"/>
      <c r="BIY52" s="150"/>
      <c r="BIZ52" s="150"/>
      <c r="BJA52" s="150"/>
      <c r="BJB52" s="150"/>
      <c r="BJC52" s="150"/>
      <c r="BJD52" s="150"/>
      <c r="BJE52" s="150"/>
      <c r="BJF52" s="150"/>
      <c r="BJG52" s="150"/>
      <c r="BJH52" s="150"/>
      <c r="BJI52" s="150"/>
      <c r="BJJ52" s="150"/>
      <c r="BJK52" s="150"/>
      <c r="BJL52" s="150"/>
      <c r="BJM52" s="150"/>
      <c r="BJN52" s="150"/>
      <c r="BJO52" s="150"/>
      <c r="BJP52" s="150"/>
      <c r="BJQ52" s="150"/>
      <c r="BJR52" s="150"/>
      <c r="BJS52" s="150"/>
      <c r="BJT52" s="150"/>
      <c r="BJU52" s="150"/>
      <c r="BJV52" s="150"/>
      <c r="BJW52" s="150"/>
      <c r="BJX52" s="150"/>
      <c r="BJY52" s="150"/>
      <c r="BJZ52" s="150"/>
      <c r="BKA52" s="150"/>
      <c r="BKB52" s="150"/>
      <c r="BKC52" s="150"/>
      <c r="BKD52" s="150"/>
      <c r="BKE52" s="150"/>
      <c r="BKF52" s="150"/>
      <c r="BKG52" s="150"/>
      <c r="BKH52" s="150"/>
      <c r="BKI52" s="150"/>
      <c r="BKJ52" s="150"/>
      <c r="BKK52" s="150"/>
      <c r="BKL52" s="150"/>
      <c r="BKM52" s="150"/>
      <c r="BKN52" s="150"/>
      <c r="BKO52" s="150"/>
      <c r="BKP52" s="150"/>
      <c r="BKQ52" s="150"/>
      <c r="BKR52" s="150"/>
      <c r="BKS52" s="150"/>
      <c r="BKT52" s="150"/>
      <c r="BKU52" s="150"/>
      <c r="BKV52" s="150"/>
      <c r="BKW52" s="150"/>
      <c r="BKX52" s="150"/>
      <c r="BKY52" s="150"/>
      <c r="BKZ52" s="150"/>
      <c r="BLA52" s="150"/>
      <c r="BLB52" s="150"/>
      <c r="BLC52" s="150"/>
      <c r="BLD52" s="150"/>
      <c r="BLE52" s="150"/>
      <c r="BLF52" s="150"/>
      <c r="BLG52" s="150"/>
      <c r="BLH52" s="150"/>
      <c r="BLI52" s="150"/>
      <c r="BLJ52" s="150"/>
      <c r="BLK52" s="150"/>
      <c r="BLL52" s="150"/>
      <c r="BLM52" s="150"/>
      <c r="BLN52" s="150"/>
      <c r="BLO52" s="150"/>
      <c r="BLP52" s="150"/>
      <c r="BLQ52" s="150"/>
      <c r="BLR52" s="150"/>
      <c r="BLS52" s="150"/>
      <c r="BLT52" s="150"/>
      <c r="BLU52" s="150"/>
      <c r="BLV52" s="150"/>
      <c r="BLW52" s="150"/>
      <c r="BLX52" s="150"/>
      <c r="BLY52" s="150"/>
      <c r="BLZ52" s="150"/>
      <c r="BMA52" s="150"/>
      <c r="BMB52" s="150"/>
      <c r="BMC52" s="150"/>
      <c r="BMD52" s="150"/>
      <c r="BME52" s="150"/>
      <c r="BMF52" s="150"/>
      <c r="BMG52" s="150"/>
      <c r="BMH52" s="150"/>
      <c r="BMI52" s="150"/>
      <c r="BMJ52" s="150"/>
      <c r="BMK52" s="150"/>
      <c r="BML52" s="150"/>
      <c r="BMM52" s="150"/>
      <c r="BMN52" s="150"/>
      <c r="BMO52" s="150"/>
      <c r="BMP52" s="150"/>
      <c r="BMQ52" s="150"/>
      <c r="BMR52" s="150"/>
      <c r="BMS52" s="150"/>
      <c r="BMT52" s="150"/>
      <c r="BMU52" s="150"/>
      <c r="BMV52" s="150"/>
      <c r="BMW52" s="150"/>
      <c r="BMX52" s="150"/>
      <c r="BMY52" s="150"/>
      <c r="BMZ52" s="150"/>
      <c r="BNA52" s="150"/>
      <c r="BNB52" s="150"/>
      <c r="BNC52" s="150"/>
      <c r="BND52" s="150"/>
      <c r="BNE52" s="150"/>
      <c r="BNF52" s="150"/>
      <c r="BNG52" s="150"/>
      <c r="BNH52" s="150"/>
      <c r="BNI52" s="150"/>
      <c r="BNJ52" s="150"/>
      <c r="BNK52" s="150"/>
      <c r="BNL52" s="150"/>
      <c r="BNM52" s="150"/>
      <c r="BNN52" s="150"/>
      <c r="BNO52" s="150"/>
      <c r="BNP52" s="150"/>
      <c r="BNQ52" s="150"/>
      <c r="BNR52" s="150"/>
      <c r="BNS52" s="150"/>
      <c r="BNT52" s="150"/>
      <c r="BNU52" s="150"/>
      <c r="BNV52" s="150"/>
      <c r="BNW52" s="150"/>
      <c r="BNX52" s="150"/>
      <c r="BNY52" s="150"/>
      <c r="BNZ52" s="150"/>
      <c r="BOA52" s="150"/>
      <c r="BOB52" s="150"/>
      <c r="BOC52" s="150"/>
      <c r="BOD52" s="150"/>
      <c r="BOE52" s="150"/>
      <c r="BOF52" s="150"/>
      <c r="BOG52" s="150"/>
      <c r="BOH52" s="150"/>
      <c r="BOI52" s="150"/>
      <c r="BOJ52" s="150"/>
      <c r="BOK52" s="150"/>
      <c r="BOL52" s="150"/>
      <c r="BOM52" s="150"/>
      <c r="BON52" s="150"/>
      <c r="BOO52" s="150"/>
      <c r="BOP52" s="150"/>
      <c r="BOQ52" s="150"/>
      <c r="BOR52" s="150"/>
      <c r="BOS52" s="150"/>
      <c r="BOT52" s="150"/>
      <c r="BOU52" s="150"/>
      <c r="BOV52" s="150"/>
      <c r="BOW52" s="150"/>
      <c r="BOX52" s="150"/>
      <c r="BOY52" s="150"/>
      <c r="BOZ52" s="150"/>
      <c r="BPA52" s="150"/>
      <c r="BPB52" s="150"/>
      <c r="BPC52" s="150"/>
      <c r="BPD52" s="150"/>
      <c r="BPE52" s="150"/>
      <c r="BPF52" s="150"/>
      <c r="BPG52" s="150"/>
      <c r="BPH52" s="150"/>
      <c r="BPI52" s="150"/>
      <c r="BPJ52" s="150"/>
      <c r="BPK52" s="150"/>
      <c r="BPL52" s="150"/>
      <c r="BPM52" s="150"/>
      <c r="BPN52" s="150"/>
      <c r="BPO52" s="150"/>
      <c r="BPP52" s="150"/>
      <c r="BPQ52" s="150"/>
      <c r="BPR52" s="150"/>
      <c r="BPS52" s="150"/>
      <c r="BPT52" s="150"/>
      <c r="BPU52" s="150"/>
      <c r="BPV52" s="150"/>
      <c r="BPW52" s="150"/>
      <c r="BPX52" s="150"/>
      <c r="BPY52" s="150"/>
      <c r="BPZ52" s="150"/>
      <c r="BQA52" s="150"/>
      <c r="BQB52" s="150"/>
      <c r="BQC52" s="150"/>
      <c r="BQD52" s="150"/>
      <c r="BQE52" s="150"/>
      <c r="BQF52" s="150"/>
      <c r="BQG52" s="150"/>
      <c r="BQH52" s="150"/>
      <c r="BQI52" s="150"/>
      <c r="BQJ52" s="150"/>
      <c r="BQK52" s="150"/>
      <c r="BQL52" s="150"/>
      <c r="BQM52" s="150"/>
      <c r="BQN52" s="150"/>
      <c r="BQO52" s="150"/>
      <c r="BQP52" s="150"/>
      <c r="BQQ52" s="150"/>
      <c r="BQR52" s="150"/>
      <c r="BQS52" s="150"/>
      <c r="BQT52" s="150"/>
      <c r="BQU52" s="150"/>
      <c r="BQV52" s="150"/>
      <c r="BQW52" s="150"/>
      <c r="BQX52" s="150"/>
      <c r="BQY52" s="150"/>
      <c r="BQZ52" s="150"/>
      <c r="BRA52" s="150"/>
      <c r="BRB52" s="150"/>
      <c r="BRC52" s="150"/>
      <c r="BRD52" s="150"/>
      <c r="BRE52" s="150"/>
      <c r="BRF52" s="150"/>
      <c r="BRG52" s="150"/>
      <c r="BRH52" s="150"/>
      <c r="BRI52" s="150"/>
      <c r="BRJ52" s="150"/>
      <c r="BRK52" s="150"/>
      <c r="BRL52" s="150"/>
      <c r="BRM52" s="150"/>
      <c r="BRN52" s="150"/>
      <c r="BRO52" s="150"/>
      <c r="BRP52" s="150"/>
      <c r="BRQ52" s="150"/>
      <c r="BRR52" s="150"/>
      <c r="BRS52" s="150"/>
      <c r="BRT52" s="150"/>
      <c r="BRU52" s="150"/>
      <c r="BRV52" s="150"/>
      <c r="BRW52" s="150"/>
      <c r="BRX52" s="150"/>
      <c r="BRY52" s="150"/>
      <c r="BRZ52" s="150"/>
      <c r="BSA52" s="150"/>
      <c r="BSB52" s="150"/>
      <c r="BSC52" s="150"/>
      <c r="BSD52" s="150"/>
      <c r="BSE52" s="150"/>
      <c r="BSF52" s="150"/>
      <c r="BSG52" s="150"/>
      <c r="BSH52" s="150"/>
      <c r="BSI52" s="150"/>
      <c r="BSJ52" s="150"/>
      <c r="BSK52" s="150"/>
      <c r="BSL52" s="150"/>
      <c r="BSM52" s="150"/>
      <c r="BSN52" s="150"/>
      <c r="BSO52" s="150"/>
      <c r="BSP52" s="150"/>
      <c r="BSQ52" s="150"/>
      <c r="BSR52" s="150"/>
      <c r="BSS52" s="150"/>
      <c r="BST52" s="150"/>
      <c r="BSU52" s="150"/>
      <c r="BSV52" s="150"/>
      <c r="BSW52" s="150"/>
      <c r="BSX52" s="150"/>
      <c r="BSY52" s="150"/>
      <c r="BSZ52" s="150"/>
      <c r="BTA52" s="150"/>
      <c r="BTB52" s="150"/>
      <c r="BTC52" s="150"/>
      <c r="BTD52" s="150"/>
      <c r="BTE52" s="150"/>
      <c r="BTF52" s="150"/>
      <c r="BTG52" s="150"/>
      <c r="BTH52" s="150"/>
      <c r="BTI52" s="150"/>
      <c r="BTJ52" s="150"/>
      <c r="BTK52" s="150"/>
      <c r="BTL52" s="150"/>
      <c r="BTM52" s="150"/>
      <c r="BTN52" s="150"/>
      <c r="BTO52" s="150"/>
      <c r="BTP52" s="150"/>
      <c r="BTQ52" s="150"/>
      <c r="BTR52" s="150"/>
      <c r="BTS52" s="150"/>
      <c r="BTT52" s="150"/>
      <c r="BTU52" s="150"/>
      <c r="BTV52" s="150"/>
      <c r="BTW52" s="150"/>
      <c r="BTX52" s="150"/>
      <c r="BTY52" s="150"/>
      <c r="BTZ52" s="150"/>
      <c r="BUA52" s="150"/>
      <c r="BUB52" s="150"/>
      <c r="BUC52" s="150"/>
      <c r="BUD52" s="150"/>
      <c r="BUE52" s="150"/>
      <c r="BUF52" s="150"/>
      <c r="BUG52" s="150"/>
      <c r="BUH52" s="150"/>
      <c r="BUI52" s="150"/>
      <c r="BUJ52" s="150"/>
      <c r="BUK52" s="150"/>
      <c r="BUL52" s="150"/>
      <c r="BUM52" s="150"/>
      <c r="BUN52" s="150"/>
      <c r="BUO52" s="150"/>
      <c r="BUP52" s="150"/>
      <c r="BUQ52" s="150"/>
      <c r="BUR52" s="150"/>
      <c r="BUS52" s="150"/>
      <c r="BUT52" s="150"/>
      <c r="BUU52" s="150"/>
      <c r="BUV52" s="150"/>
      <c r="BUW52" s="150"/>
      <c r="BUX52" s="150"/>
      <c r="BUY52" s="150"/>
      <c r="BUZ52" s="150"/>
      <c r="BVA52" s="150"/>
      <c r="BVB52" s="150"/>
      <c r="BVC52" s="150"/>
      <c r="BVD52" s="150"/>
      <c r="BVE52" s="150"/>
      <c r="BVF52" s="150"/>
      <c r="BVG52" s="150"/>
      <c r="BVH52" s="150"/>
      <c r="BVI52" s="150"/>
      <c r="BVJ52" s="150"/>
      <c r="BVK52" s="150"/>
      <c r="BVL52" s="150"/>
      <c r="BVM52" s="150"/>
      <c r="BVN52" s="150"/>
      <c r="BVO52" s="150"/>
      <c r="BVP52" s="150"/>
      <c r="BVQ52" s="150"/>
      <c r="BVR52" s="150"/>
      <c r="BVS52" s="150"/>
      <c r="BVT52" s="150"/>
      <c r="BVU52" s="150"/>
      <c r="BVV52" s="150"/>
      <c r="BVW52" s="150"/>
      <c r="BVX52" s="150"/>
      <c r="BVY52" s="150"/>
      <c r="BVZ52" s="150"/>
      <c r="BWA52" s="150"/>
      <c r="BWB52" s="150"/>
      <c r="BWC52" s="150"/>
      <c r="BWD52" s="150"/>
      <c r="BWE52" s="150"/>
      <c r="BWF52" s="150"/>
      <c r="BWG52" s="150"/>
      <c r="BWH52" s="150"/>
      <c r="BWI52" s="150"/>
      <c r="BWJ52" s="150"/>
      <c r="BWK52" s="150"/>
      <c r="BWL52" s="150"/>
      <c r="BWM52" s="150"/>
      <c r="BWN52" s="150"/>
      <c r="BWO52" s="150"/>
      <c r="BWP52" s="150"/>
      <c r="BWQ52" s="150"/>
      <c r="BWR52" s="150"/>
      <c r="BWS52" s="150"/>
      <c r="BWT52" s="150"/>
      <c r="BWU52" s="150"/>
      <c r="BWV52" s="150"/>
      <c r="BWW52" s="150"/>
      <c r="BWX52" s="150"/>
      <c r="BWY52" s="150"/>
      <c r="BWZ52" s="150"/>
      <c r="BXA52" s="150"/>
      <c r="BXB52" s="150"/>
      <c r="BXC52" s="150"/>
      <c r="BXD52" s="150"/>
      <c r="BXE52" s="150"/>
      <c r="BXF52" s="150"/>
      <c r="BXG52" s="150"/>
      <c r="BXH52" s="150"/>
      <c r="BXI52" s="150"/>
      <c r="BXJ52" s="150"/>
      <c r="BXK52" s="150"/>
      <c r="BXL52" s="150"/>
      <c r="BXM52" s="150"/>
      <c r="BXN52" s="150"/>
      <c r="BXO52" s="150"/>
      <c r="BXP52" s="150"/>
      <c r="BXQ52" s="150"/>
      <c r="BXR52" s="150"/>
      <c r="BXS52" s="150"/>
      <c r="BXT52" s="150"/>
      <c r="BXU52" s="150"/>
      <c r="BXV52" s="150"/>
      <c r="BXW52" s="150"/>
      <c r="BXX52" s="150"/>
      <c r="BXY52" s="150"/>
      <c r="BXZ52" s="150"/>
      <c r="BYA52" s="150"/>
      <c r="BYB52" s="150"/>
      <c r="BYC52" s="150"/>
      <c r="BYD52" s="150"/>
      <c r="BYE52" s="150"/>
      <c r="BYF52" s="150"/>
      <c r="BYG52" s="150"/>
      <c r="BYH52" s="150"/>
      <c r="BYI52" s="150"/>
      <c r="BYJ52" s="150"/>
      <c r="BYK52" s="150"/>
      <c r="BYL52" s="150"/>
      <c r="BYM52" s="150"/>
      <c r="BYN52" s="150"/>
      <c r="BYO52" s="150"/>
      <c r="BYP52" s="150"/>
      <c r="BYQ52" s="150"/>
      <c r="BYR52" s="150"/>
      <c r="BYS52" s="150"/>
      <c r="BYT52" s="150"/>
      <c r="BYU52" s="150"/>
      <c r="BYV52" s="150"/>
      <c r="BYW52" s="150"/>
      <c r="BYX52" s="150"/>
      <c r="BYY52" s="150"/>
      <c r="BYZ52" s="150"/>
      <c r="BZA52" s="150"/>
      <c r="BZB52" s="150"/>
      <c r="BZC52" s="150"/>
      <c r="BZD52" s="150"/>
      <c r="BZE52" s="150"/>
      <c r="BZF52" s="150"/>
      <c r="BZG52" s="150"/>
      <c r="BZH52" s="150"/>
      <c r="BZI52" s="150"/>
      <c r="BZJ52" s="150"/>
      <c r="BZK52" s="150"/>
      <c r="BZL52" s="150"/>
      <c r="BZM52" s="150"/>
      <c r="BZN52" s="150"/>
      <c r="BZO52" s="150"/>
      <c r="BZP52" s="150"/>
      <c r="BZQ52" s="150"/>
      <c r="BZR52" s="150"/>
      <c r="BZS52" s="150"/>
      <c r="BZT52" s="150"/>
      <c r="BZU52" s="150"/>
      <c r="BZV52" s="150"/>
      <c r="BZW52" s="150"/>
      <c r="BZX52" s="150"/>
      <c r="BZY52" s="150"/>
      <c r="BZZ52" s="150"/>
      <c r="CAA52" s="150"/>
      <c r="CAB52" s="150"/>
      <c r="CAC52" s="150"/>
      <c r="CAD52" s="150"/>
      <c r="CAE52" s="150"/>
      <c r="CAF52" s="150"/>
      <c r="CAG52" s="150"/>
      <c r="CAH52" s="150"/>
      <c r="CAI52" s="150"/>
      <c r="CAJ52" s="150"/>
      <c r="CAK52" s="150"/>
      <c r="CAL52" s="150"/>
      <c r="CAM52" s="150"/>
      <c r="CAN52" s="150"/>
      <c r="CAO52" s="150"/>
      <c r="CAP52" s="150"/>
      <c r="CAQ52" s="150"/>
      <c r="CAR52" s="150"/>
      <c r="CAS52" s="150"/>
      <c r="CAT52" s="150"/>
      <c r="CAU52" s="150"/>
      <c r="CAV52" s="150"/>
      <c r="CAW52" s="150"/>
      <c r="CAX52" s="150"/>
      <c r="CAY52" s="150"/>
      <c r="CAZ52" s="150"/>
      <c r="CBA52" s="150"/>
      <c r="CBB52" s="150"/>
      <c r="CBC52" s="150"/>
      <c r="CBD52" s="150"/>
      <c r="CBE52" s="150"/>
      <c r="CBF52" s="150"/>
      <c r="CBG52" s="150"/>
      <c r="CBH52" s="150"/>
      <c r="CBI52" s="150"/>
      <c r="CBJ52" s="150"/>
      <c r="CBK52" s="150"/>
      <c r="CBL52" s="150"/>
      <c r="CBM52" s="150"/>
      <c r="CBN52" s="150"/>
      <c r="CBO52" s="150"/>
      <c r="CBP52" s="150"/>
      <c r="CBQ52" s="150"/>
      <c r="CBR52" s="150"/>
      <c r="CBS52" s="150"/>
      <c r="CBT52" s="150"/>
      <c r="CBU52" s="150"/>
      <c r="CBV52" s="150"/>
      <c r="CBW52" s="150"/>
      <c r="CBX52" s="150"/>
      <c r="CBY52" s="150"/>
      <c r="CBZ52" s="150"/>
      <c r="CCA52" s="150"/>
      <c r="CCB52" s="150"/>
      <c r="CCC52" s="150"/>
      <c r="CCD52" s="150"/>
      <c r="CCE52" s="150"/>
      <c r="CCF52" s="150"/>
      <c r="CCG52" s="150"/>
      <c r="CCH52" s="150"/>
      <c r="CCI52" s="150"/>
      <c r="CCJ52" s="150"/>
      <c r="CCK52" s="150"/>
      <c r="CCL52" s="150"/>
      <c r="CCM52" s="150"/>
      <c r="CCN52" s="150"/>
      <c r="CCO52" s="150"/>
      <c r="CCP52" s="150"/>
      <c r="CCQ52" s="150"/>
      <c r="CCR52" s="150"/>
      <c r="CCS52" s="150"/>
      <c r="CCT52" s="150"/>
      <c r="CCU52" s="150"/>
      <c r="CCV52" s="150"/>
      <c r="CCW52" s="150"/>
      <c r="CCX52" s="150"/>
      <c r="CCY52" s="150"/>
      <c r="CCZ52" s="150"/>
      <c r="CDA52" s="150"/>
      <c r="CDB52" s="150"/>
      <c r="CDC52" s="150"/>
      <c r="CDD52" s="150"/>
      <c r="CDE52" s="150"/>
      <c r="CDF52" s="150"/>
      <c r="CDG52" s="150"/>
      <c r="CDH52" s="150"/>
      <c r="CDI52" s="150"/>
      <c r="CDJ52" s="150"/>
      <c r="CDK52" s="150"/>
      <c r="CDL52" s="150"/>
      <c r="CDM52" s="150"/>
      <c r="CDN52" s="150"/>
      <c r="CDO52" s="150"/>
      <c r="CDP52" s="150"/>
      <c r="CDQ52" s="150"/>
      <c r="CDR52" s="150"/>
      <c r="CDS52" s="150"/>
      <c r="CDT52" s="150"/>
      <c r="CDU52" s="150"/>
      <c r="CDV52" s="150"/>
      <c r="CDW52" s="150"/>
      <c r="CDX52" s="150"/>
      <c r="CDY52" s="150"/>
      <c r="CDZ52" s="150"/>
      <c r="CEA52" s="150"/>
      <c r="CEB52" s="150"/>
      <c r="CEC52" s="150"/>
      <c r="CED52" s="150"/>
      <c r="CEE52" s="150"/>
      <c r="CEF52" s="150"/>
      <c r="CEG52" s="150"/>
      <c r="CEH52" s="150"/>
      <c r="CEI52" s="150"/>
      <c r="CEJ52" s="150"/>
      <c r="CEK52" s="150"/>
      <c r="CEL52" s="150"/>
      <c r="CEM52" s="150"/>
      <c r="CEN52" s="150"/>
      <c r="CEO52" s="150"/>
      <c r="CEP52" s="150"/>
      <c r="CEQ52" s="150"/>
      <c r="CER52" s="150"/>
      <c r="CES52" s="150"/>
      <c r="CET52" s="150"/>
      <c r="CEU52" s="150"/>
      <c r="CEV52" s="150"/>
      <c r="CEW52" s="150"/>
      <c r="CEX52" s="150"/>
      <c r="CEY52" s="150"/>
      <c r="CEZ52" s="150"/>
      <c r="CFA52" s="150"/>
      <c r="CFB52" s="150"/>
      <c r="CFC52" s="150"/>
      <c r="CFD52" s="150"/>
      <c r="CFE52" s="150"/>
      <c r="CFF52" s="150"/>
      <c r="CFG52" s="150"/>
      <c r="CFH52" s="150"/>
      <c r="CFI52" s="150"/>
      <c r="CFJ52" s="150"/>
      <c r="CFK52" s="150"/>
      <c r="CFL52" s="150"/>
      <c r="CFM52" s="150"/>
      <c r="CFN52" s="150"/>
      <c r="CFO52" s="150"/>
      <c r="CFP52" s="150"/>
      <c r="CFQ52" s="150"/>
      <c r="CFR52" s="150"/>
      <c r="CFS52" s="150"/>
      <c r="CFT52" s="150"/>
      <c r="CFU52" s="150"/>
      <c r="CFV52" s="150"/>
      <c r="CFW52" s="150"/>
      <c r="CFX52" s="150"/>
      <c r="CFY52" s="150"/>
      <c r="CFZ52" s="150"/>
      <c r="CGA52" s="150"/>
      <c r="CGB52" s="150"/>
      <c r="CGC52" s="150"/>
      <c r="CGD52" s="150"/>
      <c r="CGE52" s="150"/>
      <c r="CGF52" s="150"/>
      <c r="CGG52" s="150"/>
      <c r="CGH52" s="150"/>
      <c r="CGI52" s="150"/>
      <c r="CGJ52" s="150"/>
      <c r="CGK52" s="150"/>
      <c r="CGL52" s="150"/>
      <c r="CGM52" s="150"/>
      <c r="CGN52" s="150"/>
      <c r="CGO52" s="150"/>
      <c r="CGP52" s="150"/>
      <c r="CGQ52" s="150"/>
      <c r="CGR52" s="150"/>
      <c r="CGS52" s="150"/>
      <c r="CGT52" s="150"/>
      <c r="CGU52" s="150"/>
      <c r="CGV52" s="150"/>
      <c r="CGW52" s="150"/>
      <c r="CGX52" s="150"/>
      <c r="CGY52" s="150"/>
      <c r="CGZ52" s="150"/>
      <c r="CHA52" s="150"/>
      <c r="CHB52" s="150"/>
      <c r="CHC52" s="150"/>
      <c r="CHD52" s="150"/>
      <c r="CHE52" s="150"/>
      <c r="CHF52" s="150"/>
      <c r="CHG52" s="150"/>
      <c r="CHH52" s="150"/>
      <c r="CHI52" s="150"/>
      <c r="CHJ52" s="150"/>
      <c r="CHK52" s="150"/>
      <c r="CHL52" s="150"/>
      <c r="CHM52" s="150"/>
      <c r="CHN52" s="150"/>
      <c r="CHO52" s="150"/>
      <c r="CHP52" s="150"/>
      <c r="CHQ52" s="150"/>
      <c r="CHR52" s="150"/>
      <c r="CHS52" s="150"/>
      <c r="CHT52" s="150"/>
      <c r="CHU52" s="150"/>
      <c r="CHV52" s="150"/>
      <c r="CHW52" s="150"/>
      <c r="CHX52" s="150"/>
      <c r="CHY52" s="150"/>
      <c r="CHZ52" s="150"/>
      <c r="CIA52" s="150"/>
      <c r="CIB52" s="150"/>
      <c r="CIC52" s="150"/>
      <c r="CID52" s="150"/>
      <c r="CIE52" s="150"/>
      <c r="CIF52" s="150"/>
      <c r="CIG52" s="150"/>
      <c r="CIH52" s="150"/>
      <c r="CII52" s="150"/>
      <c r="CIJ52" s="150"/>
      <c r="CIK52" s="150"/>
      <c r="CIL52" s="150"/>
      <c r="CIM52" s="150"/>
      <c r="CIN52" s="150"/>
      <c r="CIO52" s="150"/>
      <c r="CIP52" s="150"/>
      <c r="CIQ52" s="150"/>
      <c r="CIR52" s="150"/>
      <c r="CIS52" s="150"/>
      <c r="CIT52" s="150"/>
      <c r="CIU52" s="150"/>
      <c r="CIV52" s="150"/>
      <c r="CIW52" s="150"/>
      <c r="CIX52" s="150"/>
      <c r="CIY52" s="150"/>
      <c r="CIZ52" s="150"/>
      <c r="CJA52" s="150"/>
      <c r="CJB52" s="150"/>
      <c r="CJC52" s="150"/>
      <c r="CJD52" s="150"/>
      <c r="CJE52" s="150"/>
      <c r="CJF52" s="150"/>
      <c r="CJG52" s="150"/>
      <c r="CJH52" s="150"/>
      <c r="CJI52" s="150"/>
      <c r="CJJ52" s="150"/>
      <c r="CJK52" s="150"/>
      <c r="CJL52" s="150"/>
      <c r="CJM52" s="150"/>
      <c r="CJN52" s="150"/>
      <c r="CJO52" s="150"/>
      <c r="CJP52" s="150"/>
      <c r="CJQ52" s="150"/>
      <c r="CJR52" s="150"/>
      <c r="CJS52" s="150"/>
      <c r="CJT52" s="150"/>
      <c r="CJU52" s="150"/>
      <c r="CJV52" s="150"/>
      <c r="CJW52" s="150"/>
      <c r="CJX52" s="150"/>
      <c r="CJY52" s="150"/>
      <c r="CJZ52" s="150"/>
      <c r="CKA52" s="150"/>
      <c r="CKB52" s="150"/>
      <c r="CKC52" s="150"/>
      <c r="CKD52" s="150"/>
      <c r="CKE52" s="150"/>
      <c r="CKF52" s="150"/>
      <c r="CKG52" s="150"/>
      <c r="CKH52" s="150"/>
      <c r="CKI52" s="150"/>
      <c r="CKJ52" s="150"/>
      <c r="CKK52" s="150"/>
      <c r="CKL52" s="150"/>
      <c r="CKM52" s="150"/>
      <c r="CKN52" s="150"/>
      <c r="CKO52" s="150"/>
      <c r="CKP52" s="150"/>
      <c r="CKQ52" s="150"/>
      <c r="CKR52" s="150"/>
      <c r="CKS52" s="150"/>
      <c r="CKT52" s="150"/>
      <c r="CKU52" s="150"/>
      <c r="CKV52" s="150"/>
      <c r="CKW52" s="150"/>
      <c r="CKX52" s="150"/>
      <c r="CKY52" s="150"/>
      <c r="CKZ52" s="150"/>
      <c r="CLA52" s="150"/>
      <c r="CLB52" s="150"/>
      <c r="CLC52" s="150"/>
      <c r="CLD52" s="150"/>
      <c r="CLE52" s="150"/>
      <c r="CLF52" s="150"/>
      <c r="CLG52" s="150"/>
      <c r="CLH52" s="150"/>
      <c r="CLI52" s="150"/>
      <c r="CLJ52" s="150"/>
      <c r="CLK52" s="150"/>
      <c r="CLL52" s="150"/>
      <c r="CLM52" s="150"/>
      <c r="CLN52" s="150"/>
      <c r="CLO52" s="150"/>
      <c r="CLP52" s="150"/>
      <c r="CLQ52" s="150"/>
      <c r="CLR52" s="150"/>
      <c r="CLS52" s="150"/>
      <c r="CLT52" s="150"/>
      <c r="CLU52" s="150"/>
      <c r="CLV52" s="150"/>
      <c r="CLW52" s="150"/>
      <c r="CLX52" s="150"/>
      <c r="CLY52" s="150"/>
      <c r="CLZ52" s="150"/>
      <c r="CMA52" s="150"/>
      <c r="CMB52" s="150"/>
      <c r="CMC52" s="150"/>
      <c r="CMD52" s="150"/>
      <c r="CME52" s="150"/>
      <c r="CMF52" s="150"/>
      <c r="CMG52" s="150"/>
      <c r="CMH52" s="150"/>
      <c r="CMI52" s="150"/>
      <c r="CMJ52" s="150"/>
      <c r="CMK52" s="150"/>
      <c r="CML52" s="150"/>
      <c r="CMM52" s="150"/>
      <c r="CMN52" s="150"/>
      <c r="CMO52" s="150"/>
      <c r="CMP52" s="150"/>
      <c r="CMQ52" s="150"/>
      <c r="CMR52" s="150"/>
      <c r="CMS52" s="150"/>
      <c r="CMT52" s="150"/>
      <c r="CMU52" s="150"/>
      <c r="CMV52" s="150"/>
      <c r="CMW52" s="150"/>
      <c r="CMX52" s="150"/>
      <c r="CMY52" s="150"/>
      <c r="CMZ52" s="150"/>
      <c r="CNA52" s="150"/>
      <c r="CNB52" s="150"/>
      <c r="CNC52" s="150"/>
      <c r="CND52" s="150"/>
      <c r="CNE52" s="150"/>
      <c r="CNF52" s="150"/>
      <c r="CNG52" s="150"/>
      <c r="CNH52" s="150"/>
      <c r="CNI52" s="150"/>
      <c r="CNJ52" s="150"/>
      <c r="CNK52" s="150"/>
      <c r="CNL52" s="150"/>
      <c r="CNM52" s="150"/>
      <c r="CNN52" s="150"/>
      <c r="CNO52" s="150"/>
      <c r="CNP52" s="150"/>
      <c r="CNQ52" s="150"/>
      <c r="CNR52" s="150"/>
      <c r="CNS52" s="150"/>
      <c r="CNT52" s="150"/>
      <c r="CNU52" s="150"/>
      <c r="CNV52" s="150"/>
      <c r="CNW52" s="150"/>
      <c r="CNX52" s="150"/>
      <c r="CNY52" s="150"/>
      <c r="CNZ52" s="150"/>
      <c r="COA52" s="150"/>
      <c r="COB52" s="150"/>
      <c r="COC52" s="150"/>
      <c r="COD52" s="150"/>
      <c r="COE52" s="150"/>
      <c r="COF52" s="150"/>
      <c r="COG52" s="150"/>
      <c r="COH52" s="150"/>
      <c r="COI52" s="150"/>
      <c r="COJ52" s="150"/>
      <c r="COK52" s="150"/>
      <c r="COL52" s="150"/>
      <c r="COM52" s="150"/>
      <c r="CON52" s="150"/>
      <c r="COO52" s="150"/>
      <c r="COP52" s="150"/>
      <c r="COQ52" s="150"/>
      <c r="COR52" s="150"/>
      <c r="COS52" s="150"/>
      <c r="COT52" s="150"/>
      <c r="COU52" s="150"/>
      <c r="COV52" s="150"/>
      <c r="COW52" s="150"/>
      <c r="COX52" s="150"/>
      <c r="COY52" s="150"/>
      <c r="COZ52" s="150"/>
      <c r="CPA52" s="150"/>
      <c r="CPB52" s="150"/>
      <c r="CPC52" s="150"/>
      <c r="CPD52" s="150"/>
      <c r="CPE52" s="150"/>
      <c r="CPF52" s="150"/>
      <c r="CPG52" s="150"/>
      <c r="CPH52" s="150"/>
      <c r="CPI52" s="150"/>
      <c r="CPJ52" s="150"/>
      <c r="CPK52" s="150"/>
      <c r="CPL52" s="150"/>
      <c r="CPM52" s="150"/>
      <c r="CPN52" s="150"/>
      <c r="CPO52" s="150"/>
      <c r="CPP52" s="150"/>
      <c r="CPQ52" s="150"/>
      <c r="CPR52" s="150"/>
      <c r="CPS52" s="150"/>
      <c r="CPT52" s="150"/>
      <c r="CPU52" s="150"/>
      <c r="CPV52" s="150"/>
      <c r="CPW52" s="150"/>
      <c r="CPX52" s="150"/>
      <c r="CPY52" s="150"/>
      <c r="CPZ52" s="150"/>
      <c r="CQA52" s="150"/>
      <c r="CQB52" s="150"/>
      <c r="CQC52" s="150"/>
      <c r="CQD52" s="150"/>
      <c r="CQE52" s="150"/>
      <c r="CQF52" s="150"/>
      <c r="CQG52" s="150"/>
      <c r="CQH52" s="150"/>
      <c r="CQI52" s="150"/>
      <c r="CQJ52" s="150"/>
      <c r="CQK52" s="150"/>
      <c r="CQL52" s="150"/>
      <c r="CQM52" s="150"/>
      <c r="CQN52" s="150"/>
      <c r="CQO52" s="150"/>
      <c r="CQP52" s="150"/>
      <c r="CQQ52" s="150"/>
      <c r="CQR52" s="150"/>
      <c r="CQS52" s="150"/>
      <c r="CQT52" s="150"/>
      <c r="CQU52" s="150"/>
      <c r="CQV52" s="150"/>
      <c r="CQW52" s="150"/>
      <c r="CQX52" s="150"/>
      <c r="CQY52" s="150"/>
      <c r="CQZ52" s="150"/>
      <c r="CRA52" s="150"/>
      <c r="CRB52" s="150"/>
      <c r="CRC52" s="150"/>
      <c r="CRD52" s="150"/>
      <c r="CRE52" s="150"/>
      <c r="CRF52" s="150"/>
      <c r="CRG52" s="150"/>
      <c r="CRH52" s="150"/>
      <c r="CRI52" s="150"/>
      <c r="CRJ52" s="150"/>
      <c r="CRK52" s="150"/>
      <c r="CRL52" s="150"/>
      <c r="CRM52" s="150"/>
      <c r="CRN52" s="150"/>
      <c r="CRO52" s="150"/>
      <c r="CRP52" s="150"/>
      <c r="CRQ52" s="150"/>
      <c r="CRR52" s="150"/>
      <c r="CRS52" s="150"/>
      <c r="CRT52" s="150"/>
      <c r="CRU52" s="150"/>
      <c r="CRV52" s="150"/>
      <c r="CRW52" s="150"/>
      <c r="CRX52" s="150"/>
      <c r="CRY52" s="150"/>
      <c r="CRZ52" s="150"/>
      <c r="CSA52" s="150"/>
      <c r="CSB52" s="150"/>
      <c r="CSC52" s="150"/>
      <c r="CSD52" s="150"/>
      <c r="CSE52" s="150"/>
      <c r="CSF52" s="150"/>
      <c r="CSG52" s="150"/>
      <c r="CSH52" s="150"/>
      <c r="CSI52" s="150"/>
      <c r="CSJ52" s="150"/>
      <c r="CSK52" s="150"/>
      <c r="CSL52" s="150"/>
      <c r="CSM52" s="150"/>
      <c r="CSN52" s="150"/>
      <c r="CSO52" s="150"/>
      <c r="CSP52" s="150"/>
      <c r="CSQ52" s="150"/>
      <c r="CSR52" s="150"/>
      <c r="CSS52" s="150"/>
      <c r="CST52" s="150"/>
      <c r="CSU52" s="150"/>
      <c r="CSV52" s="150"/>
      <c r="CSW52" s="150"/>
      <c r="CSX52" s="150"/>
      <c r="CSY52" s="150"/>
      <c r="CSZ52" s="150"/>
      <c r="CTA52" s="150"/>
      <c r="CTB52" s="150"/>
      <c r="CTC52" s="150"/>
      <c r="CTD52" s="150"/>
      <c r="CTE52" s="150"/>
      <c r="CTF52" s="150"/>
      <c r="CTG52" s="150"/>
      <c r="CTH52" s="150"/>
      <c r="CTI52" s="150"/>
      <c r="CTJ52" s="150"/>
      <c r="CTK52" s="150"/>
      <c r="CTL52" s="150"/>
      <c r="CTM52" s="150"/>
      <c r="CTN52" s="150"/>
      <c r="CTO52" s="150"/>
      <c r="CTP52" s="150"/>
      <c r="CTQ52" s="150"/>
      <c r="CTR52" s="150"/>
      <c r="CTS52" s="150"/>
      <c r="CTT52" s="150"/>
      <c r="CTU52" s="150"/>
      <c r="CTV52" s="150"/>
      <c r="CTW52" s="150"/>
      <c r="CTX52" s="150"/>
      <c r="CTY52" s="150"/>
      <c r="CTZ52" s="150"/>
      <c r="CUA52" s="150"/>
      <c r="CUB52" s="150"/>
      <c r="CUC52" s="150"/>
      <c r="CUD52" s="150"/>
      <c r="CUE52" s="150"/>
      <c r="CUF52" s="150"/>
      <c r="CUG52" s="150"/>
      <c r="CUH52" s="150"/>
      <c r="CUI52" s="150"/>
      <c r="CUJ52" s="150"/>
      <c r="CUK52" s="150"/>
      <c r="CUL52" s="150"/>
      <c r="CUM52" s="150"/>
      <c r="CUN52" s="150"/>
      <c r="CUO52" s="150"/>
      <c r="CUP52" s="150"/>
      <c r="CUQ52" s="150"/>
      <c r="CUR52" s="150"/>
      <c r="CUS52" s="150"/>
      <c r="CUT52" s="150"/>
      <c r="CUU52" s="150"/>
      <c r="CUV52" s="150"/>
      <c r="CUW52" s="150"/>
      <c r="CUX52" s="150"/>
      <c r="CUY52" s="150"/>
      <c r="CUZ52" s="150"/>
      <c r="CVA52" s="150"/>
      <c r="CVB52" s="150"/>
      <c r="CVC52" s="150"/>
      <c r="CVD52" s="150"/>
      <c r="CVE52" s="150"/>
      <c r="CVF52" s="150"/>
      <c r="CVG52" s="150"/>
      <c r="CVH52" s="150"/>
      <c r="CVI52" s="150"/>
      <c r="CVJ52" s="150"/>
      <c r="CVK52" s="150"/>
      <c r="CVL52" s="150"/>
      <c r="CVM52" s="150"/>
      <c r="CVN52" s="150"/>
      <c r="CVO52" s="150"/>
      <c r="CVP52" s="150"/>
      <c r="CVQ52" s="150"/>
      <c r="CVR52" s="150"/>
      <c r="CVS52" s="150"/>
      <c r="CVT52" s="150"/>
      <c r="CVU52" s="150"/>
      <c r="CVV52" s="150"/>
      <c r="CVW52" s="150"/>
      <c r="CVX52" s="150"/>
      <c r="CVY52" s="150"/>
      <c r="CVZ52" s="150"/>
      <c r="CWA52" s="150"/>
      <c r="CWB52" s="150"/>
      <c r="CWC52" s="150"/>
      <c r="CWD52" s="150"/>
      <c r="CWE52" s="150"/>
      <c r="CWF52" s="150"/>
      <c r="CWG52" s="150"/>
      <c r="CWH52" s="150"/>
      <c r="CWI52" s="150"/>
      <c r="CWJ52" s="150"/>
      <c r="CWK52" s="150"/>
      <c r="CWL52" s="150"/>
      <c r="CWM52" s="150"/>
      <c r="CWN52" s="150"/>
      <c r="CWO52" s="150"/>
      <c r="CWP52" s="150"/>
      <c r="CWQ52" s="150"/>
      <c r="CWR52" s="150"/>
      <c r="CWS52" s="150"/>
      <c r="CWT52" s="150"/>
      <c r="CWU52" s="150"/>
      <c r="CWV52" s="150"/>
      <c r="CWW52" s="150"/>
      <c r="CWX52" s="150"/>
      <c r="CWY52" s="150"/>
      <c r="CWZ52" s="150"/>
      <c r="CXA52" s="150"/>
      <c r="CXB52" s="150"/>
      <c r="CXC52" s="150"/>
      <c r="CXD52" s="150"/>
      <c r="CXE52" s="150"/>
      <c r="CXF52" s="150"/>
      <c r="CXG52" s="150"/>
      <c r="CXH52" s="150"/>
      <c r="CXI52" s="150"/>
      <c r="CXJ52" s="150"/>
      <c r="CXK52" s="150"/>
      <c r="CXL52" s="150"/>
      <c r="CXM52" s="150"/>
      <c r="CXN52" s="150"/>
      <c r="CXO52" s="150"/>
      <c r="CXP52" s="150"/>
      <c r="CXQ52" s="150"/>
      <c r="CXR52" s="150"/>
      <c r="CXS52" s="150"/>
      <c r="CXT52" s="150"/>
      <c r="CXU52" s="150"/>
      <c r="CXV52" s="150"/>
      <c r="CXW52" s="150"/>
      <c r="CXX52" s="150"/>
      <c r="CXY52" s="150"/>
      <c r="CXZ52" s="150"/>
      <c r="CYA52" s="150"/>
      <c r="CYB52" s="150"/>
      <c r="CYC52" s="150"/>
      <c r="CYD52" s="150"/>
      <c r="CYE52" s="150"/>
      <c r="CYF52" s="150"/>
      <c r="CYG52" s="150"/>
      <c r="CYH52" s="150"/>
      <c r="CYI52" s="150"/>
      <c r="CYJ52" s="150"/>
      <c r="CYK52" s="150"/>
      <c r="CYL52" s="150"/>
      <c r="CYM52" s="150"/>
      <c r="CYN52" s="150"/>
      <c r="CYO52" s="150"/>
      <c r="CYP52" s="150"/>
      <c r="CYQ52" s="150"/>
      <c r="CYR52" s="150"/>
      <c r="CYS52" s="150"/>
      <c r="CYT52" s="150"/>
      <c r="CYU52" s="150"/>
      <c r="CYV52" s="150"/>
      <c r="CYW52" s="150"/>
      <c r="CYX52" s="150"/>
      <c r="CYY52" s="150"/>
      <c r="CYZ52" s="150"/>
      <c r="CZA52" s="150"/>
      <c r="CZB52" s="150"/>
      <c r="CZC52" s="150"/>
      <c r="CZD52" s="150"/>
      <c r="CZE52" s="150"/>
      <c r="CZF52" s="150"/>
      <c r="CZG52" s="150"/>
      <c r="CZH52" s="150"/>
      <c r="CZI52" s="150"/>
      <c r="CZJ52" s="150"/>
      <c r="CZK52" s="150"/>
      <c r="CZL52" s="150"/>
      <c r="CZM52" s="150"/>
      <c r="CZN52" s="150"/>
      <c r="CZO52" s="150"/>
      <c r="CZP52" s="150"/>
      <c r="CZQ52" s="150"/>
      <c r="CZR52" s="150"/>
      <c r="CZS52" s="150"/>
      <c r="CZT52" s="150"/>
      <c r="CZU52" s="150"/>
      <c r="CZV52" s="150"/>
      <c r="CZW52" s="150"/>
      <c r="CZX52" s="150"/>
      <c r="CZY52" s="150"/>
      <c r="CZZ52" s="150"/>
      <c r="DAA52" s="150"/>
      <c r="DAB52" s="150"/>
      <c r="DAC52" s="150"/>
      <c r="DAD52" s="150"/>
      <c r="DAE52" s="150"/>
      <c r="DAF52" s="150"/>
      <c r="DAG52" s="150"/>
      <c r="DAH52" s="150"/>
      <c r="DAI52" s="150"/>
      <c r="DAJ52" s="150"/>
      <c r="DAK52" s="150"/>
      <c r="DAL52" s="150"/>
      <c r="DAM52" s="150"/>
      <c r="DAN52" s="150"/>
      <c r="DAO52" s="150"/>
      <c r="DAP52" s="150"/>
      <c r="DAQ52" s="150"/>
      <c r="DAR52" s="150"/>
      <c r="DAS52" s="150"/>
      <c r="DAT52" s="150"/>
      <c r="DAU52" s="150"/>
      <c r="DAV52" s="150"/>
      <c r="DAW52" s="150"/>
      <c r="DAX52" s="150"/>
      <c r="DAY52" s="150"/>
      <c r="DAZ52" s="150"/>
      <c r="DBA52" s="150"/>
      <c r="DBB52" s="150"/>
      <c r="DBC52" s="150"/>
      <c r="DBD52" s="150"/>
      <c r="DBE52" s="150"/>
      <c r="DBF52" s="150"/>
      <c r="DBG52" s="150"/>
      <c r="DBH52" s="150"/>
      <c r="DBI52" s="150"/>
      <c r="DBJ52" s="150"/>
      <c r="DBK52" s="150"/>
      <c r="DBL52" s="150"/>
      <c r="DBM52" s="150"/>
      <c r="DBN52" s="150"/>
      <c r="DBO52" s="150"/>
      <c r="DBP52" s="150"/>
      <c r="DBQ52" s="150"/>
      <c r="DBR52" s="150"/>
      <c r="DBS52" s="150"/>
      <c r="DBT52" s="150"/>
      <c r="DBU52" s="150"/>
      <c r="DBV52" s="150"/>
      <c r="DBW52" s="150"/>
      <c r="DBX52" s="150"/>
      <c r="DBY52" s="150"/>
      <c r="DBZ52" s="150"/>
      <c r="DCA52" s="150"/>
      <c r="DCB52" s="150"/>
      <c r="DCC52" s="150"/>
      <c r="DCD52" s="150"/>
      <c r="DCE52" s="150"/>
      <c r="DCF52" s="150"/>
      <c r="DCG52" s="150"/>
      <c r="DCH52" s="150"/>
      <c r="DCI52" s="150"/>
      <c r="DCJ52" s="150"/>
      <c r="DCK52" s="150"/>
      <c r="DCL52" s="150"/>
      <c r="DCM52" s="150"/>
      <c r="DCN52" s="150"/>
      <c r="DCO52" s="150"/>
      <c r="DCP52" s="150"/>
      <c r="DCQ52" s="150"/>
      <c r="DCR52" s="150"/>
      <c r="DCS52" s="150"/>
      <c r="DCT52" s="150"/>
      <c r="DCU52" s="150"/>
      <c r="DCV52" s="150"/>
      <c r="DCW52" s="150"/>
      <c r="DCX52" s="150"/>
      <c r="DCY52" s="150"/>
      <c r="DCZ52" s="150"/>
      <c r="DDA52" s="150"/>
      <c r="DDB52" s="150"/>
      <c r="DDC52" s="150"/>
      <c r="DDD52" s="150"/>
      <c r="DDE52" s="150"/>
      <c r="DDF52" s="150"/>
      <c r="DDG52" s="150"/>
      <c r="DDH52" s="150"/>
      <c r="DDI52" s="150"/>
      <c r="DDJ52" s="150"/>
      <c r="DDK52" s="150"/>
      <c r="DDL52" s="150"/>
      <c r="DDM52" s="150"/>
      <c r="DDN52" s="150"/>
      <c r="DDO52" s="150"/>
      <c r="DDP52" s="150"/>
      <c r="DDQ52" s="150"/>
      <c r="DDR52" s="150"/>
      <c r="DDS52" s="150"/>
      <c r="DDT52" s="150"/>
      <c r="DDU52" s="150"/>
      <c r="DDV52" s="150"/>
      <c r="DDW52" s="150"/>
      <c r="DDX52" s="150"/>
      <c r="DDY52" s="150"/>
      <c r="DDZ52" s="150"/>
      <c r="DEA52" s="150"/>
      <c r="DEB52" s="150"/>
      <c r="DEC52" s="150"/>
      <c r="DED52" s="150"/>
      <c r="DEE52" s="150"/>
      <c r="DEF52" s="150"/>
      <c r="DEG52" s="150"/>
      <c r="DEH52" s="150"/>
      <c r="DEI52" s="150"/>
      <c r="DEJ52" s="150"/>
      <c r="DEK52" s="150"/>
      <c r="DEL52" s="150"/>
      <c r="DEM52" s="150"/>
      <c r="DEN52" s="150"/>
      <c r="DEO52" s="150"/>
      <c r="DEP52" s="150"/>
      <c r="DEQ52" s="150"/>
      <c r="DER52" s="150"/>
      <c r="DES52" s="150"/>
      <c r="DET52" s="150"/>
      <c r="DEU52" s="150"/>
      <c r="DEV52" s="150"/>
      <c r="DEW52" s="150"/>
      <c r="DEX52" s="150"/>
      <c r="DEY52" s="150"/>
      <c r="DEZ52" s="150"/>
      <c r="DFA52" s="150"/>
      <c r="DFB52" s="150"/>
      <c r="DFC52" s="150"/>
      <c r="DFD52" s="150"/>
      <c r="DFE52" s="150"/>
      <c r="DFF52" s="150"/>
      <c r="DFG52" s="150"/>
      <c r="DFH52" s="150"/>
      <c r="DFI52" s="150"/>
      <c r="DFJ52" s="150"/>
      <c r="DFK52" s="150"/>
      <c r="DFL52" s="150"/>
      <c r="DFM52" s="150"/>
      <c r="DFN52" s="150"/>
      <c r="DFO52" s="150"/>
      <c r="DFP52" s="150"/>
      <c r="DFQ52" s="150"/>
      <c r="DFR52" s="150"/>
      <c r="DFS52" s="150"/>
      <c r="DFT52" s="150"/>
      <c r="DFU52" s="150"/>
      <c r="DFV52" s="150"/>
      <c r="DFW52" s="150"/>
      <c r="DFX52" s="150"/>
      <c r="DFY52" s="150"/>
      <c r="DFZ52" s="150"/>
      <c r="DGA52" s="150"/>
      <c r="DGB52" s="150"/>
      <c r="DGC52" s="150"/>
      <c r="DGD52" s="150"/>
      <c r="DGE52" s="150"/>
      <c r="DGF52" s="150"/>
      <c r="DGG52" s="150"/>
      <c r="DGH52" s="150"/>
      <c r="DGI52" s="150"/>
      <c r="DGJ52" s="150"/>
      <c r="DGK52" s="150"/>
      <c r="DGL52" s="150"/>
      <c r="DGM52" s="150"/>
      <c r="DGN52" s="150"/>
      <c r="DGO52" s="150"/>
      <c r="DGP52" s="150"/>
      <c r="DGQ52" s="150"/>
      <c r="DGR52" s="150"/>
      <c r="DGS52" s="150"/>
      <c r="DGT52" s="150"/>
      <c r="DGU52" s="150"/>
      <c r="DGV52" s="150"/>
      <c r="DGW52" s="150"/>
      <c r="DGX52" s="150"/>
      <c r="DGY52" s="150"/>
      <c r="DGZ52" s="150"/>
      <c r="DHA52" s="150"/>
      <c r="DHB52" s="150"/>
      <c r="DHC52" s="150"/>
      <c r="DHD52" s="150"/>
      <c r="DHE52" s="150"/>
      <c r="DHF52" s="150"/>
      <c r="DHG52" s="150"/>
      <c r="DHH52" s="150"/>
      <c r="DHI52" s="150"/>
      <c r="DHJ52" s="150"/>
      <c r="DHK52" s="150"/>
      <c r="DHL52" s="150"/>
      <c r="DHM52" s="150"/>
      <c r="DHN52" s="150"/>
      <c r="DHO52" s="150"/>
      <c r="DHP52" s="150"/>
      <c r="DHQ52" s="150"/>
      <c r="DHR52" s="150"/>
      <c r="DHS52" s="150"/>
      <c r="DHT52" s="150"/>
      <c r="DHU52" s="150"/>
      <c r="DHV52" s="150"/>
      <c r="DHW52" s="150"/>
      <c r="DHX52" s="150"/>
      <c r="DHY52" s="150"/>
      <c r="DHZ52" s="150"/>
      <c r="DIA52" s="150"/>
      <c r="DIB52" s="150"/>
      <c r="DIC52" s="150"/>
      <c r="DID52" s="150"/>
      <c r="DIE52" s="150"/>
      <c r="DIF52" s="150"/>
      <c r="DIG52" s="150"/>
      <c r="DIH52" s="150"/>
      <c r="DII52" s="150"/>
      <c r="DIJ52" s="150"/>
      <c r="DIK52" s="150"/>
      <c r="DIL52" s="150"/>
      <c r="DIM52" s="150"/>
      <c r="DIN52" s="150"/>
      <c r="DIO52" s="150"/>
      <c r="DIP52" s="150"/>
      <c r="DIQ52" s="150"/>
      <c r="DIR52" s="150"/>
      <c r="DIS52" s="150"/>
      <c r="DIT52" s="150"/>
      <c r="DIU52" s="150"/>
      <c r="DIV52" s="150"/>
      <c r="DIW52" s="150"/>
      <c r="DIX52" s="150"/>
      <c r="DIY52" s="150"/>
      <c r="DIZ52" s="150"/>
      <c r="DJA52" s="150"/>
      <c r="DJB52" s="150"/>
      <c r="DJC52" s="150"/>
      <c r="DJD52" s="150"/>
      <c r="DJE52" s="150"/>
      <c r="DJF52" s="150"/>
      <c r="DJG52" s="150"/>
      <c r="DJH52" s="150"/>
      <c r="DJI52" s="150"/>
      <c r="DJJ52" s="150"/>
      <c r="DJK52" s="150"/>
      <c r="DJL52" s="150"/>
      <c r="DJM52" s="150"/>
      <c r="DJN52" s="150"/>
      <c r="DJO52" s="150"/>
      <c r="DJP52" s="150"/>
      <c r="DJQ52" s="150"/>
      <c r="DJR52" s="150"/>
      <c r="DJS52" s="150"/>
      <c r="DJT52" s="150"/>
      <c r="DJU52" s="150"/>
      <c r="DJV52" s="150"/>
      <c r="DJW52" s="150"/>
      <c r="DJX52" s="150"/>
      <c r="DJY52" s="150"/>
      <c r="DJZ52" s="150"/>
      <c r="DKA52" s="150"/>
      <c r="DKB52" s="150"/>
      <c r="DKC52" s="150"/>
      <c r="DKD52" s="150"/>
      <c r="DKE52" s="150"/>
      <c r="DKF52" s="150"/>
      <c r="DKG52" s="150"/>
      <c r="DKH52" s="150"/>
      <c r="DKI52" s="150"/>
      <c r="DKJ52" s="150"/>
      <c r="DKK52" s="150"/>
      <c r="DKL52" s="150"/>
      <c r="DKM52" s="150"/>
      <c r="DKN52" s="150"/>
      <c r="DKO52" s="150"/>
      <c r="DKP52" s="150"/>
      <c r="DKQ52" s="150"/>
      <c r="DKR52" s="150"/>
      <c r="DKS52" s="150"/>
      <c r="DKT52" s="150"/>
      <c r="DKU52" s="150"/>
      <c r="DKV52" s="150"/>
      <c r="DKW52" s="150"/>
      <c r="DKX52" s="150"/>
      <c r="DKY52" s="150"/>
      <c r="DKZ52" s="150"/>
      <c r="DLA52" s="150"/>
      <c r="DLB52" s="150"/>
      <c r="DLC52" s="150"/>
      <c r="DLD52" s="150"/>
      <c r="DLE52" s="150"/>
      <c r="DLF52" s="150"/>
      <c r="DLG52" s="150"/>
      <c r="DLH52" s="150"/>
      <c r="DLI52" s="150"/>
      <c r="DLJ52" s="150"/>
      <c r="DLK52" s="150"/>
      <c r="DLL52" s="150"/>
      <c r="DLM52" s="150"/>
      <c r="DLN52" s="150"/>
      <c r="DLO52" s="150"/>
      <c r="DLP52" s="150"/>
      <c r="DLQ52" s="150"/>
      <c r="DLR52" s="150"/>
      <c r="DLS52" s="150"/>
      <c r="DLT52" s="150"/>
      <c r="DLU52" s="150"/>
      <c r="DLV52" s="150"/>
      <c r="DLW52" s="150"/>
      <c r="DLX52" s="150"/>
      <c r="DLY52" s="150"/>
      <c r="DLZ52" s="150"/>
      <c r="DMA52" s="150"/>
      <c r="DMB52" s="150"/>
      <c r="DMC52" s="150"/>
      <c r="DMD52" s="150"/>
      <c r="DME52" s="150"/>
      <c r="DMF52" s="150"/>
      <c r="DMG52" s="150"/>
      <c r="DMH52" s="150"/>
      <c r="DMI52" s="150"/>
      <c r="DMJ52" s="150"/>
      <c r="DMK52" s="150"/>
      <c r="DML52" s="150"/>
      <c r="DMM52" s="150"/>
      <c r="DMN52" s="150"/>
      <c r="DMO52" s="150"/>
      <c r="DMP52" s="150"/>
      <c r="DMQ52" s="150"/>
      <c r="DMR52" s="150"/>
      <c r="DMS52" s="150"/>
      <c r="DMT52" s="150"/>
      <c r="DMU52" s="150"/>
      <c r="DMV52" s="150"/>
      <c r="DMW52" s="150"/>
      <c r="DMX52" s="150"/>
      <c r="DMY52" s="150"/>
      <c r="DMZ52" s="150"/>
      <c r="DNA52" s="150"/>
      <c r="DNB52" s="150"/>
      <c r="DNC52" s="150"/>
      <c r="DND52" s="150"/>
      <c r="DNE52" s="150"/>
      <c r="DNF52" s="150"/>
      <c r="DNG52" s="150"/>
      <c r="DNH52" s="150"/>
      <c r="DNI52" s="150"/>
      <c r="DNJ52" s="150"/>
      <c r="DNK52" s="150"/>
      <c r="DNL52" s="150"/>
      <c r="DNM52" s="150"/>
      <c r="DNN52" s="150"/>
      <c r="DNO52" s="150"/>
      <c r="DNP52" s="150"/>
      <c r="DNQ52" s="150"/>
      <c r="DNR52" s="150"/>
      <c r="DNS52" s="150"/>
      <c r="DNT52" s="150"/>
      <c r="DNU52" s="150"/>
      <c r="DNV52" s="150"/>
      <c r="DNW52" s="150"/>
      <c r="DNX52" s="150"/>
      <c r="DNY52" s="150"/>
      <c r="DNZ52" s="150"/>
      <c r="DOA52" s="150"/>
      <c r="DOB52" s="150"/>
      <c r="DOC52" s="150"/>
      <c r="DOD52" s="150"/>
      <c r="DOE52" s="150"/>
      <c r="DOF52" s="150"/>
      <c r="DOG52" s="150"/>
      <c r="DOH52" s="150"/>
      <c r="DOI52" s="150"/>
      <c r="DOJ52" s="150"/>
      <c r="DOK52" s="150"/>
      <c r="DOL52" s="150"/>
      <c r="DOM52" s="150"/>
      <c r="DON52" s="150"/>
      <c r="DOO52" s="150"/>
      <c r="DOP52" s="150"/>
      <c r="DOQ52" s="150"/>
      <c r="DOR52" s="150"/>
      <c r="DOS52" s="150"/>
      <c r="DOT52" s="150"/>
      <c r="DOU52" s="150"/>
      <c r="DOV52" s="150"/>
      <c r="DOW52" s="150"/>
      <c r="DOX52" s="150"/>
      <c r="DOY52" s="150"/>
      <c r="DOZ52" s="150"/>
      <c r="DPA52" s="150"/>
      <c r="DPB52" s="150"/>
      <c r="DPC52" s="150"/>
      <c r="DPD52" s="150"/>
      <c r="DPE52" s="150"/>
      <c r="DPF52" s="150"/>
      <c r="DPG52" s="150"/>
      <c r="DPH52" s="150"/>
      <c r="DPI52" s="150"/>
      <c r="DPJ52" s="150"/>
      <c r="DPK52" s="150"/>
      <c r="DPL52" s="150"/>
      <c r="DPM52" s="150"/>
      <c r="DPN52" s="150"/>
      <c r="DPO52" s="150"/>
      <c r="DPP52" s="150"/>
      <c r="DPQ52" s="150"/>
      <c r="DPR52" s="150"/>
      <c r="DPS52" s="150"/>
      <c r="DPT52" s="150"/>
      <c r="DPU52" s="150"/>
      <c r="DPV52" s="150"/>
      <c r="DPW52" s="150"/>
      <c r="DPX52" s="150"/>
      <c r="DPY52" s="150"/>
      <c r="DPZ52" s="150"/>
      <c r="DQA52" s="150"/>
      <c r="DQB52" s="150"/>
      <c r="DQC52" s="150"/>
      <c r="DQD52" s="150"/>
      <c r="DQE52" s="150"/>
      <c r="DQF52" s="150"/>
      <c r="DQG52" s="150"/>
      <c r="DQH52" s="150"/>
      <c r="DQI52" s="150"/>
      <c r="DQJ52" s="150"/>
      <c r="DQK52" s="150"/>
      <c r="DQL52" s="150"/>
      <c r="DQM52" s="150"/>
      <c r="DQN52" s="150"/>
      <c r="DQO52" s="150"/>
      <c r="DQP52" s="150"/>
      <c r="DQQ52" s="150"/>
      <c r="DQR52" s="150"/>
      <c r="DQS52" s="150"/>
      <c r="DQT52" s="150"/>
      <c r="DQU52" s="150"/>
      <c r="DQV52" s="150"/>
      <c r="DQW52" s="150"/>
      <c r="DQX52" s="150"/>
      <c r="DQY52" s="150"/>
      <c r="DQZ52" s="150"/>
      <c r="DRA52" s="150"/>
      <c r="DRB52" s="150"/>
      <c r="DRC52" s="150"/>
      <c r="DRD52" s="150"/>
      <c r="DRE52" s="150"/>
      <c r="DRF52" s="150"/>
      <c r="DRG52" s="150"/>
      <c r="DRH52" s="150"/>
      <c r="DRI52" s="150"/>
      <c r="DRJ52" s="150"/>
      <c r="DRK52" s="150"/>
      <c r="DRL52" s="150"/>
      <c r="DRM52" s="150"/>
      <c r="DRN52" s="150"/>
      <c r="DRO52" s="150"/>
      <c r="DRP52" s="150"/>
      <c r="DRQ52" s="150"/>
      <c r="DRR52" s="150"/>
      <c r="DRS52" s="150"/>
      <c r="DRT52" s="150"/>
      <c r="DRU52" s="150"/>
      <c r="DRV52" s="150"/>
      <c r="DRW52" s="150"/>
      <c r="DRX52" s="150"/>
      <c r="DRY52" s="150"/>
      <c r="DRZ52" s="150"/>
      <c r="DSA52" s="150"/>
      <c r="DSB52" s="150"/>
      <c r="DSC52" s="150"/>
      <c r="DSD52" s="150"/>
      <c r="DSE52" s="150"/>
      <c r="DSF52" s="150"/>
      <c r="DSG52" s="150"/>
      <c r="DSH52" s="150"/>
      <c r="DSI52" s="150"/>
      <c r="DSJ52" s="150"/>
      <c r="DSK52" s="150"/>
      <c r="DSL52" s="150"/>
      <c r="DSM52" s="150"/>
      <c r="DSN52" s="150"/>
      <c r="DSO52" s="150"/>
      <c r="DSP52" s="150"/>
      <c r="DSQ52" s="150"/>
      <c r="DSR52" s="150"/>
      <c r="DSS52" s="150"/>
      <c r="DST52" s="150"/>
      <c r="DSU52" s="150"/>
      <c r="DSV52" s="150"/>
      <c r="DSW52" s="150"/>
      <c r="DSX52" s="150"/>
      <c r="DSY52" s="150"/>
      <c r="DSZ52" s="150"/>
      <c r="DTA52" s="150"/>
      <c r="DTB52" s="150"/>
      <c r="DTC52" s="150"/>
      <c r="DTD52" s="150"/>
      <c r="DTE52" s="150"/>
      <c r="DTF52" s="150"/>
      <c r="DTG52" s="150"/>
      <c r="DTH52" s="150"/>
      <c r="DTI52" s="150"/>
      <c r="DTJ52" s="150"/>
      <c r="DTK52" s="150"/>
      <c r="DTL52" s="150"/>
      <c r="DTM52" s="150"/>
      <c r="DTN52" s="150"/>
      <c r="DTO52" s="150"/>
      <c r="DTP52" s="150"/>
      <c r="DTQ52" s="150"/>
      <c r="DTR52" s="150"/>
      <c r="DTS52" s="150"/>
      <c r="DTT52" s="150"/>
      <c r="DTU52" s="150"/>
      <c r="DTV52" s="150"/>
      <c r="DTW52" s="150"/>
      <c r="DTX52" s="150"/>
      <c r="DTY52" s="150"/>
      <c r="DTZ52" s="150"/>
      <c r="DUA52" s="150"/>
      <c r="DUB52" s="150"/>
      <c r="DUC52" s="150"/>
      <c r="DUD52" s="150"/>
      <c r="DUE52" s="150"/>
      <c r="DUF52" s="150"/>
      <c r="DUG52" s="150"/>
      <c r="DUH52" s="150"/>
      <c r="DUI52" s="150"/>
      <c r="DUJ52" s="150"/>
      <c r="DUK52" s="150"/>
      <c r="DUL52" s="150"/>
      <c r="DUM52" s="150"/>
      <c r="DUN52" s="150"/>
      <c r="DUO52" s="150"/>
      <c r="DUP52" s="150"/>
      <c r="DUQ52" s="150"/>
      <c r="DUR52" s="150"/>
      <c r="DUS52" s="150"/>
      <c r="DUT52" s="150"/>
      <c r="DUU52" s="150"/>
      <c r="DUV52" s="150"/>
      <c r="DUW52" s="150"/>
      <c r="DUX52" s="150"/>
      <c r="DUY52" s="150"/>
      <c r="DUZ52" s="150"/>
      <c r="DVA52" s="150"/>
      <c r="DVB52" s="150"/>
      <c r="DVC52" s="150"/>
      <c r="DVD52" s="150"/>
      <c r="DVE52" s="150"/>
      <c r="DVF52" s="150"/>
      <c r="DVG52" s="150"/>
      <c r="DVH52" s="150"/>
      <c r="DVI52" s="150"/>
      <c r="DVJ52" s="150"/>
      <c r="DVK52" s="150"/>
      <c r="DVL52" s="150"/>
      <c r="DVM52" s="150"/>
      <c r="DVN52" s="150"/>
      <c r="DVO52" s="150"/>
      <c r="DVP52" s="150"/>
      <c r="DVQ52" s="150"/>
      <c r="DVR52" s="150"/>
      <c r="DVS52" s="150"/>
      <c r="DVT52" s="150"/>
      <c r="DVU52" s="150"/>
      <c r="DVV52" s="150"/>
      <c r="DVW52" s="150"/>
      <c r="DVX52" s="150"/>
      <c r="DVY52" s="150"/>
      <c r="DVZ52" s="150"/>
      <c r="DWA52" s="150"/>
      <c r="DWB52" s="150"/>
      <c r="DWC52" s="150"/>
      <c r="DWD52" s="150"/>
      <c r="DWE52" s="150"/>
      <c r="DWF52" s="150"/>
      <c r="DWG52" s="150"/>
      <c r="DWH52" s="150"/>
      <c r="DWI52" s="150"/>
      <c r="DWJ52" s="150"/>
      <c r="DWK52" s="150"/>
      <c r="DWL52" s="150"/>
      <c r="DWM52" s="150"/>
      <c r="DWN52" s="150"/>
      <c r="DWO52" s="150"/>
      <c r="DWP52" s="150"/>
      <c r="DWQ52" s="150"/>
      <c r="DWR52" s="150"/>
      <c r="DWS52" s="150"/>
      <c r="DWT52" s="150"/>
      <c r="DWU52" s="150"/>
      <c r="DWV52" s="150"/>
      <c r="DWW52" s="150"/>
      <c r="DWX52" s="150"/>
      <c r="DWY52" s="150"/>
      <c r="DWZ52" s="150"/>
      <c r="DXA52" s="150"/>
      <c r="DXB52" s="150"/>
      <c r="DXC52" s="150"/>
      <c r="DXD52" s="150"/>
      <c r="DXE52" s="150"/>
      <c r="DXF52" s="150"/>
      <c r="DXG52" s="150"/>
      <c r="DXH52" s="150"/>
      <c r="DXI52" s="150"/>
      <c r="DXJ52" s="150"/>
      <c r="DXK52" s="150"/>
      <c r="DXL52" s="150"/>
      <c r="DXM52" s="150"/>
      <c r="DXN52" s="150"/>
      <c r="DXO52" s="150"/>
      <c r="DXP52" s="150"/>
      <c r="DXQ52" s="150"/>
      <c r="DXR52" s="150"/>
      <c r="DXS52" s="150"/>
      <c r="DXT52" s="150"/>
      <c r="DXU52" s="150"/>
      <c r="DXV52" s="150"/>
      <c r="DXW52" s="150"/>
      <c r="DXX52" s="150"/>
      <c r="DXY52" s="150"/>
      <c r="DXZ52" s="150"/>
      <c r="DYA52" s="150"/>
      <c r="DYB52" s="150"/>
      <c r="DYC52" s="150"/>
      <c r="DYD52" s="150"/>
      <c r="DYE52" s="150"/>
      <c r="DYF52" s="150"/>
      <c r="DYG52" s="150"/>
      <c r="DYH52" s="150"/>
      <c r="DYI52" s="150"/>
      <c r="DYJ52" s="150"/>
      <c r="DYK52" s="150"/>
      <c r="DYL52" s="150"/>
      <c r="DYM52" s="150"/>
      <c r="DYN52" s="150"/>
      <c r="DYO52" s="150"/>
      <c r="DYP52" s="150"/>
      <c r="DYQ52" s="150"/>
      <c r="DYR52" s="150"/>
      <c r="DYS52" s="150"/>
      <c r="DYT52" s="150"/>
      <c r="DYU52" s="150"/>
      <c r="DYV52" s="150"/>
      <c r="DYW52" s="150"/>
      <c r="DYX52" s="150"/>
      <c r="DYY52" s="150"/>
      <c r="DYZ52" s="150"/>
      <c r="DZA52" s="150"/>
      <c r="DZB52" s="150"/>
      <c r="DZC52" s="150"/>
      <c r="DZD52" s="150"/>
      <c r="DZE52" s="150"/>
      <c r="DZF52" s="150"/>
      <c r="DZG52" s="150"/>
      <c r="DZH52" s="150"/>
      <c r="DZI52" s="150"/>
      <c r="DZJ52" s="150"/>
      <c r="DZK52" s="150"/>
      <c r="DZL52" s="150"/>
      <c r="DZM52" s="150"/>
      <c r="DZN52" s="150"/>
      <c r="DZO52" s="150"/>
      <c r="DZP52" s="150"/>
      <c r="DZQ52" s="150"/>
      <c r="DZR52" s="150"/>
      <c r="DZS52" s="150"/>
      <c r="DZT52" s="150"/>
      <c r="DZU52" s="150"/>
      <c r="DZV52" s="150"/>
      <c r="DZW52" s="150"/>
      <c r="DZX52" s="150"/>
      <c r="DZY52" s="150"/>
      <c r="DZZ52" s="150"/>
      <c r="EAA52" s="150"/>
      <c r="EAB52" s="150"/>
      <c r="EAC52" s="150"/>
      <c r="EAD52" s="150"/>
      <c r="EAE52" s="150"/>
      <c r="EAF52" s="150"/>
      <c r="EAG52" s="150"/>
      <c r="EAH52" s="150"/>
      <c r="EAI52" s="150"/>
      <c r="EAJ52" s="150"/>
      <c r="EAK52" s="150"/>
      <c r="EAL52" s="150"/>
      <c r="EAM52" s="150"/>
      <c r="EAN52" s="150"/>
      <c r="EAO52" s="150"/>
      <c r="EAP52" s="150"/>
      <c r="EAQ52" s="150"/>
      <c r="EAR52" s="150"/>
      <c r="EAS52" s="150"/>
      <c r="EAT52" s="150"/>
      <c r="EAU52" s="150"/>
      <c r="EAV52" s="150"/>
      <c r="EAW52" s="150"/>
      <c r="EAX52" s="150"/>
      <c r="EAY52" s="150"/>
      <c r="EAZ52" s="150"/>
      <c r="EBA52" s="150"/>
      <c r="EBB52" s="150"/>
      <c r="EBC52" s="150"/>
      <c r="EBD52" s="150"/>
      <c r="EBE52" s="150"/>
      <c r="EBF52" s="150"/>
      <c r="EBG52" s="150"/>
      <c r="EBH52" s="150"/>
      <c r="EBI52" s="150"/>
      <c r="EBJ52" s="150"/>
      <c r="EBK52" s="150"/>
      <c r="EBL52" s="150"/>
      <c r="EBM52" s="150"/>
      <c r="EBN52" s="150"/>
      <c r="EBO52" s="150"/>
      <c r="EBP52" s="150"/>
      <c r="EBQ52" s="150"/>
      <c r="EBR52" s="150"/>
      <c r="EBS52" s="150"/>
      <c r="EBT52" s="150"/>
      <c r="EBU52" s="150"/>
      <c r="EBV52" s="150"/>
      <c r="EBW52" s="150"/>
      <c r="EBX52" s="150"/>
      <c r="EBY52" s="150"/>
      <c r="EBZ52" s="150"/>
      <c r="ECA52" s="150"/>
      <c r="ECB52" s="150"/>
      <c r="ECC52" s="150"/>
      <c r="ECD52" s="150"/>
      <c r="ECE52" s="150"/>
      <c r="ECF52" s="150"/>
      <c r="ECG52" s="150"/>
      <c r="ECH52" s="150"/>
      <c r="ECI52" s="150"/>
      <c r="ECJ52" s="150"/>
      <c r="ECK52" s="150"/>
      <c r="ECL52" s="150"/>
      <c r="ECM52" s="150"/>
      <c r="ECN52" s="150"/>
      <c r="ECO52" s="150"/>
      <c r="ECP52" s="150"/>
      <c r="ECQ52" s="150"/>
      <c r="ECR52" s="150"/>
      <c r="ECS52" s="150"/>
      <c r="ECT52" s="150"/>
      <c r="ECU52" s="150"/>
      <c r="ECV52" s="150"/>
      <c r="ECW52" s="150"/>
      <c r="ECX52" s="150"/>
      <c r="ECY52" s="150"/>
      <c r="ECZ52" s="150"/>
      <c r="EDA52" s="150"/>
      <c r="EDB52" s="150"/>
      <c r="EDC52" s="150"/>
      <c r="EDD52" s="150"/>
      <c r="EDE52" s="150"/>
      <c r="EDF52" s="150"/>
      <c r="EDG52" s="150"/>
      <c r="EDH52" s="150"/>
      <c r="EDI52" s="150"/>
      <c r="EDJ52" s="150"/>
      <c r="EDK52" s="150"/>
      <c r="EDL52" s="150"/>
      <c r="EDM52" s="150"/>
      <c r="EDN52" s="150"/>
      <c r="EDO52" s="150"/>
      <c r="EDP52" s="150"/>
      <c r="EDQ52" s="150"/>
      <c r="EDR52" s="150"/>
      <c r="EDS52" s="150"/>
      <c r="EDT52" s="150"/>
      <c r="EDU52" s="150"/>
      <c r="EDV52" s="150"/>
      <c r="EDW52" s="150"/>
      <c r="EDX52" s="150"/>
      <c r="EDY52" s="150"/>
      <c r="EDZ52" s="150"/>
      <c r="EEA52" s="150"/>
      <c r="EEB52" s="150"/>
      <c r="EEC52" s="150"/>
      <c r="EED52" s="150"/>
      <c r="EEE52" s="150"/>
      <c r="EEF52" s="150"/>
      <c r="EEG52" s="150"/>
      <c r="EEH52" s="150"/>
      <c r="EEI52" s="150"/>
      <c r="EEJ52" s="150"/>
      <c r="EEK52" s="150"/>
      <c r="EEL52" s="150"/>
      <c r="EEM52" s="150"/>
      <c r="EEN52" s="150"/>
      <c r="EEO52" s="150"/>
      <c r="EEP52" s="150"/>
      <c r="EEQ52" s="150"/>
      <c r="EER52" s="150"/>
      <c r="EES52" s="150"/>
      <c r="EET52" s="150"/>
      <c r="EEU52" s="150"/>
      <c r="EEV52" s="150"/>
      <c r="EEW52" s="150"/>
      <c r="EEX52" s="150"/>
      <c r="EEY52" s="150"/>
      <c r="EEZ52" s="150"/>
      <c r="EFA52" s="150"/>
      <c r="EFB52" s="150"/>
      <c r="EFC52" s="150"/>
      <c r="EFD52" s="150"/>
      <c r="EFE52" s="150"/>
      <c r="EFF52" s="150"/>
      <c r="EFG52" s="150"/>
      <c r="EFH52" s="150"/>
      <c r="EFI52" s="150"/>
      <c r="EFJ52" s="150"/>
      <c r="EFK52" s="150"/>
      <c r="EFL52" s="150"/>
      <c r="EFM52" s="150"/>
      <c r="EFN52" s="150"/>
      <c r="EFO52" s="150"/>
      <c r="EFP52" s="150"/>
      <c r="EFQ52" s="150"/>
      <c r="EFR52" s="150"/>
      <c r="EFS52" s="150"/>
      <c r="EFT52" s="150"/>
      <c r="EFU52" s="150"/>
      <c r="EFV52" s="150"/>
      <c r="EFW52" s="150"/>
      <c r="EFX52" s="150"/>
      <c r="EFY52" s="150"/>
      <c r="EFZ52" s="150"/>
      <c r="EGA52" s="150"/>
      <c r="EGB52" s="150"/>
      <c r="EGC52" s="150"/>
      <c r="EGD52" s="150"/>
      <c r="EGE52" s="150"/>
      <c r="EGF52" s="150"/>
      <c r="EGG52" s="150"/>
      <c r="EGH52" s="150"/>
      <c r="EGI52" s="150"/>
      <c r="EGJ52" s="150"/>
      <c r="EGK52" s="150"/>
      <c r="EGL52" s="150"/>
      <c r="EGM52" s="150"/>
      <c r="EGN52" s="150"/>
      <c r="EGO52" s="150"/>
      <c r="EGP52" s="150"/>
      <c r="EGQ52" s="150"/>
      <c r="EGR52" s="150"/>
      <c r="EGS52" s="150"/>
      <c r="EGT52" s="150"/>
      <c r="EGU52" s="150"/>
      <c r="EGV52" s="150"/>
      <c r="EGW52" s="150"/>
      <c r="EGX52" s="150"/>
      <c r="EGY52" s="150"/>
      <c r="EGZ52" s="150"/>
      <c r="EHA52" s="150"/>
      <c r="EHB52" s="150"/>
      <c r="EHC52" s="150"/>
      <c r="EHD52" s="150"/>
      <c r="EHE52" s="150"/>
      <c r="EHF52" s="150"/>
      <c r="EHG52" s="150"/>
      <c r="EHH52" s="150"/>
      <c r="EHI52" s="150"/>
      <c r="EHJ52" s="150"/>
      <c r="EHK52" s="150"/>
      <c r="EHL52" s="150"/>
      <c r="EHM52" s="150"/>
      <c r="EHN52" s="150"/>
      <c r="EHO52" s="150"/>
      <c r="EHP52" s="150"/>
      <c r="EHQ52" s="150"/>
      <c r="EHR52" s="150"/>
      <c r="EHS52" s="150"/>
      <c r="EHT52" s="150"/>
      <c r="EHU52" s="150"/>
      <c r="EHV52" s="150"/>
      <c r="EHW52" s="150"/>
      <c r="EHX52" s="150"/>
      <c r="EHY52" s="150"/>
      <c r="EHZ52" s="150"/>
      <c r="EIA52" s="150"/>
      <c r="EIB52" s="150"/>
      <c r="EIC52" s="150"/>
      <c r="EID52" s="150"/>
      <c r="EIE52" s="150"/>
      <c r="EIF52" s="150"/>
      <c r="EIG52" s="150"/>
      <c r="EIH52" s="150"/>
      <c r="EII52" s="150"/>
      <c r="EIJ52" s="150"/>
      <c r="EIK52" s="150"/>
      <c r="EIL52" s="150"/>
      <c r="EIM52" s="150"/>
      <c r="EIN52" s="150"/>
      <c r="EIO52" s="150"/>
      <c r="EIP52" s="150"/>
      <c r="EIQ52" s="150"/>
      <c r="EIR52" s="150"/>
      <c r="EIS52" s="150"/>
      <c r="EIT52" s="150"/>
      <c r="EIU52" s="150"/>
      <c r="EIV52" s="150"/>
      <c r="EIW52" s="150"/>
      <c r="EIX52" s="150"/>
      <c r="EIY52" s="150"/>
      <c r="EIZ52" s="150"/>
      <c r="EJA52" s="150"/>
      <c r="EJB52" s="150"/>
      <c r="EJC52" s="150"/>
      <c r="EJD52" s="150"/>
      <c r="EJE52" s="150"/>
      <c r="EJF52" s="150"/>
      <c r="EJG52" s="150"/>
      <c r="EJH52" s="150"/>
      <c r="EJI52" s="150"/>
      <c r="EJJ52" s="150"/>
      <c r="EJK52" s="150"/>
      <c r="EJL52" s="150"/>
      <c r="EJM52" s="150"/>
      <c r="EJN52" s="150"/>
      <c r="EJO52" s="150"/>
      <c r="EJP52" s="150"/>
      <c r="EJQ52" s="150"/>
      <c r="EJR52" s="150"/>
      <c r="EJS52" s="150"/>
      <c r="EJT52" s="150"/>
      <c r="EJU52" s="150"/>
      <c r="EJV52" s="150"/>
      <c r="EJW52" s="150"/>
      <c r="EJX52" s="150"/>
      <c r="EJY52" s="150"/>
      <c r="EJZ52" s="150"/>
      <c r="EKA52" s="150"/>
      <c r="EKB52" s="150"/>
      <c r="EKC52" s="150"/>
      <c r="EKD52" s="150"/>
      <c r="EKE52" s="150"/>
      <c r="EKF52" s="150"/>
      <c r="EKG52" s="150"/>
      <c r="EKH52" s="150"/>
      <c r="EKI52" s="150"/>
      <c r="EKJ52" s="150"/>
      <c r="EKK52" s="150"/>
      <c r="EKL52" s="150"/>
      <c r="EKM52" s="150"/>
      <c r="EKN52" s="150"/>
      <c r="EKO52" s="150"/>
      <c r="EKP52" s="150"/>
      <c r="EKQ52" s="150"/>
      <c r="EKR52" s="150"/>
      <c r="EKS52" s="150"/>
      <c r="EKT52" s="150"/>
      <c r="EKU52" s="150"/>
      <c r="EKV52" s="150"/>
      <c r="EKW52" s="150"/>
      <c r="EKX52" s="150"/>
      <c r="EKY52" s="150"/>
      <c r="EKZ52" s="150"/>
      <c r="ELA52" s="150"/>
      <c r="ELB52" s="150"/>
      <c r="ELC52" s="150"/>
      <c r="ELD52" s="150"/>
      <c r="ELE52" s="150"/>
      <c r="ELF52" s="150"/>
      <c r="ELG52" s="150"/>
      <c r="ELH52" s="150"/>
      <c r="ELI52" s="150"/>
      <c r="ELJ52" s="150"/>
      <c r="ELK52" s="150"/>
      <c r="ELL52" s="150"/>
      <c r="ELM52" s="150"/>
      <c r="ELN52" s="150"/>
      <c r="ELO52" s="150"/>
      <c r="ELP52" s="150"/>
      <c r="ELQ52" s="150"/>
      <c r="ELR52" s="150"/>
      <c r="ELS52" s="150"/>
      <c r="ELT52" s="150"/>
      <c r="ELU52" s="150"/>
      <c r="ELV52" s="150"/>
      <c r="ELW52" s="150"/>
      <c r="ELX52" s="150"/>
      <c r="ELY52" s="150"/>
      <c r="ELZ52" s="150"/>
      <c r="EMA52" s="150"/>
      <c r="EMB52" s="150"/>
      <c r="EMC52" s="150"/>
      <c r="EMD52" s="150"/>
      <c r="EME52" s="150"/>
      <c r="EMF52" s="150"/>
      <c r="EMG52" s="150"/>
      <c r="EMH52" s="150"/>
      <c r="EMI52" s="150"/>
      <c r="EMJ52" s="150"/>
      <c r="EMK52" s="150"/>
      <c r="EML52" s="150"/>
      <c r="EMM52" s="150"/>
      <c r="EMN52" s="150"/>
      <c r="EMO52" s="150"/>
      <c r="EMP52" s="150"/>
      <c r="EMQ52" s="150"/>
      <c r="EMR52" s="150"/>
      <c r="EMS52" s="150"/>
      <c r="EMT52" s="150"/>
      <c r="EMU52" s="150"/>
      <c r="EMV52" s="150"/>
      <c r="EMW52" s="150"/>
      <c r="EMX52" s="150"/>
      <c r="EMY52" s="150"/>
      <c r="EMZ52" s="150"/>
      <c r="ENA52" s="150"/>
      <c r="ENB52" s="150"/>
      <c r="ENC52" s="150"/>
      <c r="END52" s="150"/>
      <c r="ENE52" s="150"/>
      <c r="ENF52" s="150"/>
      <c r="ENG52" s="150"/>
      <c r="ENH52" s="150"/>
      <c r="ENI52" s="150"/>
      <c r="ENJ52" s="150"/>
      <c r="ENK52" s="150"/>
      <c r="ENL52" s="150"/>
      <c r="ENM52" s="150"/>
      <c r="ENN52" s="150"/>
      <c r="ENO52" s="150"/>
      <c r="ENP52" s="150"/>
      <c r="ENQ52" s="150"/>
      <c r="ENR52" s="150"/>
      <c r="ENS52" s="150"/>
      <c r="ENT52" s="150"/>
      <c r="ENU52" s="150"/>
      <c r="ENV52" s="150"/>
      <c r="ENW52" s="150"/>
      <c r="ENX52" s="150"/>
      <c r="ENY52" s="150"/>
      <c r="ENZ52" s="150"/>
      <c r="EOA52" s="150"/>
      <c r="EOB52" s="150"/>
      <c r="EOC52" s="150"/>
      <c r="EOD52" s="150"/>
      <c r="EOE52" s="150"/>
      <c r="EOF52" s="150"/>
      <c r="EOG52" s="150"/>
      <c r="EOH52" s="150"/>
      <c r="EOI52" s="150"/>
      <c r="EOJ52" s="150"/>
      <c r="EOK52" s="150"/>
      <c r="EOL52" s="150"/>
      <c r="EOM52" s="150"/>
      <c r="EON52" s="150"/>
      <c r="EOO52" s="150"/>
      <c r="EOP52" s="150"/>
      <c r="EOQ52" s="150"/>
      <c r="EOR52" s="150"/>
      <c r="EOS52" s="150"/>
      <c r="EOT52" s="150"/>
      <c r="EOU52" s="150"/>
      <c r="EOV52" s="150"/>
      <c r="EOW52" s="150"/>
      <c r="EOX52" s="150"/>
      <c r="EOY52" s="150"/>
      <c r="EOZ52" s="150"/>
      <c r="EPA52" s="150"/>
      <c r="EPB52" s="150"/>
      <c r="EPC52" s="150"/>
      <c r="EPD52" s="150"/>
      <c r="EPE52" s="150"/>
      <c r="EPF52" s="150"/>
      <c r="EPG52" s="150"/>
      <c r="EPH52" s="150"/>
      <c r="EPI52" s="150"/>
      <c r="EPJ52" s="150"/>
      <c r="EPK52" s="150"/>
      <c r="EPL52" s="150"/>
      <c r="EPM52" s="150"/>
      <c r="EPN52" s="150"/>
      <c r="EPO52" s="150"/>
      <c r="EPP52" s="150"/>
      <c r="EPQ52" s="150"/>
      <c r="EPR52" s="150"/>
      <c r="EPS52" s="150"/>
      <c r="EPT52" s="150"/>
      <c r="EPU52" s="150"/>
      <c r="EPV52" s="150"/>
      <c r="EPW52" s="150"/>
      <c r="EPX52" s="150"/>
      <c r="EPY52" s="150"/>
      <c r="EPZ52" s="150"/>
      <c r="EQA52" s="150"/>
      <c r="EQB52" s="150"/>
      <c r="EQC52" s="150"/>
      <c r="EQD52" s="150"/>
      <c r="EQE52" s="150"/>
      <c r="EQF52" s="150"/>
      <c r="EQG52" s="150"/>
      <c r="EQH52" s="150"/>
      <c r="EQI52" s="150"/>
      <c r="EQJ52" s="150"/>
      <c r="EQK52" s="150"/>
      <c r="EQL52" s="150"/>
      <c r="EQM52" s="150"/>
      <c r="EQN52" s="150"/>
      <c r="EQO52" s="150"/>
      <c r="EQP52" s="150"/>
      <c r="EQQ52" s="150"/>
      <c r="EQR52" s="150"/>
      <c r="EQS52" s="150"/>
      <c r="EQT52" s="150"/>
      <c r="EQU52" s="150"/>
      <c r="EQV52" s="150"/>
      <c r="EQW52" s="150"/>
      <c r="EQX52" s="150"/>
      <c r="EQY52" s="150"/>
      <c r="EQZ52" s="150"/>
      <c r="ERA52" s="150"/>
      <c r="ERB52" s="150"/>
      <c r="ERC52" s="150"/>
      <c r="ERD52" s="150"/>
      <c r="ERE52" s="150"/>
      <c r="ERF52" s="150"/>
      <c r="ERG52" s="150"/>
      <c r="ERH52" s="150"/>
      <c r="ERI52" s="150"/>
      <c r="ERJ52" s="150"/>
      <c r="ERK52" s="150"/>
      <c r="ERL52" s="150"/>
      <c r="ERM52" s="150"/>
      <c r="ERN52" s="150"/>
      <c r="ERO52" s="150"/>
      <c r="ERP52" s="150"/>
      <c r="ERQ52" s="150"/>
      <c r="ERR52" s="150"/>
      <c r="ERS52" s="150"/>
      <c r="ERT52" s="150"/>
      <c r="ERU52" s="150"/>
      <c r="ERV52" s="150"/>
      <c r="ERW52" s="150"/>
      <c r="ERX52" s="150"/>
      <c r="ERY52" s="150"/>
      <c r="ERZ52" s="150"/>
      <c r="ESA52" s="150"/>
      <c r="ESB52" s="150"/>
      <c r="ESC52" s="150"/>
      <c r="ESD52" s="150"/>
      <c r="ESE52" s="150"/>
      <c r="ESF52" s="150"/>
      <c r="ESG52" s="150"/>
      <c r="ESH52" s="150"/>
      <c r="ESI52" s="150"/>
      <c r="ESJ52" s="150"/>
      <c r="ESK52" s="150"/>
      <c r="ESL52" s="150"/>
      <c r="ESM52" s="150"/>
      <c r="ESN52" s="150"/>
      <c r="ESO52" s="150"/>
      <c r="ESP52" s="150"/>
      <c r="ESQ52" s="150"/>
      <c r="ESR52" s="150"/>
      <c r="ESS52" s="150"/>
      <c r="EST52" s="150"/>
      <c r="ESU52" s="150"/>
      <c r="ESV52" s="150"/>
      <c r="ESW52" s="150"/>
      <c r="ESX52" s="150"/>
      <c r="ESY52" s="150"/>
      <c r="ESZ52" s="150"/>
      <c r="ETA52" s="150"/>
      <c r="ETB52" s="150"/>
      <c r="ETC52" s="150"/>
      <c r="ETD52" s="150"/>
      <c r="ETE52" s="150"/>
      <c r="ETF52" s="150"/>
      <c r="ETG52" s="150"/>
      <c r="ETH52" s="150"/>
      <c r="ETI52" s="150"/>
      <c r="ETJ52" s="150"/>
      <c r="ETK52" s="150"/>
      <c r="ETL52" s="150"/>
      <c r="ETM52" s="150"/>
      <c r="ETN52" s="150"/>
      <c r="ETO52" s="150"/>
      <c r="ETP52" s="150"/>
      <c r="ETQ52" s="150"/>
      <c r="ETR52" s="150"/>
      <c r="ETS52" s="150"/>
      <c r="ETT52" s="150"/>
      <c r="ETU52" s="150"/>
      <c r="ETV52" s="150"/>
      <c r="ETW52" s="150"/>
      <c r="ETX52" s="150"/>
      <c r="ETY52" s="150"/>
      <c r="ETZ52" s="150"/>
      <c r="EUA52" s="150"/>
      <c r="EUB52" s="150"/>
      <c r="EUC52" s="150"/>
      <c r="EUD52" s="150"/>
      <c r="EUE52" s="150"/>
      <c r="EUF52" s="150"/>
      <c r="EUG52" s="150"/>
      <c r="EUH52" s="150"/>
      <c r="EUI52" s="150"/>
      <c r="EUJ52" s="150"/>
      <c r="EUK52" s="150"/>
      <c r="EUL52" s="150"/>
      <c r="EUM52" s="150"/>
      <c r="EUN52" s="150"/>
      <c r="EUO52" s="150"/>
      <c r="EUP52" s="150"/>
      <c r="EUQ52" s="150"/>
      <c r="EUR52" s="150"/>
      <c r="EUS52" s="150"/>
      <c r="EUT52" s="150"/>
      <c r="EUU52" s="150"/>
      <c r="EUV52" s="150"/>
      <c r="EUW52" s="150"/>
      <c r="EUX52" s="150"/>
      <c r="EUY52" s="150"/>
      <c r="EUZ52" s="150"/>
      <c r="EVA52" s="150"/>
      <c r="EVB52" s="150"/>
      <c r="EVC52" s="150"/>
      <c r="EVD52" s="150"/>
      <c r="EVE52" s="150"/>
      <c r="EVF52" s="150"/>
      <c r="EVG52" s="150"/>
      <c r="EVH52" s="150"/>
      <c r="EVI52" s="150"/>
      <c r="EVJ52" s="150"/>
      <c r="EVK52" s="150"/>
      <c r="EVL52" s="150"/>
      <c r="EVM52" s="150"/>
      <c r="EVN52" s="150"/>
      <c r="EVO52" s="150"/>
      <c r="EVP52" s="150"/>
      <c r="EVQ52" s="150"/>
      <c r="EVR52" s="150"/>
      <c r="EVS52" s="150"/>
      <c r="EVT52" s="150"/>
      <c r="EVU52" s="150"/>
      <c r="EVV52" s="150"/>
      <c r="EVW52" s="150"/>
      <c r="EVX52" s="150"/>
      <c r="EVY52" s="150"/>
      <c r="EVZ52" s="150"/>
      <c r="EWA52" s="150"/>
      <c r="EWB52" s="150"/>
      <c r="EWC52" s="150"/>
      <c r="EWD52" s="150"/>
      <c r="EWE52" s="150"/>
      <c r="EWF52" s="150"/>
      <c r="EWG52" s="150"/>
      <c r="EWH52" s="150"/>
      <c r="EWI52" s="150"/>
      <c r="EWJ52" s="150"/>
      <c r="EWK52" s="150"/>
      <c r="EWL52" s="150"/>
      <c r="EWM52" s="150"/>
      <c r="EWN52" s="150"/>
      <c r="EWO52" s="150"/>
      <c r="EWP52" s="150"/>
      <c r="EWQ52" s="150"/>
      <c r="EWR52" s="150"/>
      <c r="EWS52" s="150"/>
      <c r="EWT52" s="150"/>
      <c r="EWU52" s="150"/>
      <c r="EWV52" s="150"/>
      <c r="EWW52" s="150"/>
      <c r="EWX52" s="150"/>
      <c r="EWY52" s="150"/>
      <c r="EWZ52" s="150"/>
      <c r="EXA52" s="150"/>
      <c r="EXB52" s="150"/>
      <c r="EXC52" s="150"/>
      <c r="EXD52" s="150"/>
      <c r="EXE52" s="150"/>
      <c r="EXF52" s="150"/>
      <c r="EXG52" s="150"/>
      <c r="EXH52" s="150"/>
      <c r="EXI52" s="150"/>
      <c r="EXJ52" s="150"/>
      <c r="EXK52" s="150"/>
      <c r="EXL52" s="150"/>
      <c r="EXM52" s="150"/>
      <c r="EXN52" s="150"/>
      <c r="EXO52" s="150"/>
      <c r="EXP52" s="150"/>
      <c r="EXQ52" s="150"/>
      <c r="EXR52" s="150"/>
      <c r="EXS52" s="150"/>
      <c r="EXT52" s="150"/>
      <c r="EXU52" s="150"/>
      <c r="EXV52" s="150"/>
      <c r="EXW52" s="150"/>
      <c r="EXX52" s="150"/>
      <c r="EXY52" s="150"/>
      <c r="EXZ52" s="150"/>
      <c r="EYA52" s="150"/>
      <c r="EYB52" s="150"/>
      <c r="EYC52" s="150"/>
      <c r="EYD52" s="150"/>
      <c r="EYE52" s="150"/>
      <c r="EYF52" s="150"/>
      <c r="EYG52" s="150"/>
      <c r="EYH52" s="150"/>
      <c r="EYI52" s="150"/>
      <c r="EYJ52" s="150"/>
      <c r="EYK52" s="150"/>
      <c r="EYL52" s="150"/>
      <c r="EYM52" s="150"/>
      <c r="EYN52" s="150"/>
      <c r="EYO52" s="150"/>
      <c r="EYP52" s="150"/>
      <c r="EYQ52" s="150"/>
      <c r="EYR52" s="150"/>
      <c r="EYS52" s="150"/>
      <c r="EYT52" s="150"/>
      <c r="EYU52" s="150"/>
      <c r="EYV52" s="150"/>
      <c r="EYW52" s="150"/>
      <c r="EYX52" s="150"/>
      <c r="EYY52" s="150"/>
      <c r="EYZ52" s="150"/>
      <c r="EZA52" s="150"/>
      <c r="EZB52" s="150"/>
      <c r="EZC52" s="150"/>
      <c r="EZD52" s="150"/>
      <c r="EZE52" s="150"/>
      <c r="EZF52" s="150"/>
      <c r="EZG52" s="150"/>
      <c r="EZH52" s="150"/>
      <c r="EZI52" s="150"/>
      <c r="EZJ52" s="150"/>
      <c r="EZK52" s="150"/>
      <c r="EZL52" s="150"/>
      <c r="EZM52" s="150"/>
      <c r="EZN52" s="150"/>
      <c r="EZO52" s="150"/>
      <c r="EZP52" s="150"/>
      <c r="EZQ52" s="150"/>
      <c r="EZR52" s="150"/>
      <c r="EZS52" s="150"/>
      <c r="EZT52" s="150"/>
      <c r="EZU52" s="150"/>
      <c r="EZV52" s="150"/>
      <c r="EZW52" s="150"/>
      <c r="EZX52" s="150"/>
      <c r="EZY52" s="150"/>
      <c r="EZZ52" s="150"/>
      <c r="FAA52" s="150"/>
      <c r="FAB52" s="150"/>
      <c r="FAC52" s="150"/>
      <c r="FAD52" s="150"/>
      <c r="FAE52" s="150"/>
      <c r="FAF52" s="150"/>
      <c r="FAG52" s="150"/>
      <c r="FAH52" s="150"/>
      <c r="FAI52" s="150"/>
      <c r="FAJ52" s="150"/>
      <c r="FAK52" s="150"/>
      <c r="FAL52" s="150"/>
      <c r="FAM52" s="150"/>
      <c r="FAN52" s="150"/>
      <c r="FAO52" s="150"/>
      <c r="FAP52" s="150"/>
      <c r="FAQ52" s="150"/>
      <c r="FAR52" s="150"/>
      <c r="FAS52" s="150"/>
      <c r="FAT52" s="150"/>
      <c r="FAU52" s="150"/>
      <c r="FAV52" s="150"/>
      <c r="FAW52" s="150"/>
      <c r="FAX52" s="150"/>
      <c r="FAY52" s="150"/>
      <c r="FAZ52" s="150"/>
      <c r="FBA52" s="150"/>
      <c r="FBB52" s="150"/>
      <c r="FBC52" s="150"/>
      <c r="FBD52" s="150"/>
      <c r="FBE52" s="150"/>
      <c r="FBF52" s="150"/>
      <c r="FBG52" s="150"/>
      <c r="FBH52" s="150"/>
      <c r="FBI52" s="150"/>
      <c r="FBJ52" s="150"/>
      <c r="FBK52" s="150"/>
      <c r="FBL52" s="150"/>
      <c r="FBM52" s="150"/>
      <c r="FBN52" s="150"/>
      <c r="FBO52" s="150"/>
      <c r="FBP52" s="150"/>
      <c r="FBQ52" s="150"/>
      <c r="FBR52" s="150"/>
      <c r="FBS52" s="150"/>
      <c r="FBT52" s="150"/>
      <c r="FBU52" s="150"/>
      <c r="FBV52" s="150"/>
      <c r="FBW52" s="150"/>
      <c r="FBX52" s="150"/>
      <c r="FBY52" s="150"/>
      <c r="FBZ52" s="150"/>
      <c r="FCA52" s="150"/>
      <c r="FCB52" s="150"/>
      <c r="FCC52" s="150"/>
      <c r="FCD52" s="150"/>
      <c r="FCE52" s="150"/>
      <c r="FCF52" s="150"/>
      <c r="FCG52" s="150"/>
      <c r="FCH52" s="150"/>
      <c r="FCI52" s="150"/>
      <c r="FCJ52" s="150"/>
      <c r="FCK52" s="150"/>
      <c r="FCL52" s="150"/>
      <c r="FCM52" s="150"/>
      <c r="FCN52" s="150"/>
      <c r="FCO52" s="150"/>
      <c r="FCP52" s="150"/>
      <c r="FCQ52" s="150"/>
      <c r="FCR52" s="150"/>
      <c r="FCS52" s="150"/>
      <c r="FCT52" s="150"/>
      <c r="FCU52" s="150"/>
      <c r="FCV52" s="150"/>
      <c r="FCW52" s="150"/>
      <c r="FCX52" s="150"/>
      <c r="FCY52" s="150"/>
      <c r="FCZ52" s="150"/>
      <c r="FDA52" s="150"/>
      <c r="FDB52" s="150"/>
      <c r="FDC52" s="150"/>
      <c r="FDD52" s="150"/>
      <c r="FDE52" s="150"/>
      <c r="FDF52" s="150"/>
      <c r="FDG52" s="150"/>
      <c r="FDH52" s="150"/>
      <c r="FDI52" s="150"/>
      <c r="FDJ52" s="150"/>
      <c r="FDK52" s="150"/>
      <c r="FDL52" s="150"/>
      <c r="FDM52" s="150"/>
      <c r="FDN52" s="150"/>
      <c r="FDO52" s="150"/>
      <c r="FDP52" s="150"/>
      <c r="FDQ52" s="150"/>
      <c r="FDR52" s="150"/>
      <c r="FDS52" s="150"/>
      <c r="FDT52" s="150"/>
      <c r="FDU52" s="150"/>
      <c r="FDV52" s="150"/>
      <c r="FDW52" s="150"/>
      <c r="FDX52" s="150"/>
      <c r="FDY52" s="150"/>
      <c r="FDZ52" s="150"/>
      <c r="FEA52" s="150"/>
      <c r="FEB52" s="150"/>
      <c r="FEC52" s="150"/>
      <c r="FED52" s="150"/>
      <c r="FEE52" s="150"/>
      <c r="FEF52" s="150"/>
      <c r="FEG52" s="150"/>
      <c r="FEH52" s="150"/>
      <c r="FEI52" s="150"/>
      <c r="FEJ52" s="150"/>
      <c r="FEK52" s="150"/>
      <c r="FEL52" s="150"/>
      <c r="FEM52" s="150"/>
      <c r="FEN52" s="150"/>
      <c r="FEO52" s="150"/>
      <c r="FEP52" s="150"/>
      <c r="FEQ52" s="150"/>
      <c r="FER52" s="150"/>
      <c r="FES52" s="150"/>
      <c r="FET52" s="150"/>
      <c r="FEU52" s="150"/>
      <c r="FEV52" s="150"/>
      <c r="FEW52" s="150"/>
      <c r="FEX52" s="150"/>
      <c r="FEY52" s="150"/>
      <c r="FEZ52" s="150"/>
      <c r="FFA52" s="150"/>
      <c r="FFB52" s="150"/>
      <c r="FFC52" s="150"/>
      <c r="FFD52" s="150"/>
      <c r="FFE52" s="150"/>
      <c r="FFF52" s="150"/>
      <c r="FFG52" s="150"/>
      <c r="FFH52" s="150"/>
      <c r="FFI52" s="150"/>
      <c r="FFJ52" s="150"/>
      <c r="FFK52" s="150"/>
      <c r="FFL52" s="150"/>
      <c r="FFM52" s="150"/>
      <c r="FFN52" s="150"/>
      <c r="FFO52" s="150"/>
      <c r="FFP52" s="150"/>
      <c r="FFQ52" s="150"/>
      <c r="FFR52" s="150"/>
      <c r="FFS52" s="150"/>
      <c r="FFT52" s="150"/>
      <c r="FFU52" s="150"/>
      <c r="FFV52" s="150"/>
      <c r="FFW52" s="150"/>
      <c r="FFX52" s="150"/>
      <c r="FFY52" s="150"/>
      <c r="FFZ52" s="150"/>
      <c r="FGA52" s="150"/>
      <c r="FGB52" s="150"/>
      <c r="FGC52" s="150"/>
      <c r="FGD52" s="150"/>
      <c r="FGE52" s="150"/>
      <c r="FGF52" s="150"/>
      <c r="FGG52" s="150"/>
      <c r="FGH52" s="150"/>
      <c r="FGI52" s="150"/>
      <c r="FGJ52" s="150"/>
      <c r="FGK52" s="150"/>
      <c r="FGL52" s="150"/>
      <c r="FGM52" s="150"/>
      <c r="FGN52" s="150"/>
      <c r="FGO52" s="150"/>
      <c r="FGP52" s="150"/>
      <c r="FGQ52" s="150"/>
      <c r="FGR52" s="150"/>
      <c r="FGS52" s="150"/>
      <c r="FGT52" s="150"/>
      <c r="FGU52" s="150"/>
      <c r="FGV52" s="150"/>
      <c r="FGW52" s="150"/>
      <c r="FGX52" s="150"/>
      <c r="FGY52" s="150"/>
      <c r="FGZ52" s="150"/>
      <c r="FHA52" s="150"/>
      <c r="FHB52" s="150"/>
      <c r="FHC52" s="150"/>
      <c r="FHD52" s="150"/>
      <c r="FHE52" s="150"/>
      <c r="FHF52" s="150"/>
      <c r="FHG52" s="150"/>
      <c r="FHH52" s="150"/>
      <c r="FHI52" s="150"/>
      <c r="FHJ52" s="150"/>
      <c r="FHK52" s="150"/>
      <c r="FHL52" s="150"/>
      <c r="FHM52" s="150"/>
      <c r="FHN52" s="150"/>
      <c r="FHO52" s="150"/>
      <c r="FHP52" s="150"/>
      <c r="FHQ52" s="150"/>
      <c r="FHR52" s="150"/>
      <c r="FHS52" s="150"/>
      <c r="FHT52" s="150"/>
      <c r="FHU52" s="150"/>
      <c r="FHV52" s="150"/>
      <c r="FHW52" s="150"/>
      <c r="FHX52" s="150"/>
      <c r="FHY52" s="150"/>
      <c r="FHZ52" s="150"/>
      <c r="FIA52" s="150"/>
      <c r="FIB52" s="150"/>
      <c r="FIC52" s="150"/>
      <c r="FID52" s="150"/>
      <c r="FIE52" s="150"/>
      <c r="FIF52" s="150"/>
      <c r="FIG52" s="150"/>
      <c r="FIH52" s="150"/>
      <c r="FII52" s="150"/>
      <c r="FIJ52" s="150"/>
      <c r="FIK52" s="150"/>
      <c r="FIL52" s="150"/>
      <c r="FIM52" s="150"/>
      <c r="FIN52" s="150"/>
      <c r="FIO52" s="150"/>
      <c r="FIP52" s="150"/>
      <c r="FIQ52" s="150"/>
      <c r="FIR52" s="150"/>
      <c r="FIS52" s="150"/>
      <c r="FIT52" s="150"/>
      <c r="FIU52" s="150"/>
      <c r="FIV52" s="150"/>
      <c r="FIW52" s="150"/>
      <c r="FIX52" s="150"/>
      <c r="FIY52" s="150"/>
      <c r="FIZ52" s="150"/>
      <c r="FJA52" s="150"/>
      <c r="FJB52" s="150"/>
      <c r="FJC52" s="150"/>
      <c r="FJD52" s="150"/>
      <c r="FJE52" s="150"/>
      <c r="FJF52" s="150"/>
      <c r="FJG52" s="150"/>
      <c r="FJH52" s="150"/>
      <c r="FJI52" s="150"/>
      <c r="FJJ52" s="150"/>
      <c r="FJK52" s="150"/>
      <c r="FJL52" s="150"/>
      <c r="FJM52" s="150"/>
      <c r="FJN52" s="150"/>
      <c r="FJO52" s="150"/>
      <c r="FJP52" s="150"/>
      <c r="FJQ52" s="150"/>
      <c r="FJR52" s="150"/>
      <c r="FJS52" s="150"/>
      <c r="FJT52" s="150"/>
      <c r="FJU52" s="150"/>
      <c r="FJV52" s="150"/>
      <c r="FJW52" s="150"/>
      <c r="FJX52" s="150"/>
      <c r="FJY52" s="150"/>
      <c r="FJZ52" s="150"/>
      <c r="FKA52" s="150"/>
      <c r="FKB52" s="150"/>
      <c r="FKC52" s="150"/>
      <c r="FKD52" s="150"/>
      <c r="FKE52" s="150"/>
      <c r="FKF52" s="150"/>
      <c r="FKG52" s="150"/>
      <c r="FKH52" s="150"/>
      <c r="FKI52" s="150"/>
      <c r="FKJ52" s="150"/>
      <c r="FKK52" s="150"/>
      <c r="FKL52" s="150"/>
      <c r="FKM52" s="150"/>
      <c r="FKN52" s="150"/>
      <c r="FKO52" s="150"/>
      <c r="FKP52" s="150"/>
      <c r="FKQ52" s="150"/>
      <c r="FKR52" s="150"/>
      <c r="FKS52" s="150"/>
      <c r="FKT52" s="150"/>
      <c r="FKU52" s="150"/>
      <c r="FKV52" s="150"/>
      <c r="FKW52" s="150"/>
      <c r="FKX52" s="150"/>
      <c r="FKY52" s="150"/>
      <c r="FKZ52" s="150"/>
      <c r="FLA52" s="150"/>
      <c r="FLB52" s="150"/>
      <c r="FLC52" s="150"/>
      <c r="FLD52" s="150"/>
      <c r="FLE52" s="150"/>
      <c r="FLF52" s="150"/>
      <c r="FLG52" s="150"/>
      <c r="FLH52" s="150"/>
      <c r="FLI52" s="150"/>
      <c r="FLJ52" s="150"/>
      <c r="FLK52" s="150"/>
      <c r="FLL52" s="150"/>
      <c r="FLM52" s="150"/>
      <c r="FLN52" s="150"/>
      <c r="FLO52" s="150"/>
      <c r="FLP52" s="150"/>
      <c r="FLQ52" s="150"/>
      <c r="FLR52" s="150"/>
      <c r="FLS52" s="150"/>
      <c r="FLT52" s="150"/>
      <c r="FLU52" s="150"/>
      <c r="FLV52" s="150"/>
      <c r="FLW52" s="150"/>
      <c r="FLX52" s="150"/>
      <c r="FLY52" s="150"/>
      <c r="FLZ52" s="150"/>
      <c r="FMA52" s="150"/>
      <c r="FMB52" s="150"/>
      <c r="FMC52" s="150"/>
      <c r="FMD52" s="150"/>
      <c r="FME52" s="150"/>
      <c r="FMF52" s="150"/>
      <c r="FMG52" s="150"/>
      <c r="FMH52" s="150"/>
      <c r="FMI52" s="150"/>
      <c r="FMJ52" s="150"/>
      <c r="FMK52" s="150"/>
      <c r="FML52" s="150"/>
      <c r="FMM52" s="150"/>
      <c r="FMN52" s="150"/>
      <c r="FMO52" s="150"/>
      <c r="FMP52" s="150"/>
      <c r="FMQ52" s="150"/>
      <c r="FMR52" s="150"/>
      <c r="FMS52" s="150"/>
      <c r="FMT52" s="150"/>
      <c r="FMU52" s="150"/>
      <c r="FMV52" s="150"/>
      <c r="FMW52" s="150"/>
      <c r="FMX52" s="150"/>
      <c r="FMY52" s="150"/>
      <c r="FMZ52" s="150"/>
      <c r="FNA52" s="150"/>
      <c r="FNB52" s="150"/>
      <c r="FNC52" s="150"/>
      <c r="FND52" s="150"/>
      <c r="FNE52" s="150"/>
      <c r="FNF52" s="150"/>
      <c r="FNG52" s="150"/>
      <c r="FNH52" s="150"/>
      <c r="FNI52" s="150"/>
      <c r="FNJ52" s="150"/>
      <c r="FNK52" s="150"/>
      <c r="FNL52" s="150"/>
      <c r="FNM52" s="150"/>
      <c r="FNN52" s="150"/>
      <c r="FNO52" s="150"/>
      <c r="FNP52" s="150"/>
      <c r="FNQ52" s="150"/>
      <c r="FNR52" s="150"/>
      <c r="FNS52" s="150"/>
      <c r="FNT52" s="150"/>
      <c r="FNU52" s="150"/>
      <c r="FNV52" s="150"/>
      <c r="FNW52" s="150"/>
      <c r="FNX52" s="150"/>
      <c r="FNY52" s="150"/>
      <c r="FNZ52" s="150"/>
      <c r="FOA52" s="150"/>
      <c r="FOB52" s="150"/>
      <c r="FOC52" s="150"/>
      <c r="FOD52" s="150"/>
      <c r="FOE52" s="150"/>
      <c r="FOF52" s="150"/>
      <c r="FOG52" s="150"/>
      <c r="FOH52" s="150"/>
      <c r="FOI52" s="150"/>
      <c r="FOJ52" s="150"/>
      <c r="FOK52" s="150"/>
      <c r="FOL52" s="150"/>
      <c r="FOM52" s="150"/>
      <c r="FON52" s="150"/>
      <c r="FOO52" s="150"/>
      <c r="FOP52" s="150"/>
      <c r="FOQ52" s="150"/>
      <c r="FOR52" s="150"/>
      <c r="FOS52" s="150"/>
      <c r="FOT52" s="150"/>
      <c r="FOU52" s="150"/>
      <c r="FOV52" s="150"/>
      <c r="FOW52" s="150"/>
      <c r="FOX52" s="150"/>
      <c r="FOY52" s="150"/>
      <c r="FOZ52" s="150"/>
      <c r="FPA52" s="150"/>
      <c r="FPB52" s="150"/>
      <c r="FPC52" s="150"/>
      <c r="FPD52" s="150"/>
      <c r="FPE52" s="150"/>
      <c r="FPF52" s="150"/>
      <c r="FPG52" s="150"/>
      <c r="FPH52" s="150"/>
      <c r="FPI52" s="150"/>
      <c r="FPJ52" s="150"/>
      <c r="FPK52" s="150"/>
      <c r="FPL52" s="150"/>
      <c r="FPM52" s="150"/>
      <c r="FPN52" s="150"/>
      <c r="FPO52" s="150"/>
      <c r="FPP52" s="150"/>
      <c r="FPQ52" s="150"/>
      <c r="FPR52" s="150"/>
      <c r="FPS52" s="150"/>
      <c r="FPT52" s="150"/>
      <c r="FPU52" s="150"/>
      <c r="FPV52" s="150"/>
      <c r="FPW52" s="150"/>
      <c r="FPX52" s="150"/>
      <c r="FPY52" s="150"/>
      <c r="FPZ52" s="150"/>
      <c r="FQA52" s="150"/>
      <c r="FQB52" s="150"/>
      <c r="FQC52" s="150"/>
      <c r="FQD52" s="150"/>
      <c r="FQE52" s="150"/>
      <c r="FQF52" s="150"/>
      <c r="FQG52" s="150"/>
      <c r="FQH52" s="150"/>
      <c r="FQI52" s="150"/>
      <c r="FQJ52" s="150"/>
      <c r="FQK52" s="150"/>
      <c r="FQL52" s="150"/>
      <c r="FQM52" s="150"/>
      <c r="FQN52" s="150"/>
      <c r="FQO52" s="150"/>
      <c r="FQP52" s="150"/>
      <c r="FQQ52" s="150"/>
      <c r="FQR52" s="150"/>
      <c r="FQS52" s="150"/>
      <c r="FQT52" s="150"/>
      <c r="FQU52" s="150"/>
      <c r="FQV52" s="150"/>
      <c r="FQW52" s="150"/>
      <c r="FQX52" s="150"/>
      <c r="FQY52" s="150"/>
      <c r="FQZ52" s="150"/>
      <c r="FRA52" s="150"/>
      <c r="FRB52" s="150"/>
      <c r="FRC52" s="150"/>
      <c r="FRD52" s="150"/>
      <c r="FRE52" s="150"/>
      <c r="FRF52" s="150"/>
      <c r="FRG52" s="150"/>
      <c r="FRH52" s="150"/>
      <c r="FRI52" s="150"/>
      <c r="FRJ52" s="150"/>
      <c r="FRK52" s="150"/>
      <c r="FRL52" s="150"/>
      <c r="FRM52" s="150"/>
      <c r="FRN52" s="150"/>
      <c r="FRO52" s="150"/>
      <c r="FRP52" s="150"/>
      <c r="FRQ52" s="150"/>
      <c r="FRR52" s="150"/>
      <c r="FRS52" s="150"/>
      <c r="FRT52" s="150"/>
      <c r="FRU52" s="150"/>
      <c r="FRV52" s="150"/>
      <c r="FRW52" s="150"/>
      <c r="FRX52" s="150"/>
      <c r="FRY52" s="150"/>
      <c r="FRZ52" s="150"/>
      <c r="FSA52" s="150"/>
      <c r="FSB52" s="150"/>
      <c r="FSC52" s="150"/>
      <c r="FSD52" s="150"/>
      <c r="FSE52" s="150"/>
      <c r="FSF52" s="150"/>
      <c r="FSG52" s="150"/>
      <c r="FSH52" s="150"/>
      <c r="FSI52" s="150"/>
      <c r="FSJ52" s="150"/>
      <c r="FSK52" s="150"/>
      <c r="FSL52" s="150"/>
      <c r="FSM52" s="150"/>
      <c r="FSN52" s="150"/>
      <c r="FSO52" s="150"/>
      <c r="FSP52" s="150"/>
      <c r="FSQ52" s="150"/>
      <c r="FSR52" s="150"/>
      <c r="FSS52" s="150"/>
      <c r="FST52" s="150"/>
      <c r="FSU52" s="150"/>
      <c r="FSV52" s="150"/>
      <c r="FSW52" s="150"/>
      <c r="FSX52" s="150"/>
      <c r="FSY52" s="150"/>
      <c r="FSZ52" s="150"/>
      <c r="FTA52" s="150"/>
      <c r="FTB52" s="150"/>
      <c r="FTC52" s="150"/>
      <c r="FTD52" s="150"/>
      <c r="FTE52" s="150"/>
      <c r="FTF52" s="150"/>
      <c r="FTG52" s="150"/>
      <c r="FTH52" s="150"/>
      <c r="FTI52" s="150"/>
      <c r="FTJ52" s="150"/>
      <c r="FTK52" s="150"/>
      <c r="FTL52" s="150"/>
      <c r="FTM52" s="150"/>
      <c r="FTN52" s="150"/>
      <c r="FTO52" s="150"/>
      <c r="FTP52" s="150"/>
      <c r="FTQ52" s="150"/>
      <c r="FTR52" s="150"/>
      <c r="FTS52" s="150"/>
      <c r="FTT52" s="150"/>
      <c r="FTU52" s="150"/>
      <c r="FTV52" s="150"/>
      <c r="FTW52" s="150"/>
      <c r="FTX52" s="150"/>
      <c r="FTY52" s="150"/>
      <c r="FTZ52" s="150"/>
      <c r="FUA52" s="150"/>
      <c r="FUB52" s="150"/>
      <c r="FUC52" s="150"/>
      <c r="FUD52" s="150"/>
      <c r="FUE52" s="150"/>
      <c r="FUF52" s="150"/>
      <c r="FUG52" s="150"/>
      <c r="FUH52" s="150"/>
      <c r="FUI52" s="150"/>
      <c r="FUJ52" s="150"/>
      <c r="FUK52" s="150"/>
      <c r="FUL52" s="150"/>
      <c r="FUM52" s="150"/>
      <c r="FUN52" s="150"/>
      <c r="FUO52" s="150"/>
      <c r="FUP52" s="150"/>
      <c r="FUQ52" s="150"/>
      <c r="FUR52" s="150"/>
      <c r="FUS52" s="150"/>
      <c r="FUT52" s="150"/>
      <c r="FUU52" s="150"/>
      <c r="FUV52" s="150"/>
      <c r="FUW52" s="150"/>
      <c r="FUX52" s="150"/>
      <c r="FUY52" s="150"/>
      <c r="FUZ52" s="150"/>
      <c r="FVA52" s="150"/>
      <c r="FVB52" s="150"/>
      <c r="FVC52" s="150"/>
      <c r="FVD52" s="150"/>
      <c r="FVE52" s="150"/>
      <c r="FVF52" s="150"/>
      <c r="FVG52" s="150"/>
      <c r="FVH52" s="150"/>
      <c r="FVI52" s="150"/>
      <c r="FVJ52" s="150"/>
      <c r="FVK52" s="150"/>
      <c r="FVL52" s="150"/>
      <c r="FVM52" s="150"/>
      <c r="FVN52" s="150"/>
      <c r="FVO52" s="150"/>
      <c r="FVP52" s="150"/>
      <c r="FVQ52" s="150"/>
      <c r="FVR52" s="150"/>
      <c r="FVS52" s="150"/>
      <c r="FVT52" s="150"/>
      <c r="FVU52" s="150"/>
      <c r="FVV52" s="150"/>
      <c r="FVW52" s="150"/>
      <c r="FVX52" s="150"/>
      <c r="FVY52" s="150"/>
      <c r="FVZ52" s="150"/>
      <c r="FWA52" s="150"/>
      <c r="FWB52" s="150"/>
      <c r="FWC52" s="150"/>
      <c r="FWD52" s="150"/>
      <c r="FWE52" s="150"/>
      <c r="FWF52" s="150"/>
      <c r="FWG52" s="150"/>
      <c r="FWH52" s="150"/>
      <c r="FWI52" s="150"/>
      <c r="FWJ52" s="150"/>
      <c r="FWK52" s="150"/>
      <c r="FWL52" s="150"/>
      <c r="FWM52" s="150"/>
      <c r="FWN52" s="150"/>
      <c r="FWO52" s="150"/>
      <c r="FWP52" s="150"/>
      <c r="FWQ52" s="150"/>
      <c r="FWR52" s="150"/>
      <c r="FWS52" s="150"/>
      <c r="FWT52" s="150"/>
      <c r="FWU52" s="150"/>
      <c r="FWV52" s="150"/>
      <c r="FWW52" s="150"/>
      <c r="FWX52" s="150"/>
      <c r="FWY52" s="150"/>
      <c r="FWZ52" s="150"/>
      <c r="FXA52" s="150"/>
      <c r="FXB52" s="150"/>
      <c r="FXC52" s="150"/>
      <c r="FXD52" s="150"/>
      <c r="FXE52" s="150"/>
      <c r="FXF52" s="150"/>
      <c r="FXG52" s="150"/>
      <c r="FXH52" s="150"/>
      <c r="FXI52" s="150"/>
      <c r="FXJ52" s="150"/>
      <c r="FXK52" s="150"/>
      <c r="FXL52" s="150"/>
      <c r="FXM52" s="150"/>
      <c r="FXN52" s="150"/>
      <c r="FXO52" s="150"/>
      <c r="FXP52" s="150"/>
      <c r="FXQ52" s="150"/>
      <c r="FXR52" s="150"/>
      <c r="FXS52" s="150"/>
      <c r="FXT52" s="150"/>
      <c r="FXU52" s="150"/>
      <c r="FXV52" s="150"/>
      <c r="FXW52" s="150"/>
      <c r="FXX52" s="150"/>
      <c r="FXY52" s="150"/>
      <c r="FXZ52" s="150"/>
      <c r="FYA52" s="150"/>
      <c r="FYB52" s="150"/>
      <c r="FYC52" s="150"/>
      <c r="FYD52" s="150"/>
      <c r="FYE52" s="150"/>
      <c r="FYF52" s="150"/>
      <c r="FYG52" s="150"/>
      <c r="FYH52" s="150"/>
      <c r="FYI52" s="150"/>
      <c r="FYJ52" s="150"/>
      <c r="FYK52" s="150"/>
      <c r="FYL52" s="150"/>
      <c r="FYM52" s="150"/>
      <c r="FYN52" s="150"/>
      <c r="FYO52" s="150"/>
      <c r="FYP52" s="150"/>
      <c r="FYQ52" s="150"/>
      <c r="FYR52" s="150"/>
      <c r="FYS52" s="150"/>
      <c r="FYT52" s="150"/>
      <c r="FYU52" s="150"/>
      <c r="FYV52" s="150"/>
      <c r="FYW52" s="150"/>
      <c r="FYX52" s="150"/>
      <c r="FYY52" s="150"/>
      <c r="FYZ52" s="150"/>
      <c r="FZA52" s="150"/>
      <c r="FZB52" s="150"/>
      <c r="FZC52" s="150"/>
      <c r="FZD52" s="150"/>
      <c r="FZE52" s="150"/>
      <c r="FZF52" s="150"/>
      <c r="FZG52" s="150"/>
      <c r="FZH52" s="150"/>
      <c r="FZI52" s="150"/>
      <c r="FZJ52" s="150"/>
      <c r="FZK52" s="150"/>
      <c r="FZL52" s="150"/>
      <c r="FZM52" s="150"/>
      <c r="FZN52" s="150"/>
      <c r="FZO52" s="150"/>
      <c r="FZP52" s="150"/>
      <c r="FZQ52" s="150"/>
      <c r="FZR52" s="150"/>
      <c r="FZS52" s="150"/>
      <c r="FZT52" s="150"/>
      <c r="FZU52" s="150"/>
      <c r="FZV52" s="150"/>
      <c r="FZW52" s="150"/>
      <c r="FZX52" s="150"/>
      <c r="FZY52" s="150"/>
      <c r="FZZ52" s="150"/>
      <c r="GAA52" s="150"/>
      <c r="GAB52" s="150"/>
      <c r="GAC52" s="150"/>
      <c r="GAD52" s="150"/>
      <c r="GAE52" s="150"/>
      <c r="GAF52" s="150"/>
      <c r="GAG52" s="150"/>
      <c r="GAH52" s="150"/>
      <c r="GAI52" s="150"/>
      <c r="GAJ52" s="150"/>
      <c r="GAK52" s="150"/>
      <c r="GAL52" s="150"/>
      <c r="GAM52" s="150"/>
      <c r="GAN52" s="150"/>
      <c r="GAO52" s="150"/>
      <c r="GAP52" s="150"/>
      <c r="GAQ52" s="150"/>
      <c r="GAR52" s="150"/>
      <c r="GAS52" s="150"/>
      <c r="GAT52" s="150"/>
      <c r="GAU52" s="150"/>
      <c r="GAV52" s="150"/>
      <c r="GAW52" s="150"/>
      <c r="GAX52" s="150"/>
      <c r="GAY52" s="150"/>
      <c r="GAZ52" s="150"/>
      <c r="GBA52" s="150"/>
      <c r="GBB52" s="150"/>
      <c r="GBC52" s="150"/>
      <c r="GBD52" s="150"/>
      <c r="GBE52" s="150"/>
      <c r="GBF52" s="150"/>
      <c r="GBG52" s="150"/>
      <c r="GBH52" s="150"/>
      <c r="GBI52" s="150"/>
      <c r="GBJ52" s="150"/>
      <c r="GBK52" s="150"/>
      <c r="GBL52" s="150"/>
      <c r="GBM52" s="150"/>
      <c r="GBN52" s="150"/>
      <c r="GBO52" s="150"/>
      <c r="GBP52" s="150"/>
      <c r="GBQ52" s="150"/>
      <c r="GBR52" s="150"/>
      <c r="GBS52" s="150"/>
      <c r="GBT52" s="150"/>
      <c r="GBU52" s="150"/>
      <c r="GBV52" s="150"/>
      <c r="GBW52" s="150"/>
      <c r="GBX52" s="150"/>
      <c r="GBY52" s="150"/>
      <c r="GBZ52" s="150"/>
      <c r="GCA52" s="150"/>
      <c r="GCB52" s="150"/>
      <c r="GCC52" s="150"/>
      <c r="GCD52" s="150"/>
      <c r="GCE52" s="150"/>
      <c r="GCF52" s="150"/>
      <c r="GCG52" s="150"/>
      <c r="GCH52" s="150"/>
      <c r="GCI52" s="150"/>
      <c r="GCJ52" s="150"/>
      <c r="GCK52" s="150"/>
      <c r="GCL52" s="150"/>
      <c r="GCM52" s="150"/>
      <c r="GCN52" s="150"/>
      <c r="GCO52" s="150"/>
      <c r="GCP52" s="150"/>
      <c r="GCQ52" s="150"/>
      <c r="GCR52" s="150"/>
      <c r="GCS52" s="150"/>
      <c r="GCT52" s="150"/>
      <c r="GCU52" s="150"/>
      <c r="GCV52" s="150"/>
      <c r="GCW52" s="150"/>
      <c r="GCX52" s="150"/>
      <c r="GCY52" s="150"/>
      <c r="GCZ52" s="150"/>
      <c r="GDA52" s="150"/>
      <c r="GDB52" s="150"/>
      <c r="GDC52" s="150"/>
      <c r="GDD52" s="150"/>
      <c r="GDE52" s="150"/>
      <c r="GDF52" s="150"/>
      <c r="GDG52" s="150"/>
      <c r="GDH52" s="150"/>
      <c r="GDI52" s="150"/>
      <c r="GDJ52" s="150"/>
      <c r="GDK52" s="150"/>
      <c r="GDL52" s="150"/>
      <c r="GDM52" s="150"/>
      <c r="GDN52" s="150"/>
      <c r="GDO52" s="150"/>
      <c r="GDP52" s="150"/>
      <c r="GDQ52" s="150"/>
      <c r="GDR52" s="150"/>
      <c r="GDS52" s="150"/>
      <c r="GDT52" s="150"/>
      <c r="GDU52" s="150"/>
      <c r="GDV52" s="150"/>
      <c r="GDW52" s="150"/>
      <c r="GDX52" s="150"/>
      <c r="GDY52" s="150"/>
      <c r="GDZ52" s="150"/>
      <c r="GEA52" s="150"/>
      <c r="GEB52" s="150"/>
      <c r="GEC52" s="150"/>
      <c r="GED52" s="150"/>
      <c r="GEE52" s="150"/>
      <c r="GEF52" s="150"/>
      <c r="GEG52" s="150"/>
      <c r="GEH52" s="150"/>
      <c r="GEI52" s="150"/>
      <c r="GEJ52" s="150"/>
      <c r="GEK52" s="150"/>
      <c r="GEL52" s="150"/>
      <c r="GEM52" s="150"/>
      <c r="GEN52" s="150"/>
      <c r="GEO52" s="150"/>
      <c r="GEP52" s="150"/>
      <c r="GEQ52" s="150"/>
      <c r="GER52" s="150"/>
      <c r="GES52" s="150"/>
      <c r="GET52" s="150"/>
      <c r="GEU52" s="150"/>
      <c r="GEV52" s="150"/>
      <c r="GEW52" s="150"/>
      <c r="GEX52" s="150"/>
      <c r="GEY52" s="150"/>
      <c r="GEZ52" s="150"/>
      <c r="GFA52" s="150"/>
      <c r="GFB52" s="150"/>
      <c r="GFC52" s="150"/>
      <c r="GFD52" s="150"/>
      <c r="GFE52" s="150"/>
      <c r="GFF52" s="150"/>
      <c r="GFG52" s="150"/>
      <c r="GFH52" s="150"/>
      <c r="GFI52" s="150"/>
      <c r="GFJ52" s="150"/>
      <c r="GFK52" s="150"/>
      <c r="GFL52" s="150"/>
      <c r="GFM52" s="150"/>
      <c r="GFN52" s="150"/>
      <c r="GFO52" s="150"/>
      <c r="GFP52" s="150"/>
      <c r="GFQ52" s="150"/>
      <c r="GFR52" s="150"/>
      <c r="GFS52" s="150"/>
      <c r="GFT52" s="150"/>
      <c r="GFU52" s="150"/>
      <c r="GFV52" s="150"/>
      <c r="GFW52" s="150"/>
      <c r="GFX52" s="150"/>
      <c r="GFY52" s="150"/>
      <c r="GFZ52" s="150"/>
      <c r="GGA52" s="150"/>
      <c r="GGB52" s="150"/>
      <c r="GGC52" s="150"/>
      <c r="GGD52" s="150"/>
      <c r="GGE52" s="150"/>
      <c r="GGF52" s="150"/>
      <c r="GGG52" s="150"/>
      <c r="GGH52" s="150"/>
      <c r="GGI52" s="150"/>
      <c r="GGJ52" s="150"/>
      <c r="GGK52" s="150"/>
      <c r="GGL52" s="150"/>
      <c r="GGM52" s="150"/>
      <c r="GGN52" s="150"/>
      <c r="GGO52" s="150"/>
      <c r="GGP52" s="150"/>
      <c r="GGQ52" s="150"/>
      <c r="GGR52" s="150"/>
      <c r="GGS52" s="150"/>
      <c r="GGT52" s="150"/>
      <c r="GGU52" s="150"/>
      <c r="GGV52" s="150"/>
      <c r="GGW52" s="150"/>
      <c r="GGX52" s="150"/>
      <c r="GGY52" s="150"/>
      <c r="GGZ52" s="150"/>
      <c r="GHA52" s="150"/>
      <c r="GHB52" s="150"/>
      <c r="GHC52" s="150"/>
      <c r="GHD52" s="150"/>
      <c r="GHE52" s="150"/>
      <c r="GHF52" s="150"/>
      <c r="GHG52" s="150"/>
      <c r="GHH52" s="150"/>
      <c r="GHI52" s="150"/>
      <c r="GHJ52" s="150"/>
      <c r="GHK52" s="150"/>
      <c r="GHL52" s="150"/>
      <c r="GHM52" s="150"/>
      <c r="GHN52" s="150"/>
      <c r="GHO52" s="150"/>
      <c r="GHP52" s="150"/>
      <c r="GHQ52" s="150"/>
      <c r="GHR52" s="150"/>
      <c r="GHS52" s="150"/>
      <c r="GHT52" s="150"/>
      <c r="GHU52" s="150"/>
      <c r="GHV52" s="150"/>
      <c r="GHW52" s="150"/>
      <c r="GHX52" s="150"/>
      <c r="GHY52" s="150"/>
      <c r="GHZ52" s="150"/>
      <c r="GIA52" s="150"/>
      <c r="GIB52" s="150"/>
      <c r="GIC52" s="150"/>
      <c r="GID52" s="150"/>
      <c r="GIE52" s="150"/>
      <c r="GIF52" s="150"/>
      <c r="GIG52" s="150"/>
      <c r="GIH52" s="150"/>
      <c r="GII52" s="150"/>
      <c r="GIJ52" s="150"/>
      <c r="GIK52" s="150"/>
      <c r="GIL52" s="150"/>
      <c r="GIM52" s="150"/>
      <c r="GIN52" s="150"/>
      <c r="GIO52" s="150"/>
      <c r="GIP52" s="150"/>
      <c r="GIQ52" s="150"/>
      <c r="GIR52" s="150"/>
      <c r="GIS52" s="150"/>
      <c r="GIT52" s="150"/>
      <c r="GIU52" s="150"/>
      <c r="GIV52" s="150"/>
      <c r="GIW52" s="150"/>
      <c r="GIX52" s="150"/>
      <c r="GIY52" s="150"/>
      <c r="GIZ52" s="150"/>
      <c r="GJA52" s="150"/>
      <c r="GJB52" s="150"/>
      <c r="GJC52" s="150"/>
      <c r="GJD52" s="150"/>
      <c r="GJE52" s="150"/>
      <c r="GJF52" s="150"/>
      <c r="GJG52" s="150"/>
      <c r="GJH52" s="150"/>
      <c r="GJI52" s="150"/>
      <c r="GJJ52" s="150"/>
      <c r="GJK52" s="150"/>
      <c r="GJL52" s="150"/>
      <c r="GJM52" s="150"/>
      <c r="GJN52" s="150"/>
      <c r="GJO52" s="150"/>
      <c r="GJP52" s="150"/>
      <c r="GJQ52" s="150"/>
      <c r="GJR52" s="150"/>
      <c r="GJS52" s="150"/>
      <c r="GJT52" s="150"/>
      <c r="GJU52" s="150"/>
      <c r="GJV52" s="150"/>
      <c r="GJW52" s="150"/>
      <c r="GJX52" s="150"/>
      <c r="GJY52" s="150"/>
      <c r="GJZ52" s="150"/>
      <c r="GKA52" s="150"/>
      <c r="GKB52" s="150"/>
      <c r="GKC52" s="150"/>
      <c r="GKD52" s="150"/>
      <c r="GKE52" s="150"/>
      <c r="GKF52" s="150"/>
      <c r="GKG52" s="150"/>
      <c r="GKH52" s="150"/>
      <c r="GKI52" s="150"/>
      <c r="GKJ52" s="150"/>
      <c r="GKK52" s="150"/>
      <c r="GKL52" s="150"/>
      <c r="GKM52" s="150"/>
      <c r="GKN52" s="150"/>
      <c r="GKO52" s="150"/>
      <c r="GKP52" s="150"/>
      <c r="GKQ52" s="150"/>
      <c r="GKR52" s="150"/>
      <c r="GKS52" s="150"/>
      <c r="GKT52" s="150"/>
      <c r="GKU52" s="150"/>
      <c r="GKV52" s="150"/>
      <c r="GKW52" s="150"/>
      <c r="GKX52" s="150"/>
      <c r="GKY52" s="150"/>
      <c r="GKZ52" s="150"/>
      <c r="GLA52" s="150"/>
      <c r="GLB52" s="150"/>
      <c r="GLC52" s="150"/>
      <c r="GLD52" s="150"/>
      <c r="GLE52" s="150"/>
      <c r="GLF52" s="150"/>
      <c r="GLG52" s="150"/>
      <c r="GLH52" s="150"/>
      <c r="GLI52" s="150"/>
      <c r="GLJ52" s="150"/>
      <c r="GLK52" s="150"/>
      <c r="GLL52" s="150"/>
      <c r="GLM52" s="150"/>
      <c r="GLN52" s="150"/>
      <c r="GLO52" s="150"/>
      <c r="GLP52" s="150"/>
      <c r="GLQ52" s="150"/>
      <c r="GLR52" s="150"/>
      <c r="GLS52" s="150"/>
      <c r="GLT52" s="150"/>
      <c r="GLU52" s="150"/>
      <c r="GLV52" s="150"/>
      <c r="GLW52" s="150"/>
      <c r="GLX52" s="150"/>
      <c r="GLY52" s="150"/>
      <c r="GLZ52" s="150"/>
      <c r="GMA52" s="150"/>
      <c r="GMB52" s="150"/>
      <c r="GMC52" s="150"/>
      <c r="GMD52" s="150"/>
      <c r="GME52" s="150"/>
      <c r="GMF52" s="150"/>
      <c r="GMG52" s="150"/>
      <c r="GMH52" s="150"/>
      <c r="GMI52" s="150"/>
      <c r="GMJ52" s="150"/>
      <c r="GMK52" s="150"/>
      <c r="GML52" s="150"/>
      <c r="GMM52" s="150"/>
      <c r="GMN52" s="150"/>
      <c r="GMO52" s="150"/>
      <c r="GMP52" s="150"/>
      <c r="GMQ52" s="150"/>
      <c r="GMR52" s="150"/>
      <c r="GMS52" s="150"/>
      <c r="GMT52" s="150"/>
      <c r="GMU52" s="150"/>
      <c r="GMV52" s="150"/>
      <c r="GMW52" s="150"/>
      <c r="GMX52" s="150"/>
      <c r="GMY52" s="150"/>
      <c r="GMZ52" s="150"/>
      <c r="GNA52" s="150"/>
      <c r="GNB52" s="150"/>
      <c r="GNC52" s="150"/>
      <c r="GND52" s="150"/>
      <c r="GNE52" s="150"/>
      <c r="GNF52" s="150"/>
      <c r="GNG52" s="150"/>
      <c r="GNH52" s="150"/>
      <c r="GNI52" s="150"/>
      <c r="GNJ52" s="150"/>
      <c r="GNK52" s="150"/>
      <c r="GNL52" s="150"/>
      <c r="GNM52" s="150"/>
      <c r="GNN52" s="150"/>
      <c r="GNO52" s="150"/>
      <c r="GNP52" s="150"/>
      <c r="GNQ52" s="150"/>
      <c r="GNR52" s="150"/>
      <c r="GNS52" s="150"/>
      <c r="GNT52" s="150"/>
      <c r="GNU52" s="150"/>
      <c r="GNV52" s="150"/>
      <c r="GNW52" s="150"/>
      <c r="GNX52" s="150"/>
      <c r="GNY52" s="150"/>
      <c r="GNZ52" s="150"/>
      <c r="GOA52" s="150"/>
      <c r="GOB52" s="150"/>
      <c r="GOC52" s="150"/>
      <c r="GOD52" s="150"/>
      <c r="GOE52" s="150"/>
      <c r="GOF52" s="150"/>
      <c r="GOG52" s="150"/>
      <c r="GOH52" s="150"/>
      <c r="GOI52" s="150"/>
      <c r="GOJ52" s="150"/>
      <c r="GOK52" s="150"/>
      <c r="GOL52" s="150"/>
      <c r="GOM52" s="150"/>
      <c r="GON52" s="150"/>
      <c r="GOO52" s="150"/>
      <c r="GOP52" s="150"/>
      <c r="GOQ52" s="150"/>
      <c r="GOR52" s="150"/>
      <c r="GOS52" s="150"/>
      <c r="GOT52" s="150"/>
      <c r="GOU52" s="150"/>
      <c r="GOV52" s="150"/>
      <c r="GOW52" s="150"/>
      <c r="GOX52" s="150"/>
      <c r="GOY52" s="150"/>
      <c r="GOZ52" s="150"/>
      <c r="GPA52" s="150"/>
      <c r="GPB52" s="150"/>
      <c r="GPC52" s="150"/>
      <c r="GPD52" s="150"/>
      <c r="GPE52" s="150"/>
      <c r="GPF52" s="150"/>
      <c r="GPG52" s="150"/>
      <c r="GPH52" s="150"/>
      <c r="GPI52" s="150"/>
      <c r="GPJ52" s="150"/>
      <c r="GPK52" s="150"/>
      <c r="GPL52" s="150"/>
      <c r="GPM52" s="150"/>
      <c r="GPN52" s="150"/>
      <c r="GPO52" s="150"/>
      <c r="GPP52" s="150"/>
      <c r="GPQ52" s="150"/>
      <c r="GPR52" s="150"/>
      <c r="GPS52" s="150"/>
      <c r="GPT52" s="150"/>
      <c r="GPU52" s="150"/>
      <c r="GPV52" s="150"/>
      <c r="GPW52" s="150"/>
      <c r="GPX52" s="150"/>
      <c r="GPY52" s="150"/>
      <c r="GPZ52" s="150"/>
      <c r="GQA52" s="150"/>
      <c r="GQB52" s="150"/>
      <c r="GQC52" s="150"/>
      <c r="GQD52" s="150"/>
      <c r="GQE52" s="150"/>
      <c r="GQF52" s="150"/>
      <c r="GQG52" s="150"/>
      <c r="GQH52" s="150"/>
      <c r="GQI52" s="150"/>
      <c r="GQJ52" s="150"/>
      <c r="GQK52" s="150"/>
      <c r="GQL52" s="150"/>
      <c r="GQM52" s="150"/>
      <c r="GQN52" s="150"/>
      <c r="GQO52" s="150"/>
      <c r="GQP52" s="150"/>
      <c r="GQQ52" s="150"/>
      <c r="GQR52" s="150"/>
      <c r="GQS52" s="150"/>
      <c r="GQT52" s="150"/>
      <c r="GQU52" s="150"/>
      <c r="GQV52" s="150"/>
      <c r="GQW52" s="150"/>
      <c r="GQX52" s="150"/>
      <c r="GQY52" s="150"/>
      <c r="GQZ52" s="150"/>
      <c r="GRA52" s="150"/>
      <c r="GRB52" s="150"/>
      <c r="GRC52" s="150"/>
      <c r="GRD52" s="150"/>
      <c r="GRE52" s="150"/>
      <c r="GRF52" s="150"/>
      <c r="GRG52" s="150"/>
      <c r="GRH52" s="150"/>
      <c r="GRI52" s="150"/>
      <c r="GRJ52" s="150"/>
      <c r="GRK52" s="150"/>
      <c r="GRL52" s="150"/>
      <c r="GRM52" s="150"/>
      <c r="GRN52" s="150"/>
      <c r="GRO52" s="150"/>
      <c r="GRP52" s="150"/>
      <c r="GRQ52" s="150"/>
      <c r="GRR52" s="150"/>
      <c r="GRS52" s="150"/>
      <c r="GRT52" s="150"/>
      <c r="GRU52" s="150"/>
      <c r="GRV52" s="150"/>
      <c r="GRW52" s="150"/>
      <c r="GRX52" s="150"/>
      <c r="GRY52" s="150"/>
      <c r="GRZ52" s="150"/>
      <c r="GSA52" s="150"/>
      <c r="GSB52" s="150"/>
      <c r="GSC52" s="150"/>
      <c r="GSD52" s="150"/>
      <c r="GSE52" s="150"/>
      <c r="GSF52" s="150"/>
      <c r="GSG52" s="150"/>
      <c r="GSH52" s="150"/>
      <c r="GSI52" s="150"/>
      <c r="GSJ52" s="150"/>
      <c r="GSK52" s="150"/>
      <c r="GSL52" s="150"/>
      <c r="GSM52" s="150"/>
      <c r="GSN52" s="150"/>
      <c r="GSO52" s="150"/>
      <c r="GSP52" s="150"/>
      <c r="GSQ52" s="150"/>
      <c r="GSR52" s="150"/>
      <c r="GSS52" s="150"/>
      <c r="GST52" s="150"/>
      <c r="GSU52" s="150"/>
      <c r="GSV52" s="150"/>
      <c r="GSW52" s="150"/>
      <c r="GSX52" s="150"/>
      <c r="GSY52" s="150"/>
      <c r="GSZ52" s="150"/>
      <c r="GTA52" s="150"/>
      <c r="GTB52" s="150"/>
      <c r="GTC52" s="150"/>
      <c r="GTD52" s="150"/>
      <c r="GTE52" s="150"/>
      <c r="GTF52" s="150"/>
      <c r="GTG52" s="150"/>
      <c r="GTH52" s="150"/>
      <c r="GTI52" s="150"/>
      <c r="GTJ52" s="150"/>
      <c r="GTK52" s="150"/>
      <c r="GTL52" s="150"/>
      <c r="GTM52" s="150"/>
      <c r="GTN52" s="150"/>
      <c r="GTO52" s="150"/>
      <c r="GTP52" s="150"/>
      <c r="GTQ52" s="150"/>
      <c r="GTR52" s="150"/>
      <c r="GTS52" s="150"/>
      <c r="GTT52" s="150"/>
      <c r="GTU52" s="150"/>
      <c r="GTV52" s="150"/>
      <c r="GTW52" s="150"/>
      <c r="GTX52" s="150"/>
      <c r="GTY52" s="150"/>
      <c r="GTZ52" s="150"/>
      <c r="GUA52" s="150"/>
      <c r="GUB52" s="150"/>
      <c r="GUC52" s="150"/>
      <c r="GUD52" s="150"/>
      <c r="GUE52" s="150"/>
      <c r="GUF52" s="150"/>
      <c r="GUG52" s="150"/>
      <c r="GUH52" s="150"/>
      <c r="GUI52" s="150"/>
      <c r="GUJ52" s="150"/>
      <c r="GUK52" s="150"/>
      <c r="GUL52" s="150"/>
      <c r="GUM52" s="150"/>
      <c r="GUN52" s="150"/>
      <c r="GUO52" s="150"/>
      <c r="GUP52" s="150"/>
      <c r="GUQ52" s="150"/>
      <c r="GUR52" s="150"/>
      <c r="GUS52" s="150"/>
      <c r="GUT52" s="150"/>
      <c r="GUU52" s="150"/>
      <c r="GUV52" s="150"/>
      <c r="GUW52" s="150"/>
      <c r="GUX52" s="150"/>
      <c r="GUY52" s="150"/>
      <c r="GUZ52" s="150"/>
      <c r="GVA52" s="150"/>
      <c r="GVB52" s="150"/>
      <c r="GVC52" s="150"/>
      <c r="GVD52" s="150"/>
      <c r="GVE52" s="150"/>
      <c r="GVF52" s="150"/>
      <c r="GVG52" s="150"/>
      <c r="GVH52" s="150"/>
      <c r="GVI52" s="150"/>
      <c r="GVJ52" s="150"/>
      <c r="GVK52" s="150"/>
      <c r="GVL52" s="150"/>
      <c r="GVM52" s="150"/>
      <c r="GVN52" s="150"/>
      <c r="GVO52" s="150"/>
      <c r="GVP52" s="150"/>
      <c r="GVQ52" s="150"/>
      <c r="GVR52" s="150"/>
      <c r="GVS52" s="150"/>
      <c r="GVT52" s="150"/>
      <c r="GVU52" s="150"/>
      <c r="GVV52" s="150"/>
      <c r="GVW52" s="150"/>
      <c r="GVX52" s="150"/>
      <c r="GVY52" s="150"/>
      <c r="GVZ52" s="150"/>
      <c r="GWA52" s="150"/>
      <c r="GWB52" s="150"/>
      <c r="GWC52" s="150"/>
      <c r="GWD52" s="150"/>
      <c r="GWE52" s="150"/>
      <c r="GWF52" s="150"/>
      <c r="GWG52" s="150"/>
      <c r="GWH52" s="150"/>
      <c r="GWI52" s="150"/>
      <c r="GWJ52" s="150"/>
      <c r="GWK52" s="150"/>
      <c r="GWL52" s="150"/>
      <c r="GWM52" s="150"/>
      <c r="GWN52" s="150"/>
      <c r="GWO52" s="150"/>
      <c r="GWP52" s="150"/>
      <c r="GWQ52" s="150"/>
      <c r="GWR52" s="150"/>
      <c r="GWS52" s="150"/>
      <c r="GWT52" s="150"/>
      <c r="GWU52" s="150"/>
      <c r="GWV52" s="150"/>
      <c r="GWW52" s="150"/>
      <c r="GWX52" s="150"/>
      <c r="GWY52" s="150"/>
      <c r="GWZ52" s="150"/>
      <c r="GXA52" s="150"/>
      <c r="GXB52" s="150"/>
      <c r="GXC52" s="150"/>
      <c r="GXD52" s="150"/>
      <c r="GXE52" s="150"/>
      <c r="GXF52" s="150"/>
      <c r="GXG52" s="150"/>
      <c r="GXH52" s="150"/>
      <c r="GXI52" s="150"/>
      <c r="GXJ52" s="150"/>
      <c r="GXK52" s="150"/>
      <c r="GXL52" s="150"/>
      <c r="GXM52" s="150"/>
      <c r="GXN52" s="150"/>
      <c r="GXO52" s="150"/>
      <c r="GXP52" s="150"/>
      <c r="GXQ52" s="150"/>
      <c r="GXR52" s="150"/>
      <c r="GXS52" s="150"/>
      <c r="GXT52" s="150"/>
      <c r="GXU52" s="150"/>
      <c r="GXV52" s="150"/>
      <c r="GXW52" s="150"/>
      <c r="GXX52" s="150"/>
      <c r="GXY52" s="150"/>
      <c r="GXZ52" s="150"/>
      <c r="GYA52" s="150"/>
      <c r="GYB52" s="150"/>
      <c r="GYC52" s="150"/>
      <c r="GYD52" s="150"/>
      <c r="GYE52" s="150"/>
      <c r="GYF52" s="150"/>
      <c r="GYG52" s="150"/>
      <c r="GYH52" s="150"/>
      <c r="GYI52" s="150"/>
      <c r="GYJ52" s="150"/>
      <c r="GYK52" s="150"/>
      <c r="GYL52" s="150"/>
      <c r="GYM52" s="150"/>
      <c r="GYN52" s="150"/>
      <c r="GYO52" s="150"/>
      <c r="GYP52" s="150"/>
      <c r="GYQ52" s="150"/>
      <c r="GYR52" s="150"/>
      <c r="GYS52" s="150"/>
      <c r="GYT52" s="150"/>
      <c r="GYU52" s="150"/>
      <c r="GYV52" s="150"/>
      <c r="GYW52" s="150"/>
      <c r="GYX52" s="150"/>
      <c r="GYY52" s="150"/>
      <c r="GYZ52" s="150"/>
      <c r="GZA52" s="150"/>
      <c r="GZB52" s="150"/>
      <c r="GZC52" s="150"/>
      <c r="GZD52" s="150"/>
      <c r="GZE52" s="150"/>
      <c r="GZF52" s="150"/>
      <c r="GZG52" s="150"/>
      <c r="GZH52" s="150"/>
      <c r="GZI52" s="150"/>
      <c r="GZJ52" s="150"/>
      <c r="GZK52" s="150"/>
      <c r="GZL52" s="150"/>
      <c r="GZM52" s="150"/>
      <c r="GZN52" s="150"/>
      <c r="GZO52" s="150"/>
      <c r="GZP52" s="150"/>
      <c r="GZQ52" s="150"/>
      <c r="GZR52" s="150"/>
      <c r="GZS52" s="150"/>
      <c r="GZT52" s="150"/>
      <c r="GZU52" s="150"/>
      <c r="GZV52" s="150"/>
      <c r="GZW52" s="150"/>
      <c r="GZX52" s="150"/>
      <c r="GZY52" s="150"/>
      <c r="GZZ52" s="150"/>
      <c r="HAA52" s="150"/>
      <c r="HAB52" s="150"/>
      <c r="HAC52" s="150"/>
      <c r="HAD52" s="150"/>
      <c r="HAE52" s="150"/>
      <c r="HAF52" s="150"/>
      <c r="HAG52" s="150"/>
      <c r="HAH52" s="150"/>
      <c r="HAI52" s="150"/>
      <c r="HAJ52" s="150"/>
      <c r="HAK52" s="150"/>
      <c r="HAL52" s="150"/>
      <c r="HAM52" s="150"/>
      <c r="HAN52" s="150"/>
      <c r="HAO52" s="150"/>
      <c r="HAP52" s="150"/>
      <c r="HAQ52" s="150"/>
      <c r="HAR52" s="150"/>
      <c r="HAS52" s="150"/>
      <c r="HAT52" s="150"/>
      <c r="HAU52" s="150"/>
      <c r="HAV52" s="150"/>
      <c r="HAW52" s="150"/>
      <c r="HAX52" s="150"/>
      <c r="HAY52" s="150"/>
      <c r="HAZ52" s="150"/>
      <c r="HBA52" s="150"/>
      <c r="HBB52" s="150"/>
      <c r="HBC52" s="150"/>
      <c r="HBD52" s="150"/>
      <c r="HBE52" s="150"/>
      <c r="HBF52" s="150"/>
      <c r="HBG52" s="150"/>
      <c r="HBH52" s="150"/>
      <c r="HBI52" s="150"/>
      <c r="HBJ52" s="150"/>
      <c r="HBK52" s="150"/>
      <c r="HBL52" s="150"/>
      <c r="HBM52" s="150"/>
      <c r="HBN52" s="150"/>
      <c r="HBO52" s="150"/>
      <c r="HBP52" s="150"/>
      <c r="HBQ52" s="150"/>
      <c r="HBR52" s="150"/>
      <c r="HBS52" s="150"/>
      <c r="HBT52" s="150"/>
      <c r="HBU52" s="150"/>
      <c r="HBV52" s="150"/>
      <c r="HBW52" s="150"/>
      <c r="HBX52" s="150"/>
      <c r="HBY52" s="150"/>
      <c r="HBZ52" s="150"/>
      <c r="HCA52" s="150"/>
      <c r="HCB52" s="150"/>
      <c r="HCC52" s="150"/>
      <c r="HCD52" s="150"/>
      <c r="HCE52" s="150"/>
      <c r="HCF52" s="150"/>
      <c r="HCG52" s="150"/>
      <c r="HCH52" s="150"/>
      <c r="HCI52" s="150"/>
      <c r="HCJ52" s="150"/>
      <c r="HCK52" s="150"/>
      <c r="HCL52" s="150"/>
      <c r="HCM52" s="150"/>
      <c r="HCN52" s="150"/>
      <c r="HCO52" s="150"/>
      <c r="HCP52" s="150"/>
      <c r="HCQ52" s="150"/>
      <c r="HCR52" s="150"/>
      <c r="HCS52" s="150"/>
      <c r="HCT52" s="150"/>
      <c r="HCU52" s="150"/>
      <c r="HCV52" s="150"/>
      <c r="HCW52" s="150"/>
      <c r="HCX52" s="150"/>
      <c r="HCY52" s="150"/>
      <c r="HCZ52" s="150"/>
      <c r="HDA52" s="150"/>
      <c r="HDB52" s="150"/>
      <c r="HDC52" s="150"/>
      <c r="HDD52" s="150"/>
      <c r="HDE52" s="150"/>
      <c r="HDF52" s="150"/>
      <c r="HDG52" s="150"/>
      <c r="HDH52" s="150"/>
      <c r="HDI52" s="150"/>
      <c r="HDJ52" s="150"/>
      <c r="HDK52" s="150"/>
      <c r="HDL52" s="150"/>
      <c r="HDM52" s="150"/>
      <c r="HDN52" s="150"/>
      <c r="HDO52" s="150"/>
      <c r="HDP52" s="150"/>
      <c r="HDQ52" s="150"/>
      <c r="HDR52" s="150"/>
      <c r="HDS52" s="150"/>
      <c r="HDT52" s="150"/>
      <c r="HDU52" s="150"/>
      <c r="HDV52" s="150"/>
      <c r="HDW52" s="150"/>
      <c r="HDX52" s="150"/>
      <c r="HDY52" s="150"/>
      <c r="HDZ52" s="150"/>
      <c r="HEA52" s="150"/>
      <c r="HEB52" s="150"/>
      <c r="HEC52" s="150"/>
      <c r="HED52" s="150"/>
      <c r="HEE52" s="150"/>
      <c r="HEF52" s="150"/>
      <c r="HEG52" s="150"/>
      <c r="HEH52" s="150"/>
      <c r="HEI52" s="150"/>
      <c r="HEJ52" s="150"/>
      <c r="HEK52" s="150"/>
      <c r="HEL52" s="150"/>
      <c r="HEM52" s="150"/>
      <c r="HEN52" s="150"/>
      <c r="HEO52" s="150"/>
      <c r="HEP52" s="150"/>
      <c r="HEQ52" s="150"/>
      <c r="HER52" s="150"/>
      <c r="HES52" s="150"/>
      <c r="HET52" s="150"/>
      <c r="HEU52" s="150"/>
      <c r="HEV52" s="150"/>
      <c r="HEW52" s="150"/>
      <c r="HEX52" s="150"/>
      <c r="HEY52" s="150"/>
      <c r="HEZ52" s="150"/>
      <c r="HFA52" s="150"/>
      <c r="HFB52" s="150"/>
      <c r="HFC52" s="150"/>
      <c r="HFD52" s="150"/>
      <c r="HFE52" s="150"/>
      <c r="HFF52" s="150"/>
      <c r="HFG52" s="150"/>
      <c r="HFH52" s="150"/>
      <c r="HFI52" s="150"/>
      <c r="HFJ52" s="150"/>
      <c r="HFK52" s="150"/>
      <c r="HFL52" s="150"/>
      <c r="HFM52" s="150"/>
      <c r="HFN52" s="150"/>
      <c r="HFO52" s="150"/>
      <c r="HFP52" s="150"/>
      <c r="HFQ52" s="150"/>
      <c r="HFR52" s="150"/>
      <c r="HFS52" s="150"/>
      <c r="HFT52" s="150"/>
      <c r="HFU52" s="150"/>
      <c r="HFV52" s="150"/>
      <c r="HFW52" s="150"/>
      <c r="HFX52" s="150"/>
      <c r="HFY52" s="150"/>
      <c r="HFZ52" s="150"/>
      <c r="HGA52" s="150"/>
      <c r="HGB52" s="150"/>
      <c r="HGC52" s="150"/>
      <c r="HGD52" s="150"/>
      <c r="HGE52" s="150"/>
      <c r="HGF52" s="150"/>
      <c r="HGG52" s="150"/>
      <c r="HGH52" s="150"/>
      <c r="HGI52" s="150"/>
      <c r="HGJ52" s="150"/>
      <c r="HGK52" s="150"/>
      <c r="HGL52" s="150"/>
      <c r="HGM52" s="150"/>
      <c r="HGN52" s="150"/>
      <c r="HGO52" s="150"/>
      <c r="HGP52" s="150"/>
      <c r="HGQ52" s="150"/>
      <c r="HGR52" s="150"/>
      <c r="HGS52" s="150"/>
      <c r="HGT52" s="150"/>
      <c r="HGU52" s="150"/>
      <c r="HGV52" s="150"/>
      <c r="HGW52" s="150"/>
      <c r="HGX52" s="150"/>
      <c r="HGY52" s="150"/>
      <c r="HGZ52" s="150"/>
      <c r="HHA52" s="150"/>
      <c r="HHB52" s="150"/>
      <c r="HHC52" s="150"/>
      <c r="HHD52" s="150"/>
      <c r="HHE52" s="150"/>
      <c r="HHF52" s="150"/>
      <c r="HHG52" s="150"/>
      <c r="HHH52" s="150"/>
      <c r="HHI52" s="150"/>
      <c r="HHJ52" s="150"/>
      <c r="HHK52" s="150"/>
      <c r="HHL52" s="150"/>
      <c r="HHM52" s="150"/>
      <c r="HHN52" s="150"/>
      <c r="HHO52" s="150"/>
      <c r="HHP52" s="150"/>
      <c r="HHQ52" s="150"/>
      <c r="HHR52" s="150"/>
      <c r="HHS52" s="150"/>
      <c r="HHT52" s="150"/>
      <c r="HHU52" s="150"/>
      <c r="HHV52" s="150"/>
      <c r="HHW52" s="150"/>
      <c r="HHX52" s="150"/>
      <c r="HHY52" s="150"/>
      <c r="HHZ52" s="150"/>
      <c r="HIA52" s="150"/>
      <c r="HIB52" s="150"/>
      <c r="HIC52" s="150"/>
      <c r="HID52" s="150"/>
      <c r="HIE52" s="150"/>
      <c r="HIF52" s="150"/>
      <c r="HIG52" s="150"/>
      <c r="HIH52" s="150"/>
      <c r="HII52" s="150"/>
      <c r="HIJ52" s="150"/>
      <c r="HIK52" s="150"/>
      <c r="HIL52" s="150"/>
      <c r="HIM52" s="150"/>
      <c r="HIN52" s="150"/>
      <c r="HIO52" s="150"/>
      <c r="HIP52" s="150"/>
      <c r="HIQ52" s="150"/>
      <c r="HIR52" s="150"/>
      <c r="HIS52" s="150"/>
      <c r="HIT52" s="150"/>
      <c r="HIU52" s="150"/>
      <c r="HIV52" s="150"/>
      <c r="HIW52" s="150"/>
      <c r="HIX52" s="150"/>
      <c r="HIY52" s="150"/>
      <c r="HIZ52" s="150"/>
      <c r="HJA52" s="150"/>
      <c r="HJB52" s="150"/>
      <c r="HJC52" s="150"/>
      <c r="HJD52" s="150"/>
      <c r="HJE52" s="150"/>
      <c r="HJF52" s="150"/>
      <c r="HJG52" s="150"/>
      <c r="HJH52" s="150"/>
      <c r="HJI52" s="150"/>
      <c r="HJJ52" s="150"/>
      <c r="HJK52" s="150"/>
      <c r="HJL52" s="150"/>
      <c r="HJM52" s="150"/>
      <c r="HJN52" s="150"/>
      <c r="HJO52" s="150"/>
      <c r="HJP52" s="150"/>
      <c r="HJQ52" s="150"/>
      <c r="HJR52" s="150"/>
      <c r="HJS52" s="150"/>
      <c r="HJT52" s="150"/>
      <c r="HJU52" s="150"/>
      <c r="HJV52" s="150"/>
      <c r="HJW52" s="150"/>
      <c r="HJX52" s="150"/>
      <c r="HJY52" s="150"/>
      <c r="HJZ52" s="150"/>
      <c r="HKA52" s="150"/>
      <c r="HKB52" s="150"/>
      <c r="HKC52" s="150"/>
      <c r="HKD52" s="150"/>
      <c r="HKE52" s="150"/>
      <c r="HKF52" s="150"/>
      <c r="HKG52" s="150"/>
      <c r="HKH52" s="150"/>
      <c r="HKI52" s="150"/>
      <c r="HKJ52" s="150"/>
      <c r="HKK52" s="150"/>
      <c r="HKL52" s="150"/>
      <c r="HKM52" s="150"/>
      <c r="HKN52" s="150"/>
      <c r="HKO52" s="150"/>
      <c r="HKP52" s="150"/>
      <c r="HKQ52" s="150"/>
      <c r="HKR52" s="150"/>
      <c r="HKS52" s="150"/>
      <c r="HKT52" s="150"/>
      <c r="HKU52" s="150"/>
      <c r="HKV52" s="150"/>
      <c r="HKW52" s="150"/>
      <c r="HKX52" s="150"/>
      <c r="HKY52" s="150"/>
      <c r="HKZ52" s="150"/>
      <c r="HLA52" s="150"/>
      <c r="HLB52" s="150"/>
      <c r="HLC52" s="150"/>
      <c r="HLD52" s="150"/>
      <c r="HLE52" s="150"/>
      <c r="HLF52" s="150"/>
      <c r="HLG52" s="150"/>
      <c r="HLH52" s="150"/>
      <c r="HLI52" s="150"/>
      <c r="HLJ52" s="150"/>
      <c r="HLK52" s="150"/>
      <c r="HLL52" s="150"/>
      <c r="HLM52" s="150"/>
      <c r="HLN52" s="150"/>
      <c r="HLO52" s="150"/>
      <c r="HLP52" s="150"/>
      <c r="HLQ52" s="150"/>
      <c r="HLR52" s="150"/>
      <c r="HLS52" s="150"/>
      <c r="HLT52" s="150"/>
      <c r="HLU52" s="150"/>
      <c r="HLV52" s="150"/>
      <c r="HLW52" s="150"/>
      <c r="HLX52" s="150"/>
      <c r="HLY52" s="150"/>
      <c r="HLZ52" s="150"/>
      <c r="HMA52" s="150"/>
      <c r="HMB52" s="150"/>
      <c r="HMC52" s="150"/>
      <c r="HMD52" s="150"/>
      <c r="HME52" s="150"/>
      <c r="HMF52" s="150"/>
      <c r="HMG52" s="150"/>
      <c r="HMH52" s="150"/>
      <c r="HMI52" s="150"/>
      <c r="HMJ52" s="150"/>
      <c r="HMK52" s="150"/>
      <c r="HML52" s="150"/>
      <c r="HMM52" s="150"/>
      <c r="HMN52" s="150"/>
      <c r="HMO52" s="150"/>
      <c r="HMP52" s="150"/>
      <c r="HMQ52" s="150"/>
      <c r="HMR52" s="150"/>
      <c r="HMS52" s="150"/>
      <c r="HMT52" s="150"/>
      <c r="HMU52" s="150"/>
      <c r="HMV52" s="150"/>
      <c r="HMW52" s="150"/>
      <c r="HMX52" s="150"/>
      <c r="HMY52" s="150"/>
      <c r="HMZ52" s="150"/>
      <c r="HNA52" s="150"/>
      <c r="HNB52" s="150"/>
      <c r="HNC52" s="150"/>
      <c r="HND52" s="150"/>
      <c r="HNE52" s="150"/>
      <c r="HNF52" s="150"/>
      <c r="HNG52" s="150"/>
      <c r="HNH52" s="150"/>
      <c r="HNI52" s="150"/>
      <c r="HNJ52" s="150"/>
      <c r="HNK52" s="150"/>
      <c r="HNL52" s="150"/>
      <c r="HNM52" s="150"/>
      <c r="HNN52" s="150"/>
      <c r="HNO52" s="150"/>
      <c r="HNP52" s="150"/>
      <c r="HNQ52" s="150"/>
      <c r="HNR52" s="150"/>
      <c r="HNS52" s="150"/>
      <c r="HNT52" s="150"/>
      <c r="HNU52" s="150"/>
      <c r="HNV52" s="150"/>
      <c r="HNW52" s="150"/>
      <c r="HNX52" s="150"/>
      <c r="HNY52" s="150"/>
      <c r="HNZ52" s="150"/>
      <c r="HOA52" s="150"/>
      <c r="HOB52" s="150"/>
      <c r="HOC52" s="150"/>
      <c r="HOD52" s="150"/>
      <c r="HOE52" s="150"/>
      <c r="HOF52" s="150"/>
      <c r="HOG52" s="150"/>
      <c r="HOH52" s="150"/>
      <c r="HOI52" s="150"/>
      <c r="HOJ52" s="150"/>
      <c r="HOK52" s="150"/>
      <c r="HOL52" s="150"/>
      <c r="HOM52" s="150"/>
      <c r="HON52" s="150"/>
      <c r="HOO52" s="150"/>
      <c r="HOP52" s="150"/>
      <c r="HOQ52" s="150"/>
      <c r="HOR52" s="150"/>
      <c r="HOS52" s="150"/>
      <c r="HOT52" s="150"/>
      <c r="HOU52" s="150"/>
      <c r="HOV52" s="150"/>
      <c r="HOW52" s="150"/>
      <c r="HOX52" s="150"/>
      <c r="HOY52" s="150"/>
      <c r="HOZ52" s="150"/>
      <c r="HPA52" s="150"/>
      <c r="HPB52" s="150"/>
      <c r="HPC52" s="150"/>
      <c r="HPD52" s="150"/>
      <c r="HPE52" s="150"/>
      <c r="HPF52" s="150"/>
      <c r="HPG52" s="150"/>
      <c r="HPH52" s="150"/>
      <c r="HPI52" s="150"/>
      <c r="HPJ52" s="150"/>
      <c r="HPK52" s="150"/>
      <c r="HPL52" s="150"/>
      <c r="HPM52" s="150"/>
      <c r="HPN52" s="150"/>
      <c r="HPO52" s="150"/>
      <c r="HPP52" s="150"/>
      <c r="HPQ52" s="150"/>
      <c r="HPR52" s="150"/>
      <c r="HPS52" s="150"/>
      <c r="HPT52" s="150"/>
      <c r="HPU52" s="150"/>
      <c r="HPV52" s="150"/>
      <c r="HPW52" s="150"/>
      <c r="HPX52" s="150"/>
      <c r="HPY52" s="150"/>
      <c r="HPZ52" s="150"/>
      <c r="HQA52" s="150"/>
      <c r="HQB52" s="150"/>
      <c r="HQC52" s="150"/>
      <c r="HQD52" s="150"/>
      <c r="HQE52" s="150"/>
      <c r="HQF52" s="150"/>
      <c r="HQG52" s="150"/>
      <c r="HQH52" s="150"/>
      <c r="HQI52" s="150"/>
      <c r="HQJ52" s="150"/>
      <c r="HQK52" s="150"/>
      <c r="HQL52" s="150"/>
      <c r="HQM52" s="150"/>
      <c r="HQN52" s="150"/>
      <c r="HQO52" s="150"/>
      <c r="HQP52" s="150"/>
      <c r="HQQ52" s="150"/>
      <c r="HQR52" s="150"/>
      <c r="HQS52" s="150"/>
      <c r="HQT52" s="150"/>
      <c r="HQU52" s="150"/>
      <c r="HQV52" s="150"/>
      <c r="HQW52" s="150"/>
      <c r="HQX52" s="150"/>
      <c r="HQY52" s="150"/>
      <c r="HQZ52" s="150"/>
      <c r="HRA52" s="150"/>
      <c r="HRB52" s="150"/>
      <c r="HRC52" s="150"/>
      <c r="HRD52" s="150"/>
      <c r="HRE52" s="150"/>
      <c r="HRF52" s="150"/>
      <c r="HRG52" s="150"/>
      <c r="HRH52" s="150"/>
      <c r="HRI52" s="150"/>
      <c r="HRJ52" s="150"/>
      <c r="HRK52" s="150"/>
      <c r="HRL52" s="150"/>
      <c r="HRM52" s="150"/>
      <c r="HRN52" s="150"/>
      <c r="HRO52" s="150"/>
      <c r="HRP52" s="150"/>
      <c r="HRQ52" s="150"/>
      <c r="HRR52" s="150"/>
      <c r="HRS52" s="150"/>
      <c r="HRT52" s="150"/>
      <c r="HRU52" s="150"/>
      <c r="HRV52" s="150"/>
      <c r="HRW52" s="150"/>
      <c r="HRX52" s="150"/>
      <c r="HRY52" s="150"/>
      <c r="HRZ52" s="150"/>
      <c r="HSA52" s="150"/>
      <c r="HSB52" s="150"/>
      <c r="HSC52" s="150"/>
      <c r="HSD52" s="150"/>
      <c r="HSE52" s="150"/>
      <c r="HSF52" s="150"/>
      <c r="HSG52" s="150"/>
      <c r="HSH52" s="150"/>
      <c r="HSI52" s="150"/>
      <c r="HSJ52" s="150"/>
      <c r="HSK52" s="150"/>
      <c r="HSL52" s="150"/>
      <c r="HSM52" s="150"/>
      <c r="HSN52" s="150"/>
      <c r="HSO52" s="150"/>
      <c r="HSP52" s="150"/>
      <c r="HSQ52" s="150"/>
      <c r="HSR52" s="150"/>
      <c r="HSS52" s="150"/>
      <c r="HST52" s="150"/>
      <c r="HSU52" s="150"/>
      <c r="HSV52" s="150"/>
      <c r="HSW52" s="150"/>
      <c r="HSX52" s="150"/>
      <c r="HSY52" s="150"/>
      <c r="HSZ52" s="150"/>
      <c r="HTA52" s="150"/>
      <c r="HTB52" s="150"/>
      <c r="HTC52" s="150"/>
      <c r="HTD52" s="150"/>
      <c r="HTE52" s="150"/>
      <c r="HTF52" s="150"/>
      <c r="HTG52" s="150"/>
      <c r="HTH52" s="150"/>
      <c r="HTI52" s="150"/>
      <c r="HTJ52" s="150"/>
      <c r="HTK52" s="150"/>
      <c r="HTL52" s="150"/>
      <c r="HTM52" s="150"/>
      <c r="HTN52" s="150"/>
      <c r="HTO52" s="150"/>
      <c r="HTP52" s="150"/>
      <c r="HTQ52" s="150"/>
      <c r="HTR52" s="150"/>
      <c r="HTS52" s="150"/>
      <c r="HTT52" s="150"/>
      <c r="HTU52" s="150"/>
      <c r="HTV52" s="150"/>
      <c r="HTW52" s="150"/>
      <c r="HTX52" s="150"/>
      <c r="HTY52" s="150"/>
      <c r="HTZ52" s="150"/>
      <c r="HUA52" s="150"/>
      <c r="HUB52" s="150"/>
      <c r="HUC52" s="150"/>
      <c r="HUD52" s="150"/>
      <c r="HUE52" s="150"/>
      <c r="HUF52" s="150"/>
      <c r="HUG52" s="150"/>
      <c r="HUH52" s="150"/>
      <c r="HUI52" s="150"/>
      <c r="HUJ52" s="150"/>
      <c r="HUK52" s="150"/>
      <c r="HUL52" s="150"/>
      <c r="HUM52" s="150"/>
      <c r="HUN52" s="150"/>
      <c r="HUO52" s="150"/>
      <c r="HUP52" s="150"/>
      <c r="HUQ52" s="150"/>
      <c r="HUR52" s="150"/>
      <c r="HUS52" s="150"/>
      <c r="HUT52" s="150"/>
      <c r="HUU52" s="150"/>
      <c r="HUV52" s="150"/>
      <c r="HUW52" s="150"/>
      <c r="HUX52" s="150"/>
      <c r="HUY52" s="150"/>
      <c r="HUZ52" s="150"/>
      <c r="HVA52" s="150"/>
      <c r="HVB52" s="150"/>
      <c r="HVC52" s="150"/>
      <c r="HVD52" s="150"/>
      <c r="HVE52" s="150"/>
      <c r="HVF52" s="150"/>
      <c r="HVG52" s="150"/>
      <c r="HVH52" s="150"/>
      <c r="HVI52" s="150"/>
      <c r="HVJ52" s="150"/>
      <c r="HVK52" s="150"/>
      <c r="HVL52" s="150"/>
      <c r="HVM52" s="150"/>
      <c r="HVN52" s="150"/>
      <c r="HVO52" s="150"/>
      <c r="HVP52" s="150"/>
      <c r="HVQ52" s="150"/>
      <c r="HVR52" s="150"/>
      <c r="HVS52" s="150"/>
      <c r="HVT52" s="150"/>
      <c r="HVU52" s="150"/>
      <c r="HVV52" s="150"/>
      <c r="HVW52" s="150"/>
      <c r="HVX52" s="150"/>
      <c r="HVY52" s="150"/>
      <c r="HVZ52" s="150"/>
      <c r="HWA52" s="150"/>
      <c r="HWB52" s="150"/>
      <c r="HWC52" s="150"/>
      <c r="HWD52" s="150"/>
      <c r="HWE52" s="150"/>
      <c r="HWF52" s="150"/>
      <c r="HWG52" s="150"/>
      <c r="HWH52" s="150"/>
      <c r="HWI52" s="150"/>
      <c r="HWJ52" s="150"/>
      <c r="HWK52" s="150"/>
      <c r="HWL52" s="150"/>
      <c r="HWM52" s="150"/>
      <c r="HWN52" s="150"/>
      <c r="HWO52" s="150"/>
      <c r="HWP52" s="150"/>
      <c r="HWQ52" s="150"/>
      <c r="HWR52" s="150"/>
      <c r="HWS52" s="150"/>
      <c r="HWT52" s="150"/>
      <c r="HWU52" s="150"/>
      <c r="HWV52" s="150"/>
      <c r="HWW52" s="150"/>
      <c r="HWX52" s="150"/>
      <c r="HWY52" s="150"/>
      <c r="HWZ52" s="150"/>
      <c r="HXA52" s="150"/>
      <c r="HXB52" s="150"/>
      <c r="HXC52" s="150"/>
      <c r="HXD52" s="150"/>
      <c r="HXE52" s="150"/>
      <c r="HXF52" s="150"/>
      <c r="HXG52" s="150"/>
      <c r="HXH52" s="150"/>
      <c r="HXI52" s="150"/>
      <c r="HXJ52" s="150"/>
      <c r="HXK52" s="150"/>
      <c r="HXL52" s="150"/>
      <c r="HXM52" s="150"/>
      <c r="HXN52" s="150"/>
      <c r="HXO52" s="150"/>
      <c r="HXP52" s="150"/>
      <c r="HXQ52" s="150"/>
      <c r="HXR52" s="150"/>
      <c r="HXS52" s="150"/>
      <c r="HXT52" s="150"/>
      <c r="HXU52" s="150"/>
      <c r="HXV52" s="150"/>
      <c r="HXW52" s="150"/>
      <c r="HXX52" s="150"/>
      <c r="HXY52" s="150"/>
      <c r="HXZ52" s="150"/>
      <c r="HYA52" s="150"/>
      <c r="HYB52" s="150"/>
      <c r="HYC52" s="150"/>
      <c r="HYD52" s="150"/>
      <c r="HYE52" s="150"/>
      <c r="HYF52" s="150"/>
      <c r="HYG52" s="150"/>
      <c r="HYH52" s="150"/>
      <c r="HYI52" s="150"/>
      <c r="HYJ52" s="150"/>
      <c r="HYK52" s="150"/>
      <c r="HYL52" s="150"/>
      <c r="HYM52" s="150"/>
      <c r="HYN52" s="150"/>
      <c r="HYO52" s="150"/>
      <c r="HYP52" s="150"/>
      <c r="HYQ52" s="150"/>
      <c r="HYR52" s="150"/>
      <c r="HYS52" s="150"/>
      <c r="HYT52" s="150"/>
      <c r="HYU52" s="150"/>
      <c r="HYV52" s="150"/>
      <c r="HYW52" s="150"/>
      <c r="HYX52" s="150"/>
      <c r="HYY52" s="150"/>
      <c r="HYZ52" s="150"/>
      <c r="HZA52" s="150"/>
      <c r="HZB52" s="150"/>
      <c r="HZC52" s="150"/>
      <c r="HZD52" s="150"/>
      <c r="HZE52" s="150"/>
      <c r="HZF52" s="150"/>
      <c r="HZG52" s="150"/>
      <c r="HZH52" s="150"/>
      <c r="HZI52" s="150"/>
      <c r="HZJ52" s="150"/>
      <c r="HZK52" s="150"/>
      <c r="HZL52" s="150"/>
      <c r="HZM52" s="150"/>
      <c r="HZN52" s="150"/>
      <c r="HZO52" s="150"/>
      <c r="HZP52" s="150"/>
      <c r="HZQ52" s="150"/>
      <c r="HZR52" s="150"/>
      <c r="HZS52" s="150"/>
      <c r="HZT52" s="150"/>
      <c r="HZU52" s="150"/>
      <c r="HZV52" s="150"/>
      <c r="HZW52" s="150"/>
      <c r="HZX52" s="150"/>
      <c r="HZY52" s="150"/>
      <c r="HZZ52" s="150"/>
      <c r="IAA52" s="150"/>
      <c r="IAB52" s="150"/>
      <c r="IAC52" s="150"/>
      <c r="IAD52" s="150"/>
      <c r="IAE52" s="150"/>
      <c r="IAF52" s="150"/>
      <c r="IAG52" s="150"/>
      <c r="IAH52" s="150"/>
      <c r="IAI52" s="150"/>
      <c r="IAJ52" s="150"/>
      <c r="IAK52" s="150"/>
      <c r="IAL52" s="150"/>
      <c r="IAM52" s="150"/>
      <c r="IAN52" s="150"/>
      <c r="IAO52" s="150"/>
      <c r="IAP52" s="150"/>
      <c r="IAQ52" s="150"/>
      <c r="IAR52" s="150"/>
      <c r="IAS52" s="150"/>
      <c r="IAT52" s="150"/>
      <c r="IAU52" s="150"/>
      <c r="IAV52" s="150"/>
      <c r="IAW52" s="150"/>
      <c r="IAX52" s="150"/>
      <c r="IAY52" s="150"/>
      <c r="IAZ52" s="150"/>
      <c r="IBA52" s="150"/>
      <c r="IBB52" s="150"/>
      <c r="IBC52" s="150"/>
      <c r="IBD52" s="150"/>
      <c r="IBE52" s="150"/>
      <c r="IBF52" s="150"/>
      <c r="IBG52" s="150"/>
      <c r="IBH52" s="150"/>
      <c r="IBI52" s="150"/>
      <c r="IBJ52" s="150"/>
      <c r="IBK52" s="150"/>
      <c r="IBL52" s="150"/>
      <c r="IBM52" s="150"/>
      <c r="IBN52" s="150"/>
      <c r="IBO52" s="150"/>
      <c r="IBP52" s="150"/>
      <c r="IBQ52" s="150"/>
      <c r="IBR52" s="150"/>
      <c r="IBS52" s="150"/>
      <c r="IBT52" s="150"/>
      <c r="IBU52" s="150"/>
      <c r="IBV52" s="150"/>
      <c r="IBW52" s="150"/>
      <c r="IBX52" s="150"/>
      <c r="IBY52" s="150"/>
      <c r="IBZ52" s="150"/>
      <c r="ICA52" s="150"/>
      <c r="ICB52" s="150"/>
      <c r="ICC52" s="150"/>
      <c r="ICD52" s="150"/>
      <c r="ICE52" s="150"/>
      <c r="ICF52" s="150"/>
      <c r="ICG52" s="150"/>
      <c r="ICH52" s="150"/>
      <c r="ICI52" s="150"/>
      <c r="ICJ52" s="150"/>
      <c r="ICK52" s="150"/>
      <c r="ICL52" s="150"/>
      <c r="ICM52" s="150"/>
      <c r="ICN52" s="150"/>
      <c r="ICO52" s="150"/>
      <c r="ICP52" s="150"/>
      <c r="ICQ52" s="150"/>
      <c r="ICR52" s="150"/>
      <c r="ICS52" s="150"/>
      <c r="ICT52" s="150"/>
      <c r="ICU52" s="150"/>
      <c r="ICV52" s="150"/>
      <c r="ICW52" s="150"/>
      <c r="ICX52" s="150"/>
      <c r="ICY52" s="150"/>
      <c r="ICZ52" s="150"/>
      <c r="IDA52" s="150"/>
      <c r="IDB52" s="150"/>
      <c r="IDC52" s="150"/>
      <c r="IDD52" s="150"/>
      <c r="IDE52" s="150"/>
      <c r="IDF52" s="150"/>
      <c r="IDG52" s="150"/>
      <c r="IDH52" s="150"/>
      <c r="IDI52" s="150"/>
      <c r="IDJ52" s="150"/>
      <c r="IDK52" s="150"/>
      <c r="IDL52" s="150"/>
      <c r="IDM52" s="150"/>
      <c r="IDN52" s="150"/>
      <c r="IDO52" s="150"/>
      <c r="IDP52" s="150"/>
      <c r="IDQ52" s="150"/>
      <c r="IDR52" s="150"/>
      <c r="IDS52" s="150"/>
      <c r="IDT52" s="150"/>
      <c r="IDU52" s="150"/>
      <c r="IDV52" s="150"/>
      <c r="IDW52" s="150"/>
      <c r="IDX52" s="150"/>
      <c r="IDY52" s="150"/>
      <c r="IDZ52" s="150"/>
      <c r="IEA52" s="150"/>
      <c r="IEB52" s="150"/>
      <c r="IEC52" s="150"/>
      <c r="IED52" s="150"/>
      <c r="IEE52" s="150"/>
      <c r="IEF52" s="150"/>
      <c r="IEG52" s="150"/>
      <c r="IEH52" s="150"/>
      <c r="IEI52" s="150"/>
      <c r="IEJ52" s="150"/>
      <c r="IEK52" s="150"/>
      <c r="IEL52" s="150"/>
      <c r="IEM52" s="150"/>
      <c r="IEN52" s="150"/>
      <c r="IEO52" s="150"/>
      <c r="IEP52" s="150"/>
      <c r="IEQ52" s="150"/>
      <c r="IER52" s="150"/>
      <c r="IES52" s="150"/>
      <c r="IET52" s="150"/>
      <c r="IEU52" s="150"/>
      <c r="IEV52" s="150"/>
      <c r="IEW52" s="150"/>
      <c r="IEX52" s="150"/>
      <c r="IEY52" s="150"/>
      <c r="IEZ52" s="150"/>
      <c r="IFA52" s="150"/>
      <c r="IFB52" s="150"/>
      <c r="IFC52" s="150"/>
      <c r="IFD52" s="150"/>
      <c r="IFE52" s="150"/>
      <c r="IFF52" s="150"/>
      <c r="IFG52" s="150"/>
      <c r="IFH52" s="150"/>
      <c r="IFI52" s="150"/>
      <c r="IFJ52" s="150"/>
      <c r="IFK52" s="150"/>
      <c r="IFL52" s="150"/>
      <c r="IFM52" s="150"/>
      <c r="IFN52" s="150"/>
      <c r="IFO52" s="150"/>
      <c r="IFP52" s="150"/>
      <c r="IFQ52" s="150"/>
      <c r="IFR52" s="150"/>
      <c r="IFS52" s="150"/>
      <c r="IFT52" s="150"/>
      <c r="IFU52" s="150"/>
      <c r="IFV52" s="150"/>
      <c r="IFW52" s="150"/>
      <c r="IFX52" s="150"/>
      <c r="IFY52" s="150"/>
      <c r="IFZ52" s="150"/>
      <c r="IGA52" s="150"/>
      <c r="IGB52" s="150"/>
      <c r="IGC52" s="150"/>
      <c r="IGD52" s="150"/>
      <c r="IGE52" s="150"/>
      <c r="IGF52" s="150"/>
      <c r="IGG52" s="150"/>
      <c r="IGH52" s="150"/>
      <c r="IGI52" s="150"/>
      <c r="IGJ52" s="150"/>
      <c r="IGK52" s="150"/>
      <c r="IGL52" s="150"/>
      <c r="IGM52" s="150"/>
      <c r="IGN52" s="150"/>
      <c r="IGO52" s="150"/>
      <c r="IGP52" s="150"/>
      <c r="IGQ52" s="150"/>
      <c r="IGR52" s="150"/>
      <c r="IGS52" s="150"/>
      <c r="IGT52" s="150"/>
      <c r="IGU52" s="150"/>
      <c r="IGV52" s="150"/>
      <c r="IGW52" s="150"/>
      <c r="IGX52" s="150"/>
      <c r="IGY52" s="150"/>
      <c r="IGZ52" s="150"/>
      <c r="IHA52" s="150"/>
      <c r="IHB52" s="150"/>
      <c r="IHC52" s="150"/>
      <c r="IHD52" s="150"/>
      <c r="IHE52" s="150"/>
      <c r="IHF52" s="150"/>
      <c r="IHG52" s="150"/>
      <c r="IHH52" s="150"/>
      <c r="IHI52" s="150"/>
      <c r="IHJ52" s="150"/>
      <c r="IHK52" s="150"/>
      <c r="IHL52" s="150"/>
      <c r="IHM52" s="150"/>
      <c r="IHN52" s="150"/>
      <c r="IHO52" s="150"/>
      <c r="IHP52" s="150"/>
      <c r="IHQ52" s="150"/>
      <c r="IHR52" s="150"/>
      <c r="IHS52" s="150"/>
      <c r="IHT52" s="150"/>
      <c r="IHU52" s="150"/>
      <c r="IHV52" s="150"/>
      <c r="IHW52" s="150"/>
      <c r="IHX52" s="150"/>
      <c r="IHY52" s="150"/>
      <c r="IHZ52" s="150"/>
      <c r="IIA52" s="150"/>
      <c r="IIB52" s="150"/>
      <c r="IIC52" s="150"/>
      <c r="IID52" s="150"/>
      <c r="IIE52" s="150"/>
      <c r="IIF52" s="150"/>
      <c r="IIG52" s="150"/>
      <c r="IIH52" s="150"/>
      <c r="III52" s="150"/>
      <c r="IIJ52" s="150"/>
      <c r="IIK52" s="150"/>
      <c r="IIL52" s="150"/>
      <c r="IIM52" s="150"/>
      <c r="IIN52" s="150"/>
      <c r="IIO52" s="150"/>
      <c r="IIP52" s="150"/>
      <c r="IIQ52" s="150"/>
      <c r="IIR52" s="150"/>
      <c r="IIS52" s="150"/>
      <c r="IIT52" s="150"/>
      <c r="IIU52" s="150"/>
      <c r="IIV52" s="150"/>
      <c r="IIW52" s="150"/>
      <c r="IIX52" s="150"/>
      <c r="IIY52" s="150"/>
      <c r="IIZ52" s="150"/>
      <c r="IJA52" s="150"/>
      <c r="IJB52" s="150"/>
      <c r="IJC52" s="150"/>
      <c r="IJD52" s="150"/>
      <c r="IJE52" s="150"/>
      <c r="IJF52" s="150"/>
      <c r="IJG52" s="150"/>
      <c r="IJH52" s="150"/>
      <c r="IJI52" s="150"/>
      <c r="IJJ52" s="150"/>
      <c r="IJK52" s="150"/>
      <c r="IJL52" s="150"/>
      <c r="IJM52" s="150"/>
      <c r="IJN52" s="150"/>
      <c r="IJO52" s="150"/>
      <c r="IJP52" s="150"/>
      <c r="IJQ52" s="150"/>
      <c r="IJR52" s="150"/>
      <c r="IJS52" s="150"/>
      <c r="IJT52" s="150"/>
      <c r="IJU52" s="150"/>
      <c r="IJV52" s="150"/>
      <c r="IJW52" s="150"/>
      <c r="IJX52" s="150"/>
      <c r="IJY52" s="150"/>
      <c r="IJZ52" s="150"/>
      <c r="IKA52" s="150"/>
      <c r="IKB52" s="150"/>
      <c r="IKC52" s="150"/>
      <c r="IKD52" s="150"/>
      <c r="IKE52" s="150"/>
      <c r="IKF52" s="150"/>
      <c r="IKG52" s="150"/>
      <c r="IKH52" s="150"/>
      <c r="IKI52" s="150"/>
      <c r="IKJ52" s="150"/>
      <c r="IKK52" s="150"/>
      <c r="IKL52" s="150"/>
      <c r="IKM52" s="150"/>
      <c r="IKN52" s="150"/>
      <c r="IKO52" s="150"/>
      <c r="IKP52" s="150"/>
      <c r="IKQ52" s="150"/>
      <c r="IKR52" s="150"/>
      <c r="IKS52" s="150"/>
      <c r="IKT52" s="150"/>
      <c r="IKU52" s="150"/>
      <c r="IKV52" s="150"/>
      <c r="IKW52" s="150"/>
      <c r="IKX52" s="150"/>
      <c r="IKY52" s="150"/>
      <c r="IKZ52" s="150"/>
      <c r="ILA52" s="150"/>
      <c r="ILB52" s="150"/>
      <c r="ILC52" s="150"/>
      <c r="ILD52" s="150"/>
      <c r="ILE52" s="150"/>
      <c r="ILF52" s="150"/>
      <c r="ILG52" s="150"/>
      <c r="ILH52" s="150"/>
      <c r="ILI52" s="150"/>
      <c r="ILJ52" s="150"/>
      <c r="ILK52" s="150"/>
      <c r="ILL52" s="150"/>
      <c r="ILM52" s="150"/>
      <c r="ILN52" s="150"/>
      <c r="ILO52" s="150"/>
      <c r="ILP52" s="150"/>
      <c r="ILQ52" s="150"/>
      <c r="ILR52" s="150"/>
      <c r="ILS52" s="150"/>
      <c r="ILT52" s="150"/>
      <c r="ILU52" s="150"/>
      <c r="ILV52" s="150"/>
      <c r="ILW52" s="150"/>
      <c r="ILX52" s="150"/>
      <c r="ILY52" s="150"/>
      <c r="ILZ52" s="150"/>
      <c r="IMA52" s="150"/>
      <c r="IMB52" s="150"/>
      <c r="IMC52" s="150"/>
      <c r="IMD52" s="150"/>
      <c r="IME52" s="150"/>
      <c r="IMF52" s="150"/>
      <c r="IMG52" s="150"/>
      <c r="IMH52" s="150"/>
      <c r="IMI52" s="150"/>
      <c r="IMJ52" s="150"/>
      <c r="IMK52" s="150"/>
      <c r="IML52" s="150"/>
      <c r="IMM52" s="150"/>
      <c r="IMN52" s="150"/>
      <c r="IMO52" s="150"/>
      <c r="IMP52" s="150"/>
      <c r="IMQ52" s="150"/>
      <c r="IMR52" s="150"/>
      <c r="IMS52" s="150"/>
      <c r="IMT52" s="150"/>
      <c r="IMU52" s="150"/>
      <c r="IMV52" s="150"/>
      <c r="IMW52" s="150"/>
      <c r="IMX52" s="150"/>
      <c r="IMY52" s="150"/>
      <c r="IMZ52" s="150"/>
      <c r="INA52" s="150"/>
      <c r="INB52" s="150"/>
      <c r="INC52" s="150"/>
      <c r="IND52" s="150"/>
      <c r="INE52" s="150"/>
      <c r="INF52" s="150"/>
      <c r="ING52" s="150"/>
      <c r="INH52" s="150"/>
      <c r="INI52" s="150"/>
      <c r="INJ52" s="150"/>
      <c r="INK52" s="150"/>
      <c r="INL52" s="150"/>
      <c r="INM52" s="150"/>
      <c r="INN52" s="150"/>
      <c r="INO52" s="150"/>
      <c r="INP52" s="150"/>
      <c r="INQ52" s="150"/>
      <c r="INR52" s="150"/>
      <c r="INS52" s="150"/>
      <c r="INT52" s="150"/>
      <c r="INU52" s="150"/>
      <c r="INV52" s="150"/>
      <c r="INW52" s="150"/>
      <c r="INX52" s="150"/>
      <c r="INY52" s="150"/>
      <c r="INZ52" s="150"/>
      <c r="IOA52" s="150"/>
      <c r="IOB52" s="150"/>
      <c r="IOC52" s="150"/>
      <c r="IOD52" s="150"/>
      <c r="IOE52" s="150"/>
      <c r="IOF52" s="150"/>
      <c r="IOG52" s="150"/>
      <c r="IOH52" s="150"/>
      <c r="IOI52" s="150"/>
      <c r="IOJ52" s="150"/>
      <c r="IOK52" s="150"/>
      <c r="IOL52" s="150"/>
      <c r="IOM52" s="150"/>
      <c r="ION52" s="150"/>
      <c r="IOO52" s="150"/>
      <c r="IOP52" s="150"/>
      <c r="IOQ52" s="150"/>
      <c r="IOR52" s="150"/>
      <c r="IOS52" s="150"/>
      <c r="IOT52" s="150"/>
      <c r="IOU52" s="150"/>
      <c r="IOV52" s="150"/>
      <c r="IOW52" s="150"/>
      <c r="IOX52" s="150"/>
      <c r="IOY52" s="150"/>
      <c r="IOZ52" s="150"/>
      <c r="IPA52" s="150"/>
      <c r="IPB52" s="150"/>
      <c r="IPC52" s="150"/>
      <c r="IPD52" s="150"/>
      <c r="IPE52" s="150"/>
      <c r="IPF52" s="150"/>
      <c r="IPG52" s="150"/>
      <c r="IPH52" s="150"/>
      <c r="IPI52" s="150"/>
      <c r="IPJ52" s="150"/>
      <c r="IPK52" s="150"/>
      <c r="IPL52" s="150"/>
      <c r="IPM52" s="150"/>
      <c r="IPN52" s="150"/>
      <c r="IPO52" s="150"/>
      <c r="IPP52" s="150"/>
      <c r="IPQ52" s="150"/>
      <c r="IPR52" s="150"/>
      <c r="IPS52" s="150"/>
      <c r="IPT52" s="150"/>
      <c r="IPU52" s="150"/>
      <c r="IPV52" s="150"/>
      <c r="IPW52" s="150"/>
      <c r="IPX52" s="150"/>
      <c r="IPY52" s="150"/>
      <c r="IPZ52" s="150"/>
      <c r="IQA52" s="150"/>
      <c r="IQB52" s="150"/>
      <c r="IQC52" s="150"/>
      <c r="IQD52" s="150"/>
      <c r="IQE52" s="150"/>
      <c r="IQF52" s="150"/>
      <c r="IQG52" s="150"/>
      <c r="IQH52" s="150"/>
      <c r="IQI52" s="150"/>
      <c r="IQJ52" s="150"/>
      <c r="IQK52" s="150"/>
      <c r="IQL52" s="150"/>
      <c r="IQM52" s="150"/>
      <c r="IQN52" s="150"/>
      <c r="IQO52" s="150"/>
      <c r="IQP52" s="150"/>
      <c r="IQQ52" s="150"/>
      <c r="IQR52" s="150"/>
      <c r="IQS52" s="150"/>
      <c r="IQT52" s="150"/>
      <c r="IQU52" s="150"/>
      <c r="IQV52" s="150"/>
      <c r="IQW52" s="150"/>
      <c r="IQX52" s="150"/>
      <c r="IQY52" s="150"/>
      <c r="IQZ52" s="150"/>
      <c r="IRA52" s="150"/>
      <c r="IRB52" s="150"/>
      <c r="IRC52" s="150"/>
      <c r="IRD52" s="150"/>
      <c r="IRE52" s="150"/>
      <c r="IRF52" s="150"/>
      <c r="IRG52" s="150"/>
      <c r="IRH52" s="150"/>
      <c r="IRI52" s="150"/>
      <c r="IRJ52" s="150"/>
      <c r="IRK52" s="150"/>
      <c r="IRL52" s="150"/>
      <c r="IRM52" s="150"/>
      <c r="IRN52" s="150"/>
      <c r="IRO52" s="150"/>
      <c r="IRP52" s="150"/>
      <c r="IRQ52" s="150"/>
      <c r="IRR52" s="150"/>
      <c r="IRS52" s="150"/>
      <c r="IRT52" s="150"/>
      <c r="IRU52" s="150"/>
      <c r="IRV52" s="150"/>
      <c r="IRW52" s="150"/>
      <c r="IRX52" s="150"/>
      <c r="IRY52" s="150"/>
      <c r="IRZ52" s="150"/>
      <c r="ISA52" s="150"/>
      <c r="ISB52" s="150"/>
      <c r="ISC52" s="150"/>
      <c r="ISD52" s="150"/>
      <c r="ISE52" s="150"/>
      <c r="ISF52" s="150"/>
      <c r="ISG52" s="150"/>
      <c r="ISH52" s="150"/>
      <c r="ISI52" s="150"/>
      <c r="ISJ52" s="150"/>
      <c r="ISK52" s="150"/>
      <c r="ISL52" s="150"/>
      <c r="ISM52" s="150"/>
      <c r="ISN52" s="150"/>
      <c r="ISO52" s="150"/>
      <c r="ISP52" s="150"/>
      <c r="ISQ52" s="150"/>
      <c r="ISR52" s="150"/>
      <c r="ISS52" s="150"/>
      <c r="IST52" s="150"/>
      <c r="ISU52" s="150"/>
      <c r="ISV52" s="150"/>
      <c r="ISW52" s="150"/>
      <c r="ISX52" s="150"/>
      <c r="ISY52" s="150"/>
      <c r="ISZ52" s="150"/>
      <c r="ITA52" s="150"/>
      <c r="ITB52" s="150"/>
      <c r="ITC52" s="150"/>
      <c r="ITD52" s="150"/>
      <c r="ITE52" s="150"/>
      <c r="ITF52" s="150"/>
      <c r="ITG52" s="150"/>
      <c r="ITH52" s="150"/>
      <c r="ITI52" s="150"/>
      <c r="ITJ52" s="150"/>
      <c r="ITK52" s="150"/>
      <c r="ITL52" s="150"/>
      <c r="ITM52" s="150"/>
      <c r="ITN52" s="150"/>
      <c r="ITO52" s="150"/>
      <c r="ITP52" s="150"/>
      <c r="ITQ52" s="150"/>
      <c r="ITR52" s="150"/>
      <c r="ITS52" s="150"/>
      <c r="ITT52" s="150"/>
      <c r="ITU52" s="150"/>
      <c r="ITV52" s="150"/>
      <c r="ITW52" s="150"/>
      <c r="ITX52" s="150"/>
      <c r="ITY52" s="150"/>
      <c r="ITZ52" s="150"/>
      <c r="IUA52" s="150"/>
      <c r="IUB52" s="150"/>
      <c r="IUC52" s="150"/>
      <c r="IUD52" s="150"/>
      <c r="IUE52" s="150"/>
      <c r="IUF52" s="150"/>
      <c r="IUG52" s="150"/>
      <c r="IUH52" s="150"/>
      <c r="IUI52" s="150"/>
      <c r="IUJ52" s="150"/>
      <c r="IUK52" s="150"/>
      <c r="IUL52" s="150"/>
      <c r="IUM52" s="150"/>
      <c r="IUN52" s="150"/>
      <c r="IUO52" s="150"/>
      <c r="IUP52" s="150"/>
      <c r="IUQ52" s="150"/>
      <c r="IUR52" s="150"/>
      <c r="IUS52" s="150"/>
      <c r="IUT52" s="150"/>
      <c r="IUU52" s="150"/>
      <c r="IUV52" s="150"/>
      <c r="IUW52" s="150"/>
      <c r="IUX52" s="150"/>
      <c r="IUY52" s="150"/>
      <c r="IUZ52" s="150"/>
      <c r="IVA52" s="150"/>
      <c r="IVB52" s="150"/>
      <c r="IVC52" s="150"/>
      <c r="IVD52" s="150"/>
      <c r="IVE52" s="150"/>
      <c r="IVF52" s="150"/>
      <c r="IVG52" s="150"/>
      <c r="IVH52" s="150"/>
      <c r="IVI52" s="150"/>
      <c r="IVJ52" s="150"/>
      <c r="IVK52" s="150"/>
      <c r="IVL52" s="150"/>
      <c r="IVM52" s="150"/>
      <c r="IVN52" s="150"/>
      <c r="IVO52" s="150"/>
      <c r="IVP52" s="150"/>
      <c r="IVQ52" s="150"/>
      <c r="IVR52" s="150"/>
      <c r="IVS52" s="150"/>
      <c r="IVT52" s="150"/>
      <c r="IVU52" s="150"/>
      <c r="IVV52" s="150"/>
      <c r="IVW52" s="150"/>
      <c r="IVX52" s="150"/>
      <c r="IVY52" s="150"/>
      <c r="IVZ52" s="150"/>
      <c r="IWA52" s="150"/>
      <c r="IWB52" s="150"/>
      <c r="IWC52" s="150"/>
      <c r="IWD52" s="150"/>
      <c r="IWE52" s="150"/>
      <c r="IWF52" s="150"/>
      <c r="IWG52" s="150"/>
      <c r="IWH52" s="150"/>
      <c r="IWI52" s="150"/>
      <c r="IWJ52" s="150"/>
      <c r="IWK52" s="150"/>
      <c r="IWL52" s="150"/>
      <c r="IWM52" s="150"/>
      <c r="IWN52" s="150"/>
      <c r="IWO52" s="150"/>
      <c r="IWP52" s="150"/>
      <c r="IWQ52" s="150"/>
      <c r="IWR52" s="150"/>
      <c r="IWS52" s="150"/>
      <c r="IWT52" s="150"/>
      <c r="IWU52" s="150"/>
      <c r="IWV52" s="150"/>
      <c r="IWW52" s="150"/>
      <c r="IWX52" s="150"/>
      <c r="IWY52" s="150"/>
      <c r="IWZ52" s="150"/>
      <c r="IXA52" s="150"/>
      <c r="IXB52" s="150"/>
      <c r="IXC52" s="150"/>
      <c r="IXD52" s="150"/>
      <c r="IXE52" s="150"/>
      <c r="IXF52" s="150"/>
      <c r="IXG52" s="150"/>
      <c r="IXH52" s="150"/>
      <c r="IXI52" s="150"/>
      <c r="IXJ52" s="150"/>
      <c r="IXK52" s="150"/>
      <c r="IXL52" s="150"/>
      <c r="IXM52" s="150"/>
      <c r="IXN52" s="150"/>
      <c r="IXO52" s="150"/>
      <c r="IXP52" s="150"/>
      <c r="IXQ52" s="150"/>
      <c r="IXR52" s="150"/>
      <c r="IXS52" s="150"/>
      <c r="IXT52" s="150"/>
      <c r="IXU52" s="150"/>
      <c r="IXV52" s="150"/>
      <c r="IXW52" s="150"/>
      <c r="IXX52" s="150"/>
      <c r="IXY52" s="150"/>
      <c r="IXZ52" s="150"/>
      <c r="IYA52" s="150"/>
      <c r="IYB52" s="150"/>
      <c r="IYC52" s="150"/>
      <c r="IYD52" s="150"/>
      <c r="IYE52" s="150"/>
      <c r="IYF52" s="150"/>
      <c r="IYG52" s="150"/>
      <c r="IYH52" s="150"/>
      <c r="IYI52" s="150"/>
      <c r="IYJ52" s="150"/>
      <c r="IYK52" s="150"/>
      <c r="IYL52" s="150"/>
      <c r="IYM52" s="150"/>
      <c r="IYN52" s="150"/>
      <c r="IYO52" s="150"/>
      <c r="IYP52" s="150"/>
      <c r="IYQ52" s="150"/>
      <c r="IYR52" s="150"/>
      <c r="IYS52" s="150"/>
      <c r="IYT52" s="150"/>
      <c r="IYU52" s="150"/>
      <c r="IYV52" s="150"/>
      <c r="IYW52" s="150"/>
      <c r="IYX52" s="150"/>
      <c r="IYY52" s="150"/>
      <c r="IYZ52" s="150"/>
      <c r="IZA52" s="150"/>
      <c r="IZB52" s="150"/>
      <c r="IZC52" s="150"/>
      <c r="IZD52" s="150"/>
      <c r="IZE52" s="150"/>
      <c r="IZF52" s="150"/>
      <c r="IZG52" s="150"/>
      <c r="IZH52" s="150"/>
      <c r="IZI52" s="150"/>
      <c r="IZJ52" s="150"/>
      <c r="IZK52" s="150"/>
      <c r="IZL52" s="150"/>
      <c r="IZM52" s="150"/>
      <c r="IZN52" s="150"/>
      <c r="IZO52" s="150"/>
      <c r="IZP52" s="150"/>
      <c r="IZQ52" s="150"/>
      <c r="IZR52" s="150"/>
      <c r="IZS52" s="150"/>
      <c r="IZT52" s="150"/>
      <c r="IZU52" s="150"/>
      <c r="IZV52" s="150"/>
      <c r="IZW52" s="150"/>
      <c r="IZX52" s="150"/>
      <c r="IZY52" s="150"/>
      <c r="IZZ52" s="150"/>
      <c r="JAA52" s="150"/>
      <c r="JAB52" s="150"/>
      <c r="JAC52" s="150"/>
      <c r="JAD52" s="150"/>
      <c r="JAE52" s="150"/>
      <c r="JAF52" s="150"/>
      <c r="JAG52" s="150"/>
      <c r="JAH52" s="150"/>
      <c r="JAI52" s="150"/>
      <c r="JAJ52" s="150"/>
      <c r="JAK52" s="150"/>
      <c r="JAL52" s="150"/>
      <c r="JAM52" s="150"/>
      <c r="JAN52" s="150"/>
      <c r="JAO52" s="150"/>
      <c r="JAP52" s="150"/>
      <c r="JAQ52" s="150"/>
      <c r="JAR52" s="150"/>
      <c r="JAS52" s="150"/>
      <c r="JAT52" s="150"/>
      <c r="JAU52" s="150"/>
      <c r="JAV52" s="150"/>
      <c r="JAW52" s="150"/>
      <c r="JAX52" s="150"/>
      <c r="JAY52" s="150"/>
      <c r="JAZ52" s="150"/>
      <c r="JBA52" s="150"/>
      <c r="JBB52" s="150"/>
      <c r="JBC52" s="150"/>
      <c r="JBD52" s="150"/>
      <c r="JBE52" s="150"/>
      <c r="JBF52" s="150"/>
      <c r="JBG52" s="150"/>
      <c r="JBH52" s="150"/>
      <c r="JBI52" s="150"/>
      <c r="JBJ52" s="150"/>
      <c r="JBK52" s="150"/>
      <c r="JBL52" s="150"/>
      <c r="JBM52" s="150"/>
      <c r="JBN52" s="150"/>
      <c r="JBO52" s="150"/>
      <c r="JBP52" s="150"/>
      <c r="JBQ52" s="150"/>
      <c r="JBR52" s="150"/>
      <c r="JBS52" s="150"/>
      <c r="JBT52" s="150"/>
      <c r="JBU52" s="150"/>
      <c r="JBV52" s="150"/>
      <c r="JBW52" s="150"/>
      <c r="JBX52" s="150"/>
      <c r="JBY52" s="150"/>
      <c r="JBZ52" s="150"/>
      <c r="JCA52" s="150"/>
      <c r="JCB52" s="150"/>
      <c r="JCC52" s="150"/>
      <c r="JCD52" s="150"/>
      <c r="JCE52" s="150"/>
      <c r="JCF52" s="150"/>
      <c r="JCG52" s="150"/>
      <c r="JCH52" s="150"/>
      <c r="JCI52" s="150"/>
      <c r="JCJ52" s="150"/>
      <c r="JCK52" s="150"/>
      <c r="JCL52" s="150"/>
      <c r="JCM52" s="150"/>
      <c r="JCN52" s="150"/>
      <c r="JCO52" s="150"/>
      <c r="JCP52" s="150"/>
      <c r="JCQ52" s="150"/>
      <c r="JCR52" s="150"/>
      <c r="JCS52" s="150"/>
      <c r="JCT52" s="150"/>
      <c r="JCU52" s="150"/>
      <c r="JCV52" s="150"/>
      <c r="JCW52" s="150"/>
      <c r="JCX52" s="150"/>
      <c r="JCY52" s="150"/>
      <c r="JCZ52" s="150"/>
      <c r="JDA52" s="150"/>
      <c r="JDB52" s="150"/>
      <c r="JDC52" s="150"/>
      <c r="JDD52" s="150"/>
      <c r="JDE52" s="150"/>
      <c r="JDF52" s="150"/>
      <c r="JDG52" s="150"/>
      <c r="JDH52" s="150"/>
      <c r="JDI52" s="150"/>
      <c r="JDJ52" s="150"/>
      <c r="JDK52" s="150"/>
      <c r="JDL52" s="150"/>
      <c r="JDM52" s="150"/>
      <c r="JDN52" s="150"/>
      <c r="JDO52" s="150"/>
      <c r="JDP52" s="150"/>
      <c r="JDQ52" s="150"/>
      <c r="JDR52" s="150"/>
      <c r="JDS52" s="150"/>
      <c r="JDT52" s="150"/>
      <c r="JDU52" s="150"/>
      <c r="JDV52" s="150"/>
      <c r="JDW52" s="150"/>
      <c r="JDX52" s="150"/>
      <c r="JDY52" s="150"/>
      <c r="JDZ52" s="150"/>
      <c r="JEA52" s="150"/>
      <c r="JEB52" s="150"/>
      <c r="JEC52" s="150"/>
      <c r="JED52" s="150"/>
      <c r="JEE52" s="150"/>
      <c r="JEF52" s="150"/>
      <c r="JEG52" s="150"/>
      <c r="JEH52" s="150"/>
      <c r="JEI52" s="150"/>
      <c r="JEJ52" s="150"/>
      <c r="JEK52" s="150"/>
      <c r="JEL52" s="150"/>
      <c r="JEM52" s="150"/>
      <c r="JEN52" s="150"/>
      <c r="JEO52" s="150"/>
      <c r="JEP52" s="150"/>
      <c r="JEQ52" s="150"/>
      <c r="JER52" s="150"/>
      <c r="JES52" s="150"/>
      <c r="JET52" s="150"/>
      <c r="JEU52" s="150"/>
      <c r="JEV52" s="150"/>
      <c r="JEW52" s="150"/>
      <c r="JEX52" s="150"/>
      <c r="JEY52" s="150"/>
      <c r="JEZ52" s="150"/>
      <c r="JFA52" s="150"/>
      <c r="JFB52" s="150"/>
      <c r="JFC52" s="150"/>
      <c r="JFD52" s="150"/>
      <c r="JFE52" s="150"/>
      <c r="JFF52" s="150"/>
      <c r="JFG52" s="150"/>
      <c r="JFH52" s="150"/>
      <c r="JFI52" s="150"/>
      <c r="JFJ52" s="150"/>
      <c r="JFK52" s="150"/>
      <c r="JFL52" s="150"/>
      <c r="JFM52" s="150"/>
      <c r="JFN52" s="150"/>
      <c r="JFO52" s="150"/>
      <c r="JFP52" s="150"/>
      <c r="JFQ52" s="150"/>
      <c r="JFR52" s="150"/>
      <c r="JFS52" s="150"/>
      <c r="JFT52" s="150"/>
      <c r="JFU52" s="150"/>
      <c r="JFV52" s="150"/>
      <c r="JFW52" s="150"/>
      <c r="JFX52" s="150"/>
      <c r="JFY52" s="150"/>
      <c r="JFZ52" s="150"/>
      <c r="JGA52" s="150"/>
      <c r="JGB52" s="150"/>
      <c r="JGC52" s="150"/>
      <c r="JGD52" s="150"/>
      <c r="JGE52" s="150"/>
      <c r="JGF52" s="150"/>
      <c r="JGG52" s="150"/>
      <c r="JGH52" s="150"/>
      <c r="JGI52" s="150"/>
      <c r="JGJ52" s="150"/>
      <c r="JGK52" s="150"/>
      <c r="JGL52" s="150"/>
      <c r="JGM52" s="150"/>
      <c r="JGN52" s="150"/>
      <c r="JGO52" s="150"/>
      <c r="JGP52" s="150"/>
      <c r="JGQ52" s="150"/>
      <c r="JGR52" s="150"/>
      <c r="JGS52" s="150"/>
      <c r="JGT52" s="150"/>
      <c r="JGU52" s="150"/>
      <c r="JGV52" s="150"/>
      <c r="JGW52" s="150"/>
      <c r="JGX52" s="150"/>
      <c r="JGY52" s="150"/>
      <c r="JGZ52" s="150"/>
      <c r="JHA52" s="150"/>
      <c r="JHB52" s="150"/>
      <c r="JHC52" s="150"/>
      <c r="JHD52" s="150"/>
      <c r="JHE52" s="150"/>
      <c r="JHF52" s="150"/>
      <c r="JHG52" s="150"/>
      <c r="JHH52" s="150"/>
      <c r="JHI52" s="150"/>
      <c r="JHJ52" s="150"/>
      <c r="JHK52" s="150"/>
      <c r="JHL52" s="150"/>
      <c r="JHM52" s="150"/>
      <c r="JHN52" s="150"/>
      <c r="JHO52" s="150"/>
      <c r="JHP52" s="150"/>
      <c r="JHQ52" s="150"/>
      <c r="JHR52" s="150"/>
      <c r="JHS52" s="150"/>
      <c r="JHT52" s="150"/>
      <c r="JHU52" s="150"/>
      <c r="JHV52" s="150"/>
      <c r="JHW52" s="150"/>
      <c r="JHX52" s="150"/>
      <c r="JHY52" s="150"/>
      <c r="JHZ52" s="150"/>
      <c r="JIA52" s="150"/>
      <c r="JIB52" s="150"/>
      <c r="JIC52" s="150"/>
      <c r="JID52" s="150"/>
      <c r="JIE52" s="150"/>
      <c r="JIF52" s="150"/>
      <c r="JIG52" s="150"/>
      <c r="JIH52" s="150"/>
      <c r="JII52" s="150"/>
      <c r="JIJ52" s="150"/>
      <c r="JIK52" s="150"/>
      <c r="JIL52" s="150"/>
      <c r="JIM52" s="150"/>
      <c r="JIN52" s="150"/>
      <c r="JIO52" s="150"/>
      <c r="JIP52" s="150"/>
      <c r="JIQ52" s="150"/>
      <c r="JIR52" s="150"/>
      <c r="JIS52" s="150"/>
      <c r="JIT52" s="150"/>
      <c r="JIU52" s="150"/>
      <c r="JIV52" s="150"/>
      <c r="JIW52" s="150"/>
      <c r="JIX52" s="150"/>
      <c r="JIY52" s="150"/>
      <c r="JIZ52" s="150"/>
      <c r="JJA52" s="150"/>
      <c r="JJB52" s="150"/>
      <c r="JJC52" s="150"/>
      <c r="JJD52" s="150"/>
      <c r="JJE52" s="150"/>
      <c r="JJF52" s="150"/>
      <c r="JJG52" s="150"/>
      <c r="JJH52" s="150"/>
      <c r="JJI52" s="150"/>
      <c r="JJJ52" s="150"/>
      <c r="JJK52" s="150"/>
      <c r="JJL52" s="150"/>
      <c r="JJM52" s="150"/>
      <c r="JJN52" s="150"/>
      <c r="JJO52" s="150"/>
      <c r="JJP52" s="150"/>
      <c r="JJQ52" s="150"/>
      <c r="JJR52" s="150"/>
      <c r="JJS52" s="150"/>
      <c r="JJT52" s="150"/>
      <c r="JJU52" s="150"/>
      <c r="JJV52" s="150"/>
      <c r="JJW52" s="150"/>
      <c r="JJX52" s="150"/>
      <c r="JJY52" s="150"/>
      <c r="JJZ52" s="150"/>
      <c r="JKA52" s="150"/>
      <c r="JKB52" s="150"/>
      <c r="JKC52" s="150"/>
      <c r="JKD52" s="150"/>
      <c r="JKE52" s="150"/>
      <c r="JKF52" s="150"/>
      <c r="JKG52" s="150"/>
      <c r="JKH52" s="150"/>
      <c r="JKI52" s="150"/>
      <c r="JKJ52" s="150"/>
      <c r="JKK52" s="150"/>
      <c r="JKL52" s="150"/>
      <c r="JKM52" s="150"/>
      <c r="JKN52" s="150"/>
      <c r="JKO52" s="150"/>
      <c r="JKP52" s="150"/>
      <c r="JKQ52" s="150"/>
      <c r="JKR52" s="150"/>
      <c r="JKS52" s="150"/>
      <c r="JKT52" s="150"/>
      <c r="JKU52" s="150"/>
      <c r="JKV52" s="150"/>
      <c r="JKW52" s="150"/>
      <c r="JKX52" s="150"/>
      <c r="JKY52" s="150"/>
      <c r="JKZ52" s="150"/>
      <c r="JLA52" s="150"/>
      <c r="JLB52" s="150"/>
      <c r="JLC52" s="150"/>
      <c r="JLD52" s="150"/>
      <c r="JLE52" s="150"/>
      <c r="JLF52" s="150"/>
      <c r="JLG52" s="150"/>
      <c r="JLH52" s="150"/>
      <c r="JLI52" s="150"/>
      <c r="JLJ52" s="150"/>
      <c r="JLK52" s="150"/>
      <c r="JLL52" s="150"/>
      <c r="JLM52" s="150"/>
      <c r="JLN52" s="150"/>
      <c r="JLO52" s="150"/>
      <c r="JLP52" s="150"/>
      <c r="JLQ52" s="150"/>
      <c r="JLR52" s="150"/>
      <c r="JLS52" s="150"/>
      <c r="JLT52" s="150"/>
      <c r="JLU52" s="150"/>
      <c r="JLV52" s="150"/>
      <c r="JLW52" s="150"/>
      <c r="JLX52" s="150"/>
      <c r="JLY52" s="150"/>
      <c r="JLZ52" s="150"/>
      <c r="JMA52" s="150"/>
      <c r="JMB52" s="150"/>
      <c r="JMC52" s="150"/>
      <c r="JMD52" s="150"/>
      <c r="JME52" s="150"/>
      <c r="JMF52" s="150"/>
      <c r="JMG52" s="150"/>
      <c r="JMH52" s="150"/>
      <c r="JMI52" s="150"/>
      <c r="JMJ52" s="150"/>
      <c r="JMK52" s="150"/>
      <c r="JML52" s="150"/>
      <c r="JMM52" s="150"/>
      <c r="JMN52" s="150"/>
      <c r="JMO52" s="150"/>
      <c r="JMP52" s="150"/>
      <c r="JMQ52" s="150"/>
      <c r="JMR52" s="150"/>
      <c r="JMS52" s="150"/>
      <c r="JMT52" s="150"/>
      <c r="JMU52" s="150"/>
      <c r="JMV52" s="150"/>
      <c r="JMW52" s="150"/>
      <c r="JMX52" s="150"/>
      <c r="JMY52" s="150"/>
      <c r="JMZ52" s="150"/>
      <c r="JNA52" s="150"/>
      <c r="JNB52" s="150"/>
      <c r="JNC52" s="150"/>
      <c r="JND52" s="150"/>
      <c r="JNE52" s="150"/>
      <c r="JNF52" s="150"/>
      <c r="JNG52" s="150"/>
      <c r="JNH52" s="150"/>
      <c r="JNI52" s="150"/>
      <c r="JNJ52" s="150"/>
      <c r="JNK52" s="150"/>
      <c r="JNL52" s="150"/>
      <c r="JNM52" s="150"/>
      <c r="JNN52" s="150"/>
      <c r="JNO52" s="150"/>
      <c r="JNP52" s="150"/>
      <c r="JNQ52" s="150"/>
      <c r="JNR52" s="150"/>
      <c r="JNS52" s="150"/>
      <c r="JNT52" s="150"/>
      <c r="JNU52" s="150"/>
      <c r="JNV52" s="150"/>
      <c r="JNW52" s="150"/>
      <c r="JNX52" s="150"/>
      <c r="JNY52" s="150"/>
      <c r="JNZ52" s="150"/>
      <c r="JOA52" s="150"/>
      <c r="JOB52" s="150"/>
      <c r="JOC52" s="150"/>
      <c r="JOD52" s="150"/>
      <c r="JOE52" s="150"/>
      <c r="JOF52" s="150"/>
      <c r="JOG52" s="150"/>
      <c r="JOH52" s="150"/>
      <c r="JOI52" s="150"/>
      <c r="JOJ52" s="150"/>
      <c r="JOK52" s="150"/>
      <c r="JOL52" s="150"/>
      <c r="JOM52" s="150"/>
      <c r="JON52" s="150"/>
      <c r="JOO52" s="150"/>
      <c r="JOP52" s="150"/>
      <c r="JOQ52" s="150"/>
      <c r="JOR52" s="150"/>
      <c r="JOS52" s="150"/>
      <c r="JOT52" s="150"/>
      <c r="JOU52" s="150"/>
      <c r="JOV52" s="150"/>
      <c r="JOW52" s="150"/>
      <c r="JOX52" s="150"/>
      <c r="JOY52" s="150"/>
      <c r="JOZ52" s="150"/>
      <c r="JPA52" s="150"/>
      <c r="JPB52" s="150"/>
      <c r="JPC52" s="150"/>
      <c r="JPD52" s="150"/>
      <c r="JPE52" s="150"/>
      <c r="JPF52" s="150"/>
      <c r="JPG52" s="150"/>
      <c r="JPH52" s="150"/>
      <c r="JPI52" s="150"/>
      <c r="JPJ52" s="150"/>
      <c r="JPK52" s="150"/>
      <c r="JPL52" s="150"/>
      <c r="JPM52" s="150"/>
      <c r="JPN52" s="150"/>
      <c r="JPO52" s="150"/>
      <c r="JPP52" s="150"/>
      <c r="JPQ52" s="150"/>
      <c r="JPR52" s="150"/>
      <c r="JPS52" s="150"/>
      <c r="JPT52" s="150"/>
      <c r="JPU52" s="150"/>
      <c r="JPV52" s="150"/>
      <c r="JPW52" s="150"/>
      <c r="JPX52" s="150"/>
      <c r="JPY52" s="150"/>
      <c r="JPZ52" s="150"/>
      <c r="JQA52" s="150"/>
      <c r="JQB52" s="150"/>
      <c r="JQC52" s="150"/>
      <c r="JQD52" s="150"/>
      <c r="JQE52" s="150"/>
      <c r="JQF52" s="150"/>
      <c r="JQG52" s="150"/>
      <c r="JQH52" s="150"/>
      <c r="JQI52" s="150"/>
      <c r="JQJ52" s="150"/>
      <c r="JQK52" s="150"/>
      <c r="JQL52" s="150"/>
      <c r="JQM52" s="150"/>
      <c r="JQN52" s="150"/>
      <c r="JQO52" s="150"/>
      <c r="JQP52" s="150"/>
      <c r="JQQ52" s="150"/>
      <c r="JQR52" s="150"/>
      <c r="JQS52" s="150"/>
      <c r="JQT52" s="150"/>
      <c r="JQU52" s="150"/>
      <c r="JQV52" s="150"/>
      <c r="JQW52" s="150"/>
      <c r="JQX52" s="150"/>
      <c r="JQY52" s="150"/>
      <c r="JQZ52" s="150"/>
      <c r="JRA52" s="150"/>
      <c r="JRB52" s="150"/>
      <c r="JRC52" s="150"/>
      <c r="JRD52" s="150"/>
      <c r="JRE52" s="150"/>
      <c r="JRF52" s="150"/>
      <c r="JRG52" s="150"/>
      <c r="JRH52" s="150"/>
      <c r="JRI52" s="150"/>
      <c r="JRJ52" s="150"/>
      <c r="JRK52" s="150"/>
      <c r="JRL52" s="150"/>
      <c r="JRM52" s="150"/>
      <c r="JRN52" s="150"/>
      <c r="JRO52" s="150"/>
      <c r="JRP52" s="150"/>
      <c r="JRQ52" s="150"/>
      <c r="JRR52" s="150"/>
      <c r="JRS52" s="150"/>
      <c r="JRT52" s="150"/>
      <c r="JRU52" s="150"/>
      <c r="JRV52" s="150"/>
      <c r="JRW52" s="150"/>
      <c r="JRX52" s="150"/>
      <c r="JRY52" s="150"/>
      <c r="JRZ52" s="150"/>
      <c r="JSA52" s="150"/>
      <c r="JSB52" s="150"/>
      <c r="JSC52" s="150"/>
      <c r="JSD52" s="150"/>
      <c r="JSE52" s="150"/>
      <c r="JSF52" s="150"/>
      <c r="JSG52" s="150"/>
      <c r="JSH52" s="150"/>
      <c r="JSI52" s="150"/>
      <c r="JSJ52" s="150"/>
      <c r="JSK52" s="150"/>
      <c r="JSL52" s="150"/>
      <c r="JSM52" s="150"/>
      <c r="JSN52" s="150"/>
      <c r="JSO52" s="150"/>
      <c r="JSP52" s="150"/>
      <c r="JSQ52" s="150"/>
      <c r="JSR52" s="150"/>
      <c r="JSS52" s="150"/>
      <c r="JST52" s="150"/>
      <c r="JSU52" s="150"/>
      <c r="JSV52" s="150"/>
      <c r="JSW52" s="150"/>
      <c r="JSX52" s="150"/>
      <c r="JSY52" s="150"/>
      <c r="JSZ52" s="150"/>
      <c r="JTA52" s="150"/>
      <c r="JTB52" s="150"/>
      <c r="JTC52" s="150"/>
      <c r="JTD52" s="150"/>
      <c r="JTE52" s="150"/>
      <c r="JTF52" s="150"/>
      <c r="JTG52" s="150"/>
      <c r="JTH52" s="150"/>
      <c r="JTI52" s="150"/>
      <c r="JTJ52" s="150"/>
      <c r="JTK52" s="150"/>
      <c r="JTL52" s="150"/>
      <c r="JTM52" s="150"/>
      <c r="JTN52" s="150"/>
      <c r="JTO52" s="150"/>
      <c r="JTP52" s="150"/>
      <c r="JTQ52" s="150"/>
      <c r="JTR52" s="150"/>
      <c r="JTS52" s="150"/>
      <c r="JTT52" s="150"/>
      <c r="JTU52" s="150"/>
      <c r="JTV52" s="150"/>
      <c r="JTW52" s="150"/>
      <c r="JTX52" s="150"/>
      <c r="JTY52" s="150"/>
      <c r="JTZ52" s="150"/>
      <c r="JUA52" s="150"/>
      <c r="JUB52" s="150"/>
      <c r="JUC52" s="150"/>
      <c r="JUD52" s="150"/>
      <c r="JUE52" s="150"/>
      <c r="JUF52" s="150"/>
      <c r="JUG52" s="150"/>
      <c r="JUH52" s="150"/>
      <c r="JUI52" s="150"/>
      <c r="JUJ52" s="150"/>
      <c r="JUK52" s="150"/>
      <c r="JUL52" s="150"/>
      <c r="JUM52" s="150"/>
      <c r="JUN52" s="150"/>
      <c r="JUO52" s="150"/>
      <c r="JUP52" s="150"/>
      <c r="JUQ52" s="150"/>
      <c r="JUR52" s="150"/>
      <c r="JUS52" s="150"/>
      <c r="JUT52" s="150"/>
      <c r="JUU52" s="150"/>
      <c r="JUV52" s="150"/>
      <c r="JUW52" s="150"/>
      <c r="JUX52" s="150"/>
      <c r="JUY52" s="150"/>
      <c r="JUZ52" s="150"/>
      <c r="JVA52" s="150"/>
      <c r="JVB52" s="150"/>
      <c r="JVC52" s="150"/>
      <c r="JVD52" s="150"/>
      <c r="JVE52" s="150"/>
      <c r="JVF52" s="150"/>
      <c r="JVG52" s="150"/>
      <c r="JVH52" s="150"/>
      <c r="JVI52" s="150"/>
      <c r="JVJ52" s="150"/>
      <c r="JVK52" s="150"/>
      <c r="JVL52" s="150"/>
      <c r="JVM52" s="150"/>
      <c r="JVN52" s="150"/>
      <c r="JVO52" s="150"/>
      <c r="JVP52" s="150"/>
      <c r="JVQ52" s="150"/>
      <c r="JVR52" s="150"/>
      <c r="JVS52" s="150"/>
      <c r="JVT52" s="150"/>
      <c r="JVU52" s="150"/>
      <c r="JVV52" s="150"/>
      <c r="JVW52" s="150"/>
      <c r="JVX52" s="150"/>
      <c r="JVY52" s="150"/>
      <c r="JVZ52" s="150"/>
      <c r="JWA52" s="150"/>
      <c r="JWB52" s="150"/>
      <c r="JWC52" s="150"/>
      <c r="JWD52" s="150"/>
      <c r="JWE52" s="150"/>
      <c r="JWF52" s="150"/>
      <c r="JWG52" s="150"/>
      <c r="JWH52" s="150"/>
      <c r="JWI52" s="150"/>
      <c r="JWJ52" s="150"/>
      <c r="JWK52" s="150"/>
      <c r="JWL52" s="150"/>
      <c r="JWM52" s="150"/>
      <c r="JWN52" s="150"/>
      <c r="JWO52" s="150"/>
      <c r="JWP52" s="150"/>
      <c r="JWQ52" s="150"/>
      <c r="JWR52" s="150"/>
      <c r="JWS52" s="150"/>
      <c r="JWT52" s="150"/>
      <c r="JWU52" s="150"/>
      <c r="JWV52" s="150"/>
      <c r="JWW52" s="150"/>
      <c r="JWX52" s="150"/>
      <c r="JWY52" s="150"/>
      <c r="JWZ52" s="150"/>
      <c r="JXA52" s="150"/>
      <c r="JXB52" s="150"/>
      <c r="JXC52" s="150"/>
      <c r="JXD52" s="150"/>
      <c r="JXE52" s="150"/>
      <c r="JXF52" s="150"/>
      <c r="JXG52" s="150"/>
      <c r="JXH52" s="150"/>
      <c r="JXI52" s="150"/>
      <c r="JXJ52" s="150"/>
      <c r="JXK52" s="150"/>
      <c r="JXL52" s="150"/>
      <c r="JXM52" s="150"/>
      <c r="JXN52" s="150"/>
      <c r="JXO52" s="150"/>
      <c r="JXP52" s="150"/>
      <c r="JXQ52" s="150"/>
      <c r="JXR52" s="150"/>
      <c r="JXS52" s="150"/>
      <c r="JXT52" s="150"/>
      <c r="JXU52" s="150"/>
      <c r="JXV52" s="150"/>
      <c r="JXW52" s="150"/>
      <c r="JXX52" s="150"/>
      <c r="JXY52" s="150"/>
      <c r="JXZ52" s="150"/>
      <c r="JYA52" s="150"/>
      <c r="JYB52" s="150"/>
      <c r="JYC52" s="150"/>
      <c r="JYD52" s="150"/>
      <c r="JYE52" s="150"/>
      <c r="JYF52" s="150"/>
      <c r="JYG52" s="150"/>
      <c r="JYH52" s="150"/>
      <c r="JYI52" s="150"/>
      <c r="JYJ52" s="150"/>
      <c r="JYK52" s="150"/>
      <c r="JYL52" s="150"/>
      <c r="JYM52" s="150"/>
      <c r="JYN52" s="150"/>
      <c r="JYO52" s="150"/>
      <c r="JYP52" s="150"/>
      <c r="JYQ52" s="150"/>
      <c r="JYR52" s="150"/>
      <c r="JYS52" s="150"/>
      <c r="JYT52" s="150"/>
      <c r="JYU52" s="150"/>
      <c r="JYV52" s="150"/>
      <c r="JYW52" s="150"/>
      <c r="JYX52" s="150"/>
      <c r="JYY52" s="150"/>
      <c r="JYZ52" s="150"/>
      <c r="JZA52" s="150"/>
      <c r="JZB52" s="150"/>
      <c r="JZC52" s="150"/>
      <c r="JZD52" s="150"/>
      <c r="JZE52" s="150"/>
      <c r="JZF52" s="150"/>
      <c r="JZG52" s="150"/>
      <c r="JZH52" s="150"/>
      <c r="JZI52" s="150"/>
      <c r="JZJ52" s="150"/>
      <c r="JZK52" s="150"/>
      <c r="JZL52" s="150"/>
      <c r="JZM52" s="150"/>
      <c r="JZN52" s="150"/>
      <c r="JZO52" s="150"/>
      <c r="JZP52" s="150"/>
      <c r="JZQ52" s="150"/>
      <c r="JZR52" s="150"/>
      <c r="JZS52" s="150"/>
      <c r="JZT52" s="150"/>
      <c r="JZU52" s="150"/>
      <c r="JZV52" s="150"/>
      <c r="JZW52" s="150"/>
      <c r="JZX52" s="150"/>
      <c r="JZY52" s="150"/>
      <c r="JZZ52" s="150"/>
      <c r="KAA52" s="150"/>
      <c r="KAB52" s="150"/>
      <c r="KAC52" s="150"/>
      <c r="KAD52" s="150"/>
      <c r="KAE52" s="150"/>
      <c r="KAF52" s="150"/>
      <c r="KAG52" s="150"/>
      <c r="KAH52" s="150"/>
      <c r="KAI52" s="150"/>
      <c r="KAJ52" s="150"/>
      <c r="KAK52" s="150"/>
      <c r="KAL52" s="150"/>
      <c r="KAM52" s="150"/>
      <c r="KAN52" s="150"/>
      <c r="KAO52" s="150"/>
      <c r="KAP52" s="150"/>
      <c r="KAQ52" s="150"/>
      <c r="KAR52" s="150"/>
      <c r="KAS52" s="150"/>
      <c r="KAT52" s="150"/>
      <c r="KAU52" s="150"/>
      <c r="KAV52" s="150"/>
      <c r="KAW52" s="150"/>
      <c r="KAX52" s="150"/>
      <c r="KAY52" s="150"/>
      <c r="KAZ52" s="150"/>
      <c r="KBA52" s="150"/>
      <c r="KBB52" s="150"/>
      <c r="KBC52" s="150"/>
      <c r="KBD52" s="150"/>
      <c r="KBE52" s="150"/>
      <c r="KBF52" s="150"/>
      <c r="KBG52" s="150"/>
      <c r="KBH52" s="150"/>
      <c r="KBI52" s="150"/>
      <c r="KBJ52" s="150"/>
      <c r="KBK52" s="150"/>
      <c r="KBL52" s="150"/>
      <c r="KBM52" s="150"/>
      <c r="KBN52" s="150"/>
      <c r="KBO52" s="150"/>
      <c r="KBP52" s="150"/>
      <c r="KBQ52" s="150"/>
      <c r="KBR52" s="150"/>
      <c r="KBS52" s="150"/>
      <c r="KBT52" s="150"/>
      <c r="KBU52" s="150"/>
      <c r="KBV52" s="150"/>
      <c r="KBW52" s="150"/>
      <c r="KBX52" s="150"/>
      <c r="KBY52" s="150"/>
      <c r="KBZ52" s="150"/>
      <c r="KCA52" s="150"/>
      <c r="KCB52" s="150"/>
      <c r="KCC52" s="150"/>
      <c r="KCD52" s="150"/>
      <c r="KCE52" s="150"/>
      <c r="KCF52" s="150"/>
      <c r="KCG52" s="150"/>
      <c r="KCH52" s="150"/>
      <c r="KCI52" s="150"/>
      <c r="KCJ52" s="150"/>
      <c r="KCK52" s="150"/>
      <c r="KCL52" s="150"/>
      <c r="KCM52" s="150"/>
      <c r="KCN52" s="150"/>
      <c r="KCO52" s="150"/>
      <c r="KCP52" s="150"/>
      <c r="KCQ52" s="150"/>
      <c r="KCR52" s="150"/>
      <c r="KCS52" s="150"/>
      <c r="KCT52" s="150"/>
      <c r="KCU52" s="150"/>
      <c r="KCV52" s="150"/>
      <c r="KCW52" s="150"/>
      <c r="KCX52" s="150"/>
      <c r="KCY52" s="150"/>
      <c r="KCZ52" s="150"/>
      <c r="KDA52" s="150"/>
      <c r="KDB52" s="150"/>
      <c r="KDC52" s="150"/>
      <c r="KDD52" s="150"/>
      <c r="KDE52" s="150"/>
      <c r="KDF52" s="150"/>
      <c r="KDG52" s="150"/>
      <c r="KDH52" s="150"/>
      <c r="KDI52" s="150"/>
      <c r="KDJ52" s="150"/>
      <c r="KDK52" s="150"/>
      <c r="KDL52" s="150"/>
      <c r="KDM52" s="150"/>
      <c r="KDN52" s="150"/>
      <c r="KDO52" s="150"/>
      <c r="KDP52" s="150"/>
      <c r="KDQ52" s="150"/>
      <c r="KDR52" s="150"/>
      <c r="KDS52" s="150"/>
      <c r="KDT52" s="150"/>
      <c r="KDU52" s="150"/>
      <c r="KDV52" s="150"/>
      <c r="KDW52" s="150"/>
      <c r="KDX52" s="150"/>
      <c r="KDY52" s="150"/>
      <c r="KDZ52" s="150"/>
      <c r="KEA52" s="150"/>
      <c r="KEB52" s="150"/>
      <c r="KEC52" s="150"/>
      <c r="KED52" s="150"/>
      <c r="KEE52" s="150"/>
      <c r="KEF52" s="150"/>
      <c r="KEG52" s="150"/>
      <c r="KEH52" s="150"/>
      <c r="KEI52" s="150"/>
      <c r="KEJ52" s="150"/>
      <c r="KEK52" s="150"/>
      <c r="KEL52" s="150"/>
      <c r="KEM52" s="150"/>
      <c r="KEN52" s="150"/>
      <c r="KEO52" s="150"/>
      <c r="KEP52" s="150"/>
      <c r="KEQ52" s="150"/>
      <c r="KER52" s="150"/>
      <c r="KES52" s="150"/>
      <c r="KET52" s="150"/>
      <c r="KEU52" s="150"/>
      <c r="KEV52" s="150"/>
      <c r="KEW52" s="150"/>
      <c r="KEX52" s="150"/>
      <c r="KEY52" s="150"/>
      <c r="KEZ52" s="150"/>
      <c r="KFA52" s="150"/>
      <c r="KFB52" s="150"/>
      <c r="KFC52" s="150"/>
      <c r="KFD52" s="150"/>
      <c r="KFE52" s="150"/>
      <c r="KFF52" s="150"/>
      <c r="KFG52" s="150"/>
      <c r="KFH52" s="150"/>
      <c r="KFI52" s="150"/>
      <c r="KFJ52" s="150"/>
      <c r="KFK52" s="150"/>
      <c r="KFL52" s="150"/>
      <c r="KFM52" s="150"/>
      <c r="KFN52" s="150"/>
      <c r="KFO52" s="150"/>
      <c r="KFP52" s="150"/>
      <c r="KFQ52" s="150"/>
      <c r="KFR52" s="150"/>
      <c r="KFS52" s="150"/>
      <c r="KFT52" s="150"/>
      <c r="KFU52" s="150"/>
      <c r="KFV52" s="150"/>
      <c r="KFW52" s="150"/>
      <c r="KFX52" s="150"/>
      <c r="KFY52" s="150"/>
      <c r="KFZ52" s="150"/>
      <c r="KGA52" s="150"/>
      <c r="KGB52" s="150"/>
      <c r="KGC52" s="150"/>
      <c r="KGD52" s="150"/>
      <c r="KGE52" s="150"/>
      <c r="KGF52" s="150"/>
      <c r="KGG52" s="150"/>
      <c r="KGH52" s="150"/>
      <c r="KGI52" s="150"/>
      <c r="KGJ52" s="150"/>
      <c r="KGK52" s="150"/>
      <c r="KGL52" s="150"/>
      <c r="KGM52" s="150"/>
      <c r="KGN52" s="150"/>
      <c r="KGO52" s="150"/>
      <c r="KGP52" s="150"/>
      <c r="KGQ52" s="150"/>
      <c r="KGR52" s="150"/>
      <c r="KGS52" s="150"/>
      <c r="KGT52" s="150"/>
      <c r="KGU52" s="150"/>
      <c r="KGV52" s="150"/>
      <c r="KGW52" s="150"/>
      <c r="KGX52" s="150"/>
      <c r="KGY52" s="150"/>
      <c r="KGZ52" s="150"/>
      <c r="KHA52" s="150"/>
      <c r="KHB52" s="150"/>
      <c r="KHC52" s="150"/>
      <c r="KHD52" s="150"/>
      <c r="KHE52" s="150"/>
      <c r="KHF52" s="150"/>
      <c r="KHG52" s="150"/>
      <c r="KHH52" s="150"/>
      <c r="KHI52" s="150"/>
      <c r="KHJ52" s="150"/>
      <c r="KHK52" s="150"/>
      <c r="KHL52" s="150"/>
      <c r="KHM52" s="150"/>
      <c r="KHN52" s="150"/>
      <c r="KHO52" s="150"/>
      <c r="KHP52" s="150"/>
      <c r="KHQ52" s="150"/>
      <c r="KHR52" s="150"/>
      <c r="KHS52" s="150"/>
      <c r="KHT52" s="150"/>
      <c r="KHU52" s="150"/>
      <c r="KHV52" s="150"/>
      <c r="KHW52" s="150"/>
      <c r="KHX52" s="150"/>
      <c r="KHY52" s="150"/>
      <c r="KHZ52" s="150"/>
      <c r="KIA52" s="150"/>
      <c r="KIB52" s="150"/>
      <c r="KIC52" s="150"/>
      <c r="KID52" s="150"/>
      <c r="KIE52" s="150"/>
      <c r="KIF52" s="150"/>
      <c r="KIG52" s="150"/>
      <c r="KIH52" s="150"/>
      <c r="KII52" s="150"/>
      <c r="KIJ52" s="150"/>
      <c r="KIK52" s="150"/>
      <c r="KIL52" s="150"/>
      <c r="KIM52" s="150"/>
      <c r="KIN52" s="150"/>
      <c r="KIO52" s="150"/>
      <c r="KIP52" s="150"/>
      <c r="KIQ52" s="150"/>
      <c r="KIR52" s="150"/>
      <c r="KIS52" s="150"/>
      <c r="KIT52" s="150"/>
      <c r="KIU52" s="150"/>
      <c r="KIV52" s="150"/>
      <c r="KIW52" s="150"/>
      <c r="KIX52" s="150"/>
      <c r="KIY52" s="150"/>
      <c r="KIZ52" s="150"/>
      <c r="KJA52" s="150"/>
      <c r="KJB52" s="150"/>
      <c r="KJC52" s="150"/>
      <c r="KJD52" s="150"/>
      <c r="KJE52" s="150"/>
      <c r="KJF52" s="150"/>
      <c r="KJG52" s="150"/>
      <c r="KJH52" s="150"/>
      <c r="KJI52" s="150"/>
      <c r="KJJ52" s="150"/>
      <c r="KJK52" s="150"/>
      <c r="KJL52" s="150"/>
      <c r="KJM52" s="150"/>
      <c r="KJN52" s="150"/>
      <c r="KJO52" s="150"/>
      <c r="KJP52" s="150"/>
      <c r="KJQ52" s="150"/>
      <c r="KJR52" s="150"/>
      <c r="KJS52" s="150"/>
      <c r="KJT52" s="150"/>
      <c r="KJU52" s="150"/>
      <c r="KJV52" s="150"/>
      <c r="KJW52" s="150"/>
      <c r="KJX52" s="150"/>
      <c r="KJY52" s="150"/>
      <c r="KJZ52" s="150"/>
      <c r="KKA52" s="150"/>
      <c r="KKB52" s="150"/>
      <c r="KKC52" s="150"/>
      <c r="KKD52" s="150"/>
      <c r="KKE52" s="150"/>
      <c r="KKF52" s="150"/>
      <c r="KKG52" s="150"/>
      <c r="KKH52" s="150"/>
      <c r="KKI52" s="150"/>
      <c r="KKJ52" s="150"/>
      <c r="KKK52" s="150"/>
      <c r="KKL52" s="150"/>
      <c r="KKM52" s="150"/>
      <c r="KKN52" s="150"/>
      <c r="KKO52" s="150"/>
      <c r="KKP52" s="150"/>
      <c r="KKQ52" s="150"/>
      <c r="KKR52" s="150"/>
      <c r="KKS52" s="150"/>
      <c r="KKT52" s="150"/>
      <c r="KKU52" s="150"/>
      <c r="KKV52" s="150"/>
      <c r="KKW52" s="150"/>
      <c r="KKX52" s="150"/>
      <c r="KKY52" s="150"/>
      <c r="KKZ52" s="150"/>
      <c r="KLA52" s="150"/>
      <c r="KLB52" s="150"/>
      <c r="KLC52" s="150"/>
      <c r="KLD52" s="150"/>
      <c r="KLE52" s="150"/>
      <c r="KLF52" s="150"/>
      <c r="KLG52" s="150"/>
      <c r="KLH52" s="150"/>
      <c r="KLI52" s="150"/>
      <c r="KLJ52" s="150"/>
      <c r="KLK52" s="150"/>
      <c r="KLL52" s="150"/>
      <c r="KLM52" s="150"/>
      <c r="KLN52" s="150"/>
      <c r="KLO52" s="150"/>
      <c r="KLP52" s="150"/>
      <c r="KLQ52" s="150"/>
      <c r="KLR52" s="150"/>
      <c r="KLS52" s="150"/>
      <c r="KLT52" s="150"/>
      <c r="KLU52" s="150"/>
      <c r="KLV52" s="150"/>
      <c r="KLW52" s="150"/>
      <c r="KLX52" s="150"/>
      <c r="KLY52" s="150"/>
      <c r="KLZ52" s="150"/>
      <c r="KMA52" s="150"/>
      <c r="KMB52" s="150"/>
      <c r="KMC52" s="150"/>
      <c r="KMD52" s="150"/>
      <c r="KME52" s="150"/>
      <c r="KMF52" s="150"/>
      <c r="KMG52" s="150"/>
      <c r="KMH52" s="150"/>
      <c r="KMI52" s="150"/>
      <c r="KMJ52" s="150"/>
      <c r="KMK52" s="150"/>
      <c r="KML52" s="150"/>
      <c r="KMM52" s="150"/>
      <c r="KMN52" s="150"/>
      <c r="KMO52" s="150"/>
      <c r="KMP52" s="150"/>
      <c r="KMQ52" s="150"/>
      <c r="KMR52" s="150"/>
      <c r="KMS52" s="150"/>
      <c r="KMT52" s="150"/>
      <c r="KMU52" s="150"/>
      <c r="KMV52" s="150"/>
      <c r="KMW52" s="150"/>
      <c r="KMX52" s="150"/>
      <c r="KMY52" s="150"/>
      <c r="KMZ52" s="150"/>
      <c r="KNA52" s="150"/>
      <c r="KNB52" s="150"/>
      <c r="KNC52" s="150"/>
      <c r="KND52" s="150"/>
      <c r="KNE52" s="150"/>
      <c r="KNF52" s="150"/>
      <c r="KNG52" s="150"/>
      <c r="KNH52" s="150"/>
      <c r="KNI52" s="150"/>
      <c r="KNJ52" s="150"/>
      <c r="KNK52" s="150"/>
      <c r="KNL52" s="150"/>
      <c r="KNM52" s="150"/>
      <c r="KNN52" s="150"/>
      <c r="KNO52" s="150"/>
      <c r="KNP52" s="150"/>
      <c r="KNQ52" s="150"/>
      <c r="KNR52" s="150"/>
      <c r="KNS52" s="150"/>
      <c r="KNT52" s="150"/>
      <c r="KNU52" s="150"/>
      <c r="KNV52" s="150"/>
      <c r="KNW52" s="150"/>
      <c r="KNX52" s="150"/>
      <c r="KNY52" s="150"/>
      <c r="KNZ52" s="150"/>
      <c r="KOA52" s="150"/>
      <c r="KOB52" s="150"/>
      <c r="KOC52" s="150"/>
      <c r="KOD52" s="150"/>
      <c r="KOE52" s="150"/>
      <c r="KOF52" s="150"/>
      <c r="KOG52" s="150"/>
      <c r="KOH52" s="150"/>
      <c r="KOI52" s="150"/>
      <c r="KOJ52" s="150"/>
      <c r="KOK52" s="150"/>
      <c r="KOL52" s="150"/>
      <c r="KOM52" s="150"/>
      <c r="KON52" s="150"/>
      <c r="KOO52" s="150"/>
      <c r="KOP52" s="150"/>
      <c r="KOQ52" s="150"/>
      <c r="KOR52" s="150"/>
      <c r="KOS52" s="150"/>
      <c r="KOT52" s="150"/>
      <c r="KOU52" s="150"/>
      <c r="KOV52" s="150"/>
      <c r="KOW52" s="150"/>
      <c r="KOX52" s="150"/>
      <c r="KOY52" s="150"/>
      <c r="KOZ52" s="150"/>
      <c r="KPA52" s="150"/>
      <c r="KPB52" s="150"/>
      <c r="KPC52" s="150"/>
      <c r="KPD52" s="150"/>
      <c r="KPE52" s="150"/>
      <c r="KPF52" s="150"/>
      <c r="KPG52" s="150"/>
      <c r="KPH52" s="150"/>
      <c r="KPI52" s="150"/>
      <c r="KPJ52" s="150"/>
      <c r="KPK52" s="150"/>
      <c r="KPL52" s="150"/>
      <c r="KPM52" s="150"/>
      <c r="KPN52" s="150"/>
      <c r="KPO52" s="150"/>
      <c r="KPP52" s="150"/>
      <c r="KPQ52" s="150"/>
      <c r="KPR52" s="150"/>
      <c r="KPS52" s="150"/>
      <c r="KPT52" s="150"/>
      <c r="KPU52" s="150"/>
      <c r="KPV52" s="150"/>
      <c r="KPW52" s="150"/>
      <c r="KPX52" s="150"/>
      <c r="KPY52" s="150"/>
      <c r="KPZ52" s="150"/>
      <c r="KQA52" s="150"/>
      <c r="KQB52" s="150"/>
      <c r="KQC52" s="150"/>
      <c r="KQD52" s="150"/>
      <c r="KQE52" s="150"/>
      <c r="KQF52" s="150"/>
      <c r="KQG52" s="150"/>
      <c r="KQH52" s="150"/>
      <c r="KQI52" s="150"/>
      <c r="KQJ52" s="150"/>
      <c r="KQK52" s="150"/>
      <c r="KQL52" s="150"/>
      <c r="KQM52" s="150"/>
      <c r="KQN52" s="150"/>
      <c r="KQO52" s="150"/>
      <c r="KQP52" s="150"/>
      <c r="KQQ52" s="150"/>
      <c r="KQR52" s="150"/>
      <c r="KQS52" s="150"/>
      <c r="KQT52" s="150"/>
      <c r="KQU52" s="150"/>
      <c r="KQV52" s="150"/>
      <c r="KQW52" s="150"/>
      <c r="KQX52" s="150"/>
      <c r="KQY52" s="150"/>
      <c r="KQZ52" s="150"/>
      <c r="KRA52" s="150"/>
      <c r="KRB52" s="150"/>
      <c r="KRC52" s="150"/>
      <c r="KRD52" s="150"/>
      <c r="KRE52" s="150"/>
      <c r="KRF52" s="150"/>
      <c r="KRG52" s="150"/>
      <c r="KRH52" s="150"/>
      <c r="KRI52" s="150"/>
      <c r="KRJ52" s="150"/>
      <c r="KRK52" s="150"/>
      <c r="KRL52" s="150"/>
      <c r="KRM52" s="150"/>
      <c r="KRN52" s="150"/>
      <c r="KRO52" s="150"/>
      <c r="KRP52" s="150"/>
      <c r="KRQ52" s="150"/>
      <c r="KRR52" s="150"/>
      <c r="KRS52" s="150"/>
      <c r="KRT52" s="150"/>
      <c r="KRU52" s="150"/>
      <c r="KRV52" s="150"/>
      <c r="KRW52" s="150"/>
      <c r="KRX52" s="150"/>
      <c r="KRY52" s="150"/>
      <c r="KRZ52" s="150"/>
      <c r="KSA52" s="150"/>
      <c r="KSB52" s="150"/>
      <c r="KSC52" s="150"/>
      <c r="KSD52" s="150"/>
      <c r="KSE52" s="150"/>
      <c r="KSF52" s="150"/>
      <c r="KSG52" s="150"/>
      <c r="KSH52" s="150"/>
      <c r="KSI52" s="150"/>
      <c r="KSJ52" s="150"/>
      <c r="KSK52" s="150"/>
      <c r="KSL52" s="150"/>
      <c r="KSM52" s="150"/>
      <c r="KSN52" s="150"/>
      <c r="KSO52" s="150"/>
      <c r="KSP52" s="150"/>
      <c r="KSQ52" s="150"/>
      <c r="KSR52" s="150"/>
      <c r="KSS52" s="150"/>
      <c r="KST52" s="150"/>
      <c r="KSU52" s="150"/>
      <c r="KSV52" s="150"/>
      <c r="KSW52" s="150"/>
      <c r="KSX52" s="150"/>
      <c r="KSY52" s="150"/>
      <c r="KSZ52" s="150"/>
      <c r="KTA52" s="150"/>
      <c r="KTB52" s="150"/>
      <c r="KTC52" s="150"/>
      <c r="KTD52" s="150"/>
      <c r="KTE52" s="150"/>
      <c r="KTF52" s="150"/>
      <c r="KTG52" s="150"/>
      <c r="KTH52" s="150"/>
      <c r="KTI52" s="150"/>
      <c r="KTJ52" s="150"/>
      <c r="KTK52" s="150"/>
      <c r="KTL52" s="150"/>
      <c r="KTM52" s="150"/>
      <c r="KTN52" s="150"/>
      <c r="KTO52" s="150"/>
      <c r="KTP52" s="150"/>
      <c r="KTQ52" s="150"/>
      <c r="KTR52" s="150"/>
      <c r="KTS52" s="150"/>
      <c r="KTT52" s="150"/>
      <c r="KTU52" s="150"/>
      <c r="KTV52" s="150"/>
      <c r="KTW52" s="150"/>
      <c r="KTX52" s="150"/>
      <c r="KTY52" s="150"/>
      <c r="KTZ52" s="150"/>
      <c r="KUA52" s="150"/>
      <c r="KUB52" s="150"/>
      <c r="KUC52" s="150"/>
      <c r="KUD52" s="150"/>
      <c r="KUE52" s="150"/>
      <c r="KUF52" s="150"/>
      <c r="KUG52" s="150"/>
      <c r="KUH52" s="150"/>
      <c r="KUI52" s="150"/>
      <c r="KUJ52" s="150"/>
      <c r="KUK52" s="150"/>
      <c r="KUL52" s="150"/>
      <c r="KUM52" s="150"/>
      <c r="KUN52" s="150"/>
      <c r="KUO52" s="150"/>
      <c r="KUP52" s="150"/>
      <c r="KUQ52" s="150"/>
      <c r="KUR52" s="150"/>
      <c r="KUS52" s="150"/>
      <c r="KUT52" s="150"/>
      <c r="KUU52" s="150"/>
      <c r="KUV52" s="150"/>
      <c r="KUW52" s="150"/>
      <c r="KUX52" s="150"/>
      <c r="KUY52" s="150"/>
      <c r="KUZ52" s="150"/>
      <c r="KVA52" s="150"/>
      <c r="KVB52" s="150"/>
      <c r="KVC52" s="150"/>
      <c r="KVD52" s="150"/>
      <c r="KVE52" s="150"/>
      <c r="KVF52" s="150"/>
      <c r="KVG52" s="150"/>
      <c r="KVH52" s="150"/>
      <c r="KVI52" s="150"/>
      <c r="KVJ52" s="150"/>
      <c r="KVK52" s="150"/>
      <c r="KVL52" s="150"/>
      <c r="KVM52" s="150"/>
      <c r="KVN52" s="150"/>
      <c r="KVO52" s="150"/>
      <c r="KVP52" s="150"/>
      <c r="KVQ52" s="150"/>
      <c r="KVR52" s="150"/>
      <c r="KVS52" s="150"/>
      <c r="KVT52" s="150"/>
      <c r="KVU52" s="150"/>
      <c r="KVV52" s="150"/>
      <c r="KVW52" s="150"/>
      <c r="KVX52" s="150"/>
      <c r="KVY52" s="150"/>
      <c r="KVZ52" s="150"/>
      <c r="KWA52" s="150"/>
      <c r="KWB52" s="150"/>
      <c r="KWC52" s="150"/>
      <c r="KWD52" s="150"/>
      <c r="KWE52" s="150"/>
      <c r="KWF52" s="150"/>
      <c r="KWG52" s="150"/>
      <c r="KWH52" s="150"/>
      <c r="KWI52" s="150"/>
      <c r="KWJ52" s="150"/>
      <c r="KWK52" s="150"/>
      <c r="KWL52" s="150"/>
      <c r="KWM52" s="150"/>
      <c r="KWN52" s="150"/>
      <c r="KWO52" s="150"/>
      <c r="KWP52" s="150"/>
      <c r="KWQ52" s="150"/>
      <c r="KWR52" s="150"/>
      <c r="KWS52" s="150"/>
      <c r="KWT52" s="150"/>
      <c r="KWU52" s="150"/>
      <c r="KWV52" s="150"/>
      <c r="KWW52" s="150"/>
      <c r="KWX52" s="150"/>
      <c r="KWY52" s="150"/>
      <c r="KWZ52" s="150"/>
      <c r="KXA52" s="150"/>
      <c r="KXB52" s="150"/>
      <c r="KXC52" s="150"/>
      <c r="KXD52" s="150"/>
      <c r="KXE52" s="150"/>
      <c r="KXF52" s="150"/>
      <c r="KXG52" s="150"/>
      <c r="KXH52" s="150"/>
      <c r="KXI52" s="150"/>
      <c r="KXJ52" s="150"/>
      <c r="KXK52" s="150"/>
      <c r="KXL52" s="150"/>
      <c r="KXM52" s="150"/>
      <c r="KXN52" s="150"/>
      <c r="KXO52" s="150"/>
      <c r="KXP52" s="150"/>
      <c r="KXQ52" s="150"/>
      <c r="KXR52" s="150"/>
      <c r="KXS52" s="150"/>
      <c r="KXT52" s="150"/>
      <c r="KXU52" s="150"/>
      <c r="KXV52" s="150"/>
      <c r="KXW52" s="150"/>
      <c r="KXX52" s="150"/>
      <c r="KXY52" s="150"/>
      <c r="KXZ52" s="150"/>
      <c r="KYA52" s="150"/>
      <c r="KYB52" s="150"/>
      <c r="KYC52" s="150"/>
      <c r="KYD52" s="150"/>
      <c r="KYE52" s="150"/>
      <c r="KYF52" s="150"/>
      <c r="KYG52" s="150"/>
      <c r="KYH52" s="150"/>
      <c r="KYI52" s="150"/>
      <c r="KYJ52" s="150"/>
      <c r="KYK52" s="150"/>
      <c r="KYL52" s="150"/>
      <c r="KYM52" s="150"/>
      <c r="KYN52" s="150"/>
      <c r="KYO52" s="150"/>
      <c r="KYP52" s="150"/>
      <c r="KYQ52" s="150"/>
      <c r="KYR52" s="150"/>
      <c r="KYS52" s="150"/>
      <c r="KYT52" s="150"/>
      <c r="KYU52" s="150"/>
      <c r="KYV52" s="150"/>
      <c r="KYW52" s="150"/>
      <c r="KYX52" s="150"/>
      <c r="KYY52" s="150"/>
      <c r="KYZ52" s="150"/>
      <c r="KZA52" s="150"/>
      <c r="KZB52" s="150"/>
      <c r="KZC52" s="150"/>
      <c r="KZD52" s="150"/>
      <c r="KZE52" s="150"/>
      <c r="KZF52" s="150"/>
      <c r="KZG52" s="150"/>
      <c r="KZH52" s="150"/>
      <c r="KZI52" s="150"/>
      <c r="KZJ52" s="150"/>
      <c r="KZK52" s="150"/>
      <c r="KZL52" s="150"/>
      <c r="KZM52" s="150"/>
      <c r="KZN52" s="150"/>
      <c r="KZO52" s="150"/>
      <c r="KZP52" s="150"/>
      <c r="KZQ52" s="150"/>
      <c r="KZR52" s="150"/>
      <c r="KZS52" s="150"/>
      <c r="KZT52" s="150"/>
      <c r="KZU52" s="150"/>
      <c r="KZV52" s="150"/>
      <c r="KZW52" s="150"/>
      <c r="KZX52" s="150"/>
      <c r="KZY52" s="150"/>
      <c r="KZZ52" s="150"/>
      <c r="LAA52" s="150"/>
      <c r="LAB52" s="150"/>
      <c r="LAC52" s="150"/>
      <c r="LAD52" s="150"/>
      <c r="LAE52" s="150"/>
      <c r="LAF52" s="150"/>
      <c r="LAG52" s="150"/>
      <c r="LAH52" s="150"/>
      <c r="LAI52" s="150"/>
      <c r="LAJ52" s="150"/>
      <c r="LAK52" s="150"/>
      <c r="LAL52" s="150"/>
      <c r="LAM52" s="150"/>
      <c r="LAN52" s="150"/>
      <c r="LAO52" s="150"/>
      <c r="LAP52" s="150"/>
      <c r="LAQ52" s="150"/>
      <c r="LAR52" s="150"/>
      <c r="LAS52" s="150"/>
      <c r="LAT52" s="150"/>
      <c r="LAU52" s="150"/>
      <c r="LAV52" s="150"/>
      <c r="LAW52" s="150"/>
      <c r="LAX52" s="150"/>
      <c r="LAY52" s="150"/>
      <c r="LAZ52" s="150"/>
      <c r="LBA52" s="150"/>
      <c r="LBB52" s="150"/>
      <c r="LBC52" s="150"/>
      <c r="LBD52" s="150"/>
      <c r="LBE52" s="150"/>
      <c r="LBF52" s="150"/>
      <c r="LBG52" s="150"/>
      <c r="LBH52" s="150"/>
      <c r="LBI52" s="150"/>
      <c r="LBJ52" s="150"/>
      <c r="LBK52" s="150"/>
      <c r="LBL52" s="150"/>
      <c r="LBM52" s="150"/>
      <c r="LBN52" s="150"/>
      <c r="LBO52" s="150"/>
      <c r="LBP52" s="150"/>
      <c r="LBQ52" s="150"/>
      <c r="LBR52" s="150"/>
      <c r="LBS52" s="150"/>
      <c r="LBT52" s="150"/>
      <c r="LBU52" s="150"/>
      <c r="LBV52" s="150"/>
      <c r="LBW52" s="150"/>
      <c r="LBX52" s="150"/>
      <c r="LBY52" s="150"/>
      <c r="LBZ52" s="150"/>
      <c r="LCA52" s="150"/>
      <c r="LCB52" s="150"/>
      <c r="LCC52" s="150"/>
      <c r="LCD52" s="150"/>
      <c r="LCE52" s="150"/>
      <c r="LCF52" s="150"/>
      <c r="LCG52" s="150"/>
      <c r="LCH52" s="150"/>
      <c r="LCI52" s="150"/>
      <c r="LCJ52" s="150"/>
      <c r="LCK52" s="150"/>
      <c r="LCL52" s="150"/>
      <c r="LCM52" s="150"/>
      <c r="LCN52" s="150"/>
      <c r="LCO52" s="150"/>
      <c r="LCP52" s="150"/>
      <c r="LCQ52" s="150"/>
      <c r="LCR52" s="150"/>
      <c r="LCS52" s="150"/>
      <c r="LCT52" s="150"/>
      <c r="LCU52" s="150"/>
      <c r="LCV52" s="150"/>
      <c r="LCW52" s="150"/>
      <c r="LCX52" s="150"/>
      <c r="LCY52" s="150"/>
      <c r="LCZ52" s="150"/>
      <c r="LDA52" s="150"/>
      <c r="LDB52" s="150"/>
      <c r="LDC52" s="150"/>
      <c r="LDD52" s="150"/>
      <c r="LDE52" s="150"/>
      <c r="LDF52" s="150"/>
      <c r="LDG52" s="150"/>
      <c r="LDH52" s="150"/>
      <c r="LDI52" s="150"/>
      <c r="LDJ52" s="150"/>
      <c r="LDK52" s="150"/>
      <c r="LDL52" s="150"/>
      <c r="LDM52" s="150"/>
      <c r="LDN52" s="150"/>
      <c r="LDO52" s="150"/>
      <c r="LDP52" s="150"/>
      <c r="LDQ52" s="150"/>
      <c r="LDR52" s="150"/>
      <c r="LDS52" s="150"/>
      <c r="LDT52" s="150"/>
      <c r="LDU52" s="150"/>
      <c r="LDV52" s="150"/>
      <c r="LDW52" s="150"/>
      <c r="LDX52" s="150"/>
      <c r="LDY52" s="150"/>
      <c r="LDZ52" s="150"/>
      <c r="LEA52" s="150"/>
      <c r="LEB52" s="150"/>
      <c r="LEC52" s="150"/>
      <c r="LED52" s="150"/>
      <c r="LEE52" s="150"/>
      <c r="LEF52" s="150"/>
      <c r="LEG52" s="150"/>
      <c r="LEH52" s="150"/>
      <c r="LEI52" s="150"/>
      <c r="LEJ52" s="150"/>
      <c r="LEK52" s="150"/>
      <c r="LEL52" s="150"/>
      <c r="LEM52" s="150"/>
      <c r="LEN52" s="150"/>
      <c r="LEO52" s="150"/>
      <c r="LEP52" s="150"/>
      <c r="LEQ52" s="150"/>
      <c r="LER52" s="150"/>
      <c r="LES52" s="150"/>
      <c r="LET52" s="150"/>
      <c r="LEU52" s="150"/>
      <c r="LEV52" s="150"/>
      <c r="LEW52" s="150"/>
      <c r="LEX52" s="150"/>
      <c r="LEY52" s="150"/>
      <c r="LEZ52" s="150"/>
      <c r="LFA52" s="150"/>
      <c r="LFB52" s="150"/>
      <c r="LFC52" s="150"/>
      <c r="LFD52" s="150"/>
      <c r="LFE52" s="150"/>
      <c r="LFF52" s="150"/>
      <c r="LFG52" s="150"/>
      <c r="LFH52" s="150"/>
      <c r="LFI52" s="150"/>
      <c r="LFJ52" s="150"/>
      <c r="LFK52" s="150"/>
      <c r="LFL52" s="150"/>
      <c r="LFM52" s="150"/>
      <c r="LFN52" s="150"/>
      <c r="LFO52" s="150"/>
      <c r="LFP52" s="150"/>
      <c r="LFQ52" s="150"/>
      <c r="LFR52" s="150"/>
      <c r="LFS52" s="150"/>
      <c r="LFT52" s="150"/>
      <c r="LFU52" s="150"/>
      <c r="LFV52" s="150"/>
      <c r="LFW52" s="150"/>
      <c r="LFX52" s="150"/>
      <c r="LFY52" s="150"/>
      <c r="LFZ52" s="150"/>
      <c r="LGA52" s="150"/>
      <c r="LGB52" s="150"/>
      <c r="LGC52" s="150"/>
      <c r="LGD52" s="150"/>
      <c r="LGE52" s="150"/>
      <c r="LGF52" s="150"/>
      <c r="LGG52" s="150"/>
      <c r="LGH52" s="150"/>
      <c r="LGI52" s="150"/>
      <c r="LGJ52" s="150"/>
      <c r="LGK52" s="150"/>
      <c r="LGL52" s="150"/>
      <c r="LGM52" s="150"/>
      <c r="LGN52" s="150"/>
      <c r="LGO52" s="150"/>
      <c r="LGP52" s="150"/>
      <c r="LGQ52" s="150"/>
      <c r="LGR52" s="150"/>
      <c r="LGS52" s="150"/>
      <c r="LGT52" s="150"/>
      <c r="LGU52" s="150"/>
      <c r="LGV52" s="150"/>
      <c r="LGW52" s="150"/>
      <c r="LGX52" s="150"/>
      <c r="LGY52" s="150"/>
      <c r="LGZ52" s="150"/>
      <c r="LHA52" s="150"/>
      <c r="LHB52" s="150"/>
      <c r="LHC52" s="150"/>
      <c r="LHD52" s="150"/>
      <c r="LHE52" s="150"/>
      <c r="LHF52" s="150"/>
      <c r="LHG52" s="150"/>
      <c r="LHH52" s="150"/>
      <c r="LHI52" s="150"/>
      <c r="LHJ52" s="150"/>
      <c r="LHK52" s="150"/>
      <c r="LHL52" s="150"/>
      <c r="LHM52" s="150"/>
      <c r="LHN52" s="150"/>
      <c r="LHO52" s="150"/>
      <c r="LHP52" s="150"/>
      <c r="LHQ52" s="150"/>
      <c r="LHR52" s="150"/>
      <c r="LHS52" s="150"/>
      <c r="LHT52" s="150"/>
      <c r="LHU52" s="150"/>
      <c r="LHV52" s="150"/>
      <c r="LHW52" s="150"/>
      <c r="LHX52" s="150"/>
      <c r="LHY52" s="150"/>
      <c r="LHZ52" s="150"/>
      <c r="LIA52" s="150"/>
      <c r="LIB52" s="150"/>
      <c r="LIC52" s="150"/>
      <c r="LID52" s="150"/>
      <c r="LIE52" s="150"/>
      <c r="LIF52" s="150"/>
      <c r="LIG52" s="150"/>
      <c r="LIH52" s="150"/>
      <c r="LII52" s="150"/>
      <c r="LIJ52" s="150"/>
      <c r="LIK52" s="150"/>
      <c r="LIL52" s="150"/>
      <c r="LIM52" s="150"/>
      <c r="LIN52" s="150"/>
      <c r="LIO52" s="150"/>
      <c r="LIP52" s="150"/>
      <c r="LIQ52" s="150"/>
      <c r="LIR52" s="150"/>
      <c r="LIS52" s="150"/>
      <c r="LIT52" s="150"/>
      <c r="LIU52" s="150"/>
      <c r="LIV52" s="150"/>
      <c r="LIW52" s="150"/>
      <c r="LIX52" s="150"/>
      <c r="LIY52" s="150"/>
      <c r="LIZ52" s="150"/>
      <c r="LJA52" s="150"/>
      <c r="LJB52" s="150"/>
      <c r="LJC52" s="150"/>
      <c r="LJD52" s="150"/>
      <c r="LJE52" s="150"/>
      <c r="LJF52" s="150"/>
      <c r="LJG52" s="150"/>
      <c r="LJH52" s="150"/>
      <c r="LJI52" s="150"/>
      <c r="LJJ52" s="150"/>
      <c r="LJK52" s="150"/>
      <c r="LJL52" s="150"/>
      <c r="LJM52" s="150"/>
      <c r="LJN52" s="150"/>
      <c r="LJO52" s="150"/>
      <c r="LJP52" s="150"/>
      <c r="LJQ52" s="150"/>
      <c r="LJR52" s="150"/>
      <c r="LJS52" s="150"/>
      <c r="LJT52" s="150"/>
      <c r="LJU52" s="150"/>
      <c r="LJV52" s="150"/>
      <c r="LJW52" s="150"/>
      <c r="LJX52" s="150"/>
      <c r="LJY52" s="150"/>
      <c r="LJZ52" s="150"/>
      <c r="LKA52" s="150"/>
      <c r="LKB52" s="150"/>
      <c r="LKC52" s="150"/>
      <c r="LKD52" s="150"/>
      <c r="LKE52" s="150"/>
      <c r="LKF52" s="150"/>
      <c r="LKG52" s="150"/>
      <c r="LKH52" s="150"/>
      <c r="LKI52" s="150"/>
      <c r="LKJ52" s="150"/>
      <c r="LKK52" s="150"/>
      <c r="LKL52" s="150"/>
      <c r="LKM52" s="150"/>
      <c r="LKN52" s="150"/>
      <c r="LKO52" s="150"/>
      <c r="LKP52" s="150"/>
      <c r="LKQ52" s="150"/>
      <c r="LKR52" s="150"/>
      <c r="LKS52" s="150"/>
      <c r="LKT52" s="150"/>
      <c r="LKU52" s="150"/>
      <c r="LKV52" s="150"/>
      <c r="LKW52" s="150"/>
      <c r="LKX52" s="150"/>
      <c r="LKY52" s="150"/>
      <c r="LKZ52" s="150"/>
      <c r="LLA52" s="150"/>
      <c r="LLB52" s="150"/>
      <c r="LLC52" s="150"/>
      <c r="LLD52" s="150"/>
      <c r="LLE52" s="150"/>
      <c r="LLF52" s="150"/>
      <c r="LLG52" s="150"/>
      <c r="LLH52" s="150"/>
      <c r="LLI52" s="150"/>
      <c r="LLJ52" s="150"/>
      <c r="LLK52" s="150"/>
      <c r="LLL52" s="150"/>
      <c r="LLM52" s="150"/>
      <c r="LLN52" s="150"/>
      <c r="LLO52" s="150"/>
      <c r="LLP52" s="150"/>
      <c r="LLQ52" s="150"/>
      <c r="LLR52" s="150"/>
      <c r="LLS52" s="150"/>
      <c r="LLT52" s="150"/>
      <c r="LLU52" s="150"/>
      <c r="LLV52" s="150"/>
      <c r="LLW52" s="150"/>
      <c r="LLX52" s="150"/>
      <c r="LLY52" s="150"/>
      <c r="LLZ52" s="150"/>
      <c r="LMA52" s="150"/>
      <c r="LMB52" s="150"/>
      <c r="LMC52" s="150"/>
      <c r="LMD52" s="150"/>
      <c r="LME52" s="150"/>
      <c r="LMF52" s="150"/>
      <c r="LMG52" s="150"/>
      <c r="LMH52" s="150"/>
      <c r="LMI52" s="150"/>
      <c r="LMJ52" s="150"/>
      <c r="LMK52" s="150"/>
      <c r="LML52" s="150"/>
      <c r="LMM52" s="150"/>
      <c r="LMN52" s="150"/>
      <c r="LMO52" s="150"/>
      <c r="LMP52" s="150"/>
      <c r="LMQ52" s="150"/>
      <c r="LMR52" s="150"/>
      <c r="LMS52" s="150"/>
      <c r="LMT52" s="150"/>
      <c r="LMU52" s="150"/>
      <c r="LMV52" s="150"/>
      <c r="LMW52" s="150"/>
      <c r="LMX52" s="150"/>
      <c r="LMY52" s="150"/>
      <c r="LMZ52" s="150"/>
      <c r="LNA52" s="150"/>
      <c r="LNB52" s="150"/>
      <c r="LNC52" s="150"/>
      <c r="LND52" s="150"/>
      <c r="LNE52" s="150"/>
      <c r="LNF52" s="150"/>
      <c r="LNG52" s="150"/>
      <c r="LNH52" s="150"/>
      <c r="LNI52" s="150"/>
      <c r="LNJ52" s="150"/>
      <c r="LNK52" s="150"/>
      <c r="LNL52" s="150"/>
      <c r="LNM52" s="150"/>
      <c r="LNN52" s="150"/>
      <c r="LNO52" s="150"/>
      <c r="LNP52" s="150"/>
      <c r="LNQ52" s="150"/>
      <c r="LNR52" s="150"/>
      <c r="LNS52" s="150"/>
      <c r="LNT52" s="150"/>
      <c r="LNU52" s="150"/>
      <c r="LNV52" s="150"/>
      <c r="LNW52" s="150"/>
      <c r="LNX52" s="150"/>
      <c r="LNY52" s="150"/>
      <c r="LNZ52" s="150"/>
      <c r="LOA52" s="150"/>
      <c r="LOB52" s="150"/>
      <c r="LOC52" s="150"/>
      <c r="LOD52" s="150"/>
      <c r="LOE52" s="150"/>
      <c r="LOF52" s="150"/>
      <c r="LOG52" s="150"/>
      <c r="LOH52" s="150"/>
      <c r="LOI52" s="150"/>
      <c r="LOJ52" s="150"/>
      <c r="LOK52" s="150"/>
      <c r="LOL52" s="150"/>
      <c r="LOM52" s="150"/>
      <c r="LON52" s="150"/>
      <c r="LOO52" s="150"/>
      <c r="LOP52" s="150"/>
      <c r="LOQ52" s="150"/>
      <c r="LOR52" s="150"/>
      <c r="LOS52" s="150"/>
      <c r="LOT52" s="150"/>
      <c r="LOU52" s="150"/>
      <c r="LOV52" s="150"/>
      <c r="LOW52" s="150"/>
      <c r="LOX52" s="150"/>
      <c r="LOY52" s="150"/>
      <c r="LOZ52" s="150"/>
      <c r="LPA52" s="150"/>
      <c r="LPB52" s="150"/>
      <c r="LPC52" s="150"/>
      <c r="LPD52" s="150"/>
      <c r="LPE52" s="150"/>
      <c r="LPF52" s="150"/>
      <c r="LPG52" s="150"/>
      <c r="LPH52" s="150"/>
      <c r="LPI52" s="150"/>
      <c r="LPJ52" s="150"/>
      <c r="LPK52" s="150"/>
      <c r="LPL52" s="150"/>
      <c r="LPM52" s="150"/>
      <c r="LPN52" s="150"/>
      <c r="LPO52" s="150"/>
      <c r="LPP52" s="150"/>
      <c r="LPQ52" s="150"/>
      <c r="LPR52" s="150"/>
      <c r="LPS52" s="150"/>
      <c r="LPT52" s="150"/>
      <c r="LPU52" s="150"/>
      <c r="LPV52" s="150"/>
      <c r="LPW52" s="150"/>
      <c r="LPX52" s="150"/>
      <c r="LPY52" s="150"/>
      <c r="LPZ52" s="150"/>
      <c r="LQA52" s="150"/>
      <c r="LQB52" s="150"/>
      <c r="LQC52" s="150"/>
      <c r="LQD52" s="150"/>
      <c r="LQE52" s="150"/>
      <c r="LQF52" s="150"/>
      <c r="LQG52" s="150"/>
      <c r="LQH52" s="150"/>
      <c r="LQI52" s="150"/>
      <c r="LQJ52" s="150"/>
      <c r="LQK52" s="150"/>
      <c r="LQL52" s="150"/>
      <c r="LQM52" s="150"/>
      <c r="LQN52" s="150"/>
      <c r="LQO52" s="150"/>
      <c r="LQP52" s="150"/>
      <c r="LQQ52" s="150"/>
      <c r="LQR52" s="150"/>
      <c r="LQS52" s="150"/>
      <c r="LQT52" s="150"/>
      <c r="LQU52" s="150"/>
      <c r="LQV52" s="150"/>
      <c r="LQW52" s="150"/>
      <c r="LQX52" s="150"/>
      <c r="LQY52" s="150"/>
      <c r="LQZ52" s="150"/>
      <c r="LRA52" s="150"/>
      <c r="LRB52" s="150"/>
      <c r="LRC52" s="150"/>
      <c r="LRD52" s="150"/>
      <c r="LRE52" s="150"/>
      <c r="LRF52" s="150"/>
      <c r="LRG52" s="150"/>
      <c r="LRH52" s="150"/>
      <c r="LRI52" s="150"/>
      <c r="LRJ52" s="150"/>
      <c r="LRK52" s="150"/>
      <c r="LRL52" s="150"/>
      <c r="LRM52" s="150"/>
      <c r="LRN52" s="150"/>
      <c r="LRO52" s="150"/>
      <c r="LRP52" s="150"/>
      <c r="LRQ52" s="150"/>
      <c r="LRR52" s="150"/>
      <c r="LRS52" s="150"/>
      <c r="LRT52" s="150"/>
      <c r="LRU52" s="150"/>
      <c r="LRV52" s="150"/>
      <c r="LRW52" s="150"/>
      <c r="LRX52" s="150"/>
      <c r="LRY52" s="150"/>
      <c r="LRZ52" s="150"/>
      <c r="LSA52" s="150"/>
      <c r="LSB52" s="150"/>
      <c r="LSC52" s="150"/>
      <c r="LSD52" s="150"/>
      <c r="LSE52" s="150"/>
      <c r="LSF52" s="150"/>
      <c r="LSG52" s="150"/>
      <c r="LSH52" s="150"/>
      <c r="LSI52" s="150"/>
      <c r="LSJ52" s="150"/>
      <c r="LSK52" s="150"/>
      <c r="LSL52" s="150"/>
      <c r="LSM52" s="150"/>
      <c r="LSN52" s="150"/>
      <c r="LSO52" s="150"/>
      <c r="LSP52" s="150"/>
      <c r="LSQ52" s="150"/>
      <c r="LSR52" s="150"/>
      <c r="LSS52" s="150"/>
      <c r="LST52" s="150"/>
      <c r="LSU52" s="150"/>
      <c r="LSV52" s="150"/>
      <c r="LSW52" s="150"/>
      <c r="LSX52" s="150"/>
      <c r="LSY52" s="150"/>
      <c r="LSZ52" s="150"/>
      <c r="LTA52" s="150"/>
      <c r="LTB52" s="150"/>
      <c r="LTC52" s="150"/>
      <c r="LTD52" s="150"/>
      <c r="LTE52" s="150"/>
      <c r="LTF52" s="150"/>
      <c r="LTG52" s="150"/>
      <c r="LTH52" s="150"/>
      <c r="LTI52" s="150"/>
      <c r="LTJ52" s="150"/>
      <c r="LTK52" s="150"/>
      <c r="LTL52" s="150"/>
      <c r="LTM52" s="150"/>
      <c r="LTN52" s="150"/>
      <c r="LTO52" s="150"/>
      <c r="LTP52" s="150"/>
      <c r="LTQ52" s="150"/>
      <c r="LTR52" s="150"/>
      <c r="LTS52" s="150"/>
      <c r="LTT52" s="150"/>
      <c r="LTU52" s="150"/>
      <c r="LTV52" s="150"/>
      <c r="LTW52" s="150"/>
      <c r="LTX52" s="150"/>
      <c r="LTY52" s="150"/>
      <c r="LTZ52" s="150"/>
      <c r="LUA52" s="150"/>
      <c r="LUB52" s="150"/>
      <c r="LUC52" s="150"/>
      <c r="LUD52" s="150"/>
      <c r="LUE52" s="150"/>
      <c r="LUF52" s="150"/>
      <c r="LUG52" s="150"/>
      <c r="LUH52" s="150"/>
      <c r="LUI52" s="150"/>
      <c r="LUJ52" s="150"/>
      <c r="LUK52" s="150"/>
      <c r="LUL52" s="150"/>
      <c r="LUM52" s="150"/>
      <c r="LUN52" s="150"/>
      <c r="LUO52" s="150"/>
      <c r="LUP52" s="150"/>
      <c r="LUQ52" s="150"/>
      <c r="LUR52" s="150"/>
      <c r="LUS52" s="150"/>
      <c r="LUT52" s="150"/>
      <c r="LUU52" s="150"/>
      <c r="LUV52" s="150"/>
      <c r="LUW52" s="150"/>
      <c r="LUX52" s="150"/>
      <c r="LUY52" s="150"/>
      <c r="LUZ52" s="150"/>
      <c r="LVA52" s="150"/>
      <c r="LVB52" s="150"/>
      <c r="LVC52" s="150"/>
      <c r="LVD52" s="150"/>
      <c r="LVE52" s="150"/>
      <c r="LVF52" s="150"/>
      <c r="LVG52" s="150"/>
      <c r="LVH52" s="150"/>
      <c r="LVI52" s="150"/>
      <c r="LVJ52" s="150"/>
      <c r="LVK52" s="150"/>
      <c r="LVL52" s="150"/>
      <c r="LVM52" s="150"/>
      <c r="LVN52" s="150"/>
      <c r="LVO52" s="150"/>
      <c r="LVP52" s="150"/>
      <c r="LVQ52" s="150"/>
      <c r="LVR52" s="150"/>
      <c r="LVS52" s="150"/>
      <c r="LVT52" s="150"/>
      <c r="LVU52" s="150"/>
      <c r="LVV52" s="150"/>
      <c r="LVW52" s="150"/>
      <c r="LVX52" s="150"/>
      <c r="LVY52" s="150"/>
      <c r="LVZ52" s="150"/>
      <c r="LWA52" s="150"/>
      <c r="LWB52" s="150"/>
      <c r="LWC52" s="150"/>
      <c r="LWD52" s="150"/>
      <c r="LWE52" s="150"/>
      <c r="LWF52" s="150"/>
      <c r="LWG52" s="150"/>
      <c r="LWH52" s="150"/>
      <c r="LWI52" s="150"/>
      <c r="LWJ52" s="150"/>
      <c r="LWK52" s="150"/>
      <c r="LWL52" s="150"/>
      <c r="LWM52" s="150"/>
      <c r="LWN52" s="150"/>
      <c r="LWO52" s="150"/>
      <c r="LWP52" s="150"/>
      <c r="LWQ52" s="150"/>
      <c r="LWR52" s="150"/>
      <c r="LWS52" s="150"/>
      <c r="LWT52" s="150"/>
      <c r="LWU52" s="150"/>
      <c r="LWV52" s="150"/>
      <c r="LWW52" s="150"/>
      <c r="LWX52" s="150"/>
      <c r="LWY52" s="150"/>
      <c r="LWZ52" s="150"/>
      <c r="LXA52" s="150"/>
      <c r="LXB52" s="150"/>
      <c r="LXC52" s="150"/>
      <c r="LXD52" s="150"/>
      <c r="LXE52" s="150"/>
      <c r="LXF52" s="150"/>
      <c r="LXG52" s="150"/>
      <c r="LXH52" s="150"/>
      <c r="LXI52" s="150"/>
      <c r="LXJ52" s="150"/>
      <c r="LXK52" s="150"/>
      <c r="LXL52" s="150"/>
      <c r="LXM52" s="150"/>
      <c r="LXN52" s="150"/>
      <c r="LXO52" s="150"/>
      <c r="LXP52" s="150"/>
      <c r="LXQ52" s="150"/>
      <c r="LXR52" s="150"/>
      <c r="LXS52" s="150"/>
      <c r="LXT52" s="150"/>
      <c r="LXU52" s="150"/>
      <c r="LXV52" s="150"/>
      <c r="LXW52" s="150"/>
      <c r="LXX52" s="150"/>
      <c r="LXY52" s="150"/>
      <c r="LXZ52" s="150"/>
      <c r="LYA52" s="150"/>
      <c r="LYB52" s="150"/>
      <c r="LYC52" s="150"/>
      <c r="LYD52" s="150"/>
      <c r="LYE52" s="150"/>
      <c r="LYF52" s="150"/>
      <c r="LYG52" s="150"/>
      <c r="LYH52" s="150"/>
      <c r="LYI52" s="150"/>
      <c r="LYJ52" s="150"/>
      <c r="LYK52" s="150"/>
      <c r="LYL52" s="150"/>
      <c r="LYM52" s="150"/>
      <c r="LYN52" s="150"/>
      <c r="LYO52" s="150"/>
      <c r="LYP52" s="150"/>
      <c r="LYQ52" s="150"/>
      <c r="LYR52" s="150"/>
      <c r="LYS52" s="150"/>
      <c r="LYT52" s="150"/>
      <c r="LYU52" s="150"/>
      <c r="LYV52" s="150"/>
      <c r="LYW52" s="150"/>
      <c r="LYX52" s="150"/>
      <c r="LYY52" s="150"/>
      <c r="LYZ52" s="150"/>
      <c r="LZA52" s="150"/>
      <c r="LZB52" s="150"/>
      <c r="LZC52" s="150"/>
      <c r="LZD52" s="150"/>
      <c r="LZE52" s="150"/>
      <c r="LZF52" s="150"/>
      <c r="LZG52" s="150"/>
      <c r="LZH52" s="150"/>
      <c r="LZI52" s="150"/>
      <c r="LZJ52" s="150"/>
      <c r="LZK52" s="150"/>
      <c r="LZL52" s="150"/>
      <c r="LZM52" s="150"/>
      <c r="LZN52" s="150"/>
      <c r="LZO52" s="150"/>
      <c r="LZP52" s="150"/>
      <c r="LZQ52" s="150"/>
      <c r="LZR52" s="150"/>
      <c r="LZS52" s="150"/>
      <c r="LZT52" s="150"/>
      <c r="LZU52" s="150"/>
      <c r="LZV52" s="150"/>
      <c r="LZW52" s="150"/>
      <c r="LZX52" s="150"/>
      <c r="LZY52" s="150"/>
      <c r="LZZ52" s="150"/>
      <c r="MAA52" s="150"/>
      <c r="MAB52" s="150"/>
      <c r="MAC52" s="150"/>
      <c r="MAD52" s="150"/>
      <c r="MAE52" s="150"/>
      <c r="MAF52" s="150"/>
      <c r="MAG52" s="150"/>
      <c r="MAH52" s="150"/>
      <c r="MAI52" s="150"/>
      <c r="MAJ52" s="150"/>
      <c r="MAK52" s="150"/>
      <c r="MAL52" s="150"/>
      <c r="MAM52" s="150"/>
      <c r="MAN52" s="150"/>
      <c r="MAO52" s="150"/>
      <c r="MAP52" s="150"/>
      <c r="MAQ52" s="150"/>
      <c r="MAR52" s="150"/>
      <c r="MAS52" s="150"/>
      <c r="MAT52" s="150"/>
      <c r="MAU52" s="150"/>
      <c r="MAV52" s="150"/>
      <c r="MAW52" s="150"/>
      <c r="MAX52" s="150"/>
      <c r="MAY52" s="150"/>
      <c r="MAZ52" s="150"/>
      <c r="MBA52" s="150"/>
      <c r="MBB52" s="150"/>
      <c r="MBC52" s="150"/>
      <c r="MBD52" s="150"/>
      <c r="MBE52" s="150"/>
      <c r="MBF52" s="150"/>
      <c r="MBG52" s="150"/>
      <c r="MBH52" s="150"/>
      <c r="MBI52" s="150"/>
      <c r="MBJ52" s="150"/>
      <c r="MBK52" s="150"/>
      <c r="MBL52" s="150"/>
      <c r="MBM52" s="150"/>
      <c r="MBN52" s="150"/>
      <c r="MBO52" s="150"/>
      <c r="MBP52" s="150"/>
      <c r="MBQ52" s="150"/>
      <c r="MBR52" s="150"/>
      <c r="MBS52" s="150"/>
      <c r="MBT52" s="150"/>
      <c r="MBU52" s="150"/>
      <c r="MBV52" s="150"/>
      <c r="MBW52" s="150"/>
      <c r="MBX52" s="150"/>
      <c r="MBY52" s="150"/>
      <c r="MBZ52" s="150"/>
      <c r="MCA52" s="150"/>
      <c r="MCB52" s="150"/>
      <c r="MCC52" s="150"/>
      <c r="MCD52" s="150"/>
      <c r="MCE52" s="150"/>
      <c r="MCF52" s="150"/>
      <c r="MCG52" s="150"/>
      <c r="MCH52" s="150"/>
      <c r="MCI52" s="150"/>
      <c r="MCJ52" s="150"/>
      <c r="MCK52" s="150"/>
      <c r="MCL52" s="150"/>
      <c r="MCM52" s="150"/>
      <c r="MCN52" s="150"/>
      <c r="MCO52" s="150"/>
      <c r="MCP52" s="150"/>
      <c r="MCQ52" s="150"/>
      <c r="MCR52" s="150"/>
      <c r="MCS52" s="150"/>
      <c r="MCT52" s="150"/>
      <c r="MCU52" s="150"/>
      <c r="MCV52" s="150"/>
      <c r="MCW52" s="150"/>
      <c r="MCX52" s="150"/>
      <c r="MCY52" s="150"/>
      <c r="MCZ52" s="150"/>
      <c r="MDA52" s="150"/>
      <c r="MDB52" s="150"/>
      <c r="MDC52" s="150"/>
      <c r="MDD52" s="150"/>
      <c r="MDE52" s="150"/>
      <c r="MDF52" s="150"/>
      <c r="MDG52" s="150"/>
      <c r="MDH52" s="150"/>
      <c r="MDI52" s="150"/>
      <c r="MDJ52" s="150"/>
      <c r="MDK52" s="150"/>
      <c r="MDL52" s="150"/>
      <c r="MDM52" s="150"/>
      <c r="MDN52" s="150"/>
      <c r="MDO52" s="150"/>
      <c r="MDP52" s="150"/>
      <c r="MDQ52" s="150"/>
      <c r="MDR52" s="150"/>
      <c r="MDS52" s="150"/>
      <c r="MDT52" s="150"/>
      <c r="MDU52" s="150"/>
      <c r="MDV52" s="150"/>
      <c r="MDW52" s="150"/>
      <c r="MDX52" s="150"/>
      <c r="MDY52" s="150"/>
      <c r="MDZ52" s="150"/>
      <c r="MEA52" s="150"/>
      <c r="MEB52" s="150"/>
      <c r="MEC52" s="150"/>
      <c r="MED52" s="150"/>
      <c r="MEE52" s="150"/>
      <c r="MEF52" s="150"/>
      <c r="MEG52" s="150"/>
      <c r="MEH52" s="150"/>
      <c r="MEI52" s="150"/>
      <c r="MEJ52" s="150"/>
      <c r="MEK52" s="150"/>
      <c r="MEL52" s="150"/>
      <c r="MEM52" s="150"/>
      <c r="MEN52" s="150"/>
      <c r="MEO52" s="150"/>
      <c r="MEP52" s="150"/>
      <c r="MEQ52" s="150"/>
      <c r="MER52" s="150"/>
      <c r="MES52" s="150"/>
      <c r="MET52" s="150"/>
      <c r="MEU52" s="150"/>
      <c r="MEV52" s="150"/>
      <c r="MEW52" s="150"/>
      <c r="MEX52" s="150"/>
      <c r="MEY52" s="150"/>
      <c r="MEZ52" s="150"/>
      <c r="MFA52" s="150"/>
      <c r="MFB52" s="150"/>
      <c r="MFC52" s="150"/>
      <c r="MFD52" s="150"/>
      <c r="MFE52" s="150"/>
      <c r="MFF52" s="150"/>
      <c r="MFG52" s="150"/>
      <c r="MFH52" s="150"/>
      <c r="MFI52" s="150"/>
      <c r="MFJ52" s="150"/>
      <c r="MFK52" s="150"/>
      <c r="MFL52" s="150"/>
      <c r="MFM52" s="150"/>
      <c r="MFN52" s="150"/>
      <c r="MFO52" s="150"/>
      <c r="MFP52" s="150"/>
      <c r="MFQ52" s="150"/>
      <c r="MFR52" s="150"/>
      <c r="MFS52" s="150"/>
      <c r="MFT52" s="150"/>
      <c r="MFU52" s="150"/>
      <c r="MFV52" s="150"/>
      <c r="MFW52" s="150"/>
      <c r="MFX52" s="150"/>
      <c r="MFY52" s="150"/>
      <c r="MFZ52" s="150"/>
      <c r="MGA52" s="150"/>
      <c r="MGB52" s="150"/>
      <c r="MGC52" s="150"/>
      <c r="MGD52" s="150"/>
      <c r="MGE52" s="150"/>
      <c r="MGF52" s="150"/>
      <c r="MGG52" s="150"/>
      <c r="MGH52" s="150"/>
      <c r="MGI52" s="150"/>
      <c r="MGJ52" s="150"/>
      <c r="MGK52" s="150"/>
      <c r="MGL52" s="150"/>
      <c r="MGM52" s="150"/>
      <c r="MGN52" s="150"/>
      <c r="MGO52" s="150"/>
      <c r="MGP52" s="150"/>
      <c r="MGQ52" s="150"/>
      <c r="MGR52" s="150"/>
      <c r="MGS52" s="150"/>
      <c r="MGT52" s="150"/>
      <c r="MGU52" s="150"/>
      <c r="MGV52" s="150"/>
      <c r="MGW52" s="150"/>
      <c r="MGX52" s="150"/>
      <c r="MGY52" s="150"/>
      <c r="MGZ52" s="150"/>
      <c r="MHA52" s="150"/>
      <c r="MHB52" s="150"/>
      <c r="MHC52" s="150"/>
      <c r="MHD52" s="150"/>
      <c r="MHE52" s="150"/>
      <c r="MHF52" s="150"/>
      <c r="MHG52" s="150"/>
      <c r="MHH52" s="150"/>
      <c r="MHI52" s="150"/>
      <c r="MHJ52" s="150"/>
      <c r="MHK52" s="150"/>
      <c r="MHL52" s="150"/>
      <c r="MHM52" s="150"/>
      <c r="MHN52" s="150"/>
      <c r="MHO52" s="150"/>
      <c r="MHP52" s="150"/>
      <c r="MHQ52" s="150"/>
      <c r="MHR52" s="150"/>
      <c r="MHS52" s="150"/>
      <c r="MHT52" s="150"/>
      <c r="MHU52" s="150"/>
      <c r="MHV52" s="150"/>
      <c r="MHW52" s="150"/>
      <c r="MHX52" s="150"/>
      <c r="MHY52" s="150"/>
      <c r="MHZ52" s="150"/>
      <c r="MIA52" s="150"/>
      <c r="MIB52" s="150"/>
      <c r="MIC52" s="150"/>
      <c r="MID52" s="150"/>
      <c r="MIE52" s="150"/>
      <c r="MIF52" s="150"/>
      <c r="MIG52" s="150"/>
      <c r="MIH52" s="150"/>
      <c r="MII52" s="150"/>
      <c r="MIJ52" s="150"/>
      <c r="MIK52" s="150"/>
      <c r="MIL52" s="150"/>
      <c r="MIM52" s="150"/>
      <c r="MIN52" s="150"/>
      <c r="MIO52" s="150"/>
      <c r="MIP52" s="150"/>
      <c r="MIQ52" s="150"/>
      <c r="MIR52" s="150"/>
      <c r="MIS52" s="150"/>
      <c r="MIT52" s="150"/>
      <c r="MIU52" s="150"/>
      <c r="MIV52" s="150"/>
      <c r="MIW52" s="150"/>
      <c r="MIX52" s="150"/>
      <c r="MIY52" s="150"/>
      <c r="MIZ52" s="150"/>
      <c r="MJA52" s="150"/>
      <c r="MJB52" s="150"/>
      <c r="MJC52" s="150"/>
      <c r="MJD52" s="150"/>
      <c r="MJE52" s="150"/>
      <c r="MJF52" s="150"/>
      <c r="MJG52" s="150"/>
      <c r="MJH52" s="150"/>
      <c r="MJI52" s="150"/>
      <c r="MJJ52" s="150"/>
      <c r="MJK52" s="150"/>
      <c r="MJL52" s="150"/>
      <c r="MJM52" s="150"/>
      <c r="MJN52" s="150"/>
      <c r="MJO52" s="150"/>
      <c r="MJP52" s="150"/>
      <c r="MJQ52" s="150"/>
      <c r="MJR52" s="150"/>
      <c r="MJS52" s="150"/>
      <c r="MJT52" s="150"/>
      <c r="MJU52" s="150"/>
      <c r="MJV52" s="150"/>
      <c r="MJW52" s="150"/>
      <c r="MJX52" s="150"/>
      <c r="MJY52" s="150"/>
      <c r="MJZ52" s="150"/>
      <c r="MKA52" s="150"/>
      <c r="MKB52" s="150"/>
      <c r="MKC52" s="150"/>
      <c r="MKD52" s="150"/>
      <c r="MKE52" s="150"/>
      <c r="MKF52" s="150"/>
      <c r="MKG52" s="150"/>
      <c r="MKH52" s="150"/>
      <c r="MKI52" s="150"/>
      <c r="MKJ52" s="150"/>
      <c r="MKK52" s="150"/>
      <c r="MKL52" s="150"/>
      <c r="MKM52" s="150"/>
      <c r="MKN52" s="150"/>
      <c r="MKO52" s="150"/>
      <c r="MKP52" s="150"/>
      <c r="MKQ52" s="150"/>
      <c r="MKR52" s="150"/>
      <c r="MKS52" s="150"/>
      <c r="MKT52" s="150"/>
      <c r="MKU52" s="150"/>
      <c r="MKV52" s="150"/>
      <c r="MKW52" s="150"/>
      <c r="MKX52" s="150"/>
      <c r="MKY52" s="150"/>
      <c r="MKZ52" s="150"/>
      <c r="MLA52" s="150"/>
      <c r="MLB52" s="150"/>
      <c r="MLC52" s="150"/>
      <c r="MLD52" s="150"/>
      <c r="MLE52" s="150"/>
      <c r="MLF52" s="150"/>
      <c r="MLG52" s="150"/>
      <c r="MLH52" s="150"/>
      <c r="MLI52" s="150"/>
      <c r="MLJ52" s="150"/>
      <c r="MLK52" s="150"/>
      <c r="MLL52" s="150"/>
      <c r="MLM52" s="150"/>
      <c r="MLN52" s="150"/>
      <c r="MLO52" s="150"/>
      <c r="MLP52" s="150"/>
      <c r="MLQ52" s="150"/>
      <c r="MLR52" s="150"/>
      <c r="MLS52" s="150"/>
      <c r="MLT52" s="150"/>
      <c r="MLU52" s="150"/>
      <c r="MLV52" s="150"/>
      <c r="MLW52" s="150"/>
      <c r="MLX52" s="150"/>
      <c r="MLY52" s="150"/>
      <c r="MLZ52" s="150"/>
      <c r="MMA52" s="150"/>
      <c r="MMB52" s="150"/>
      <c r="MMC52" s="150"/>
      <c r="MMD52" s="150"/>
      <c r="MME52" s="150"/>
      <c r="MMF52" s="150"/>
      <c r="MMG52" s="150"/>
      <c r="MMH52" s="150"/>
      <c r="MMI52" s="150"/>
      <c r="MMJ52" s="150"/>
      <c r="MMK52" s="150"/>
      <c r="MML52" s="150"/>
      <c r="MMM52" s="150"/>
      <c r="MMN52" s="150"/>
      <c r="MMO52" s="150"/>
      <c r="MMP52" s="150"/>
      <c r="MMQ52" s="150"/>
      <c r="MMR52" s="150"/>
      <c r="MMS52" s="150"/>
      <c r="MMT52" s="150"/>
      <c r="MMU52" s="150"/>
      <c r="MMV52" s="150"/>
      <c r="MMW52" s="150"/>
      <c r="MMX52" s="150"/>
      <c r="MMY52" s="150"/>
      <c r="MMZ52" s="150"/>
      <c r="MNA52" s="150"/>
      <c r="MNB52" s="150"/>
      <c r="MNC52" s="150"/>
      <c r="MND52" s="150"/>
      <c r="MNE52" s="150"/>
      <c r="MNF52" s="150"/>
      <c r="MNG52" s="150"/>
      <c r="MNH52" s="150"/>
      <c r="MNI52" s="150"/>
      <c r="MNJ52" s="150"/>
      <c r="MNK52" s="150"/>
      <c r="MNL52" s="150"/>
      <c r="MNM52" s="150"/>
      <c r="MNN52" s="150"/>
      <c r="MNO52" s="150"/>
      <c r="MNP52" s="150"/>
      <c r="MNQ52" s="150"/>
      <c r="MNR52" s="150"/>
      <c r="MNS52" s="150"/>
      <c r="MNT52" s="150"/>
      <c r="MNU52" s="150"/>
      <c r="MNV52" s="150"/>
      <c r="MNW52" s="150"/>
      <c r="MNX52" s="150"/>
      <c r="MNY52" s="150"/>
      <c r="MNZ52" s="150"/>
      <c r="MOA52" s="150"/>
      <c r="MOB52" s="150"/>
      <c r="MOC52" s="150"/>
      <c r="MOD52" s="150"/>
      <c r="MOE52" s="150"/>
      <c r="MOF52" s="150"/>
      <c r="MOG52" s="150"/>
      <c r="MOH52" s="150"/>
      <c r="MOI52" s="150"/>
      <c r="MOJ52" s="150"/>
      <c r="MOK52" s="150"/>
      <c r="MOL52" s="150"/>
      <c r="MOM52" s="150"/>
      <c r="MON52" s="150"/>
      <c r="MOO52" s="150"/>
      <c r="MOP52" s="150"/>
      <c r="MOQ52" s="150"/>
      <c r="MOR52" s="150"/>
      <c r="MOS52" s="150"/>
      <c r="MOT52" s="150"/>
      <c r="MOU52" s="150"/>
      <c r="MOV52" s="150"/>
      <c r="MOW52" s="150"/>
      <c r="MOX52" s="150"/>
      <c r="MOY52" s="150"/>
      <c r="MOZ52" s="150"/>
      <c r="MPA52" s="150"/>
      <c r="MPB52" s="150"/>
      <c r="MPC52" s="150"/>
      <c r="MPD52" s="150"/>
      <c r="MPE52" s="150"/>
      <c r="MPF52" s="150"/>
      <c r="MPG52" s="150"/>
      <c r="MPH52" s="150"/>
      <c r="MPI52" s="150"/>
      <c r="MPJ52" s="150"/>
      <c r="MPK52" s="150"/>
      <c r="MPL52" s="150"/>
      <c r="MPM52" s="150"/>
      <c r="MPN52" s="150"/>
      <c r="MPO52" s="150"/>
      <c r="MPP52" s="150"/>
      <c r="MPQ52" s="150"/>
      <c r="MPR52" s="150"/>
      <c r="MPS52" s="150"/>
      <c r="MPT52" s="150"/>
      <c r="MPU52" s="150"/>
      <c r="MPV52" s="150"/>
      <c r="MPW52" s="150"/>
      <c r="MPX52" s="150"/>
      <c r="MPY52" s="150"/>
      <c r="MPZ52" s="150"/>
      <c r="MQA52" s="150"/>
      <c r="MQB52" s="150"/>
      <c r="MQC52" s="150"/>
      <c r="MQD52" s="150"/>
      <c r="MQE52" s="150"/>
      <c r="MQF52" s="150"/>
      <c r="MQG52" s="150"/>
      <c r="MQH52" s="150"/>
      <c r="MQI52" s="150"/>
      <c r="MQJ52" s="150"/>
      <c r="MQK52" s="150"/>
      <c r="MQL52" s="150"/>
      <c r="MQM52" s="150"/>
      <c r="MQN52" s="150"/>
      <c r="MQO52" s="150"/>
      <c r="MQP52" s="150"/>
      <c r="MQQ52" s="150"/>
      <c r="MQR52" s="150"/>
      <c r="MQS52" s="150"/>
      <c r="MQT52" s="150"/>
      <c r="MQU52" s="150"/>
      <c r="MQV52" s="150"/>
      <c r="MQW52" s="150"/>
      <c r="MQX52" s="150"/>
      <c r="MQY52" s="150"/>
      <c r="MQZ52" s="150"/>
      <c r="MRA52" s="150"/>
      <c r="MRB52" s="150"/>
      <c r="MRC52" s="150"/>
      <c r="MRD52" s="150"/>
      <c r="MRE52" s="150"/>
      <c r="MRF52" s="150"/>
      <c r="MRG52" s="150"/>
      <c r="MRH52" s="150"/>
      <c r="MRI52" s="150"/>
      <c r="MRJ52" s="150"/>
      <c r="MRK52" s="150"/>
      <c r="MRL52" s="150"/>
      <c r="MRM52" s="150"/>
      <c r="MRN52" s="150"/>
      <c r="MRO52" s="150"/>
      <c r="MRP52" s="150"/>
      <c r="MRQ52" s="150"/>
      <c r="MRR52" s="150"/>
      <c r="MRS52" s="150"/>
      <c r="MRT52" s="150"/>
      <c r="MRU52" s="150"/>
      <c r="MRV52" s="150"/>
      <c r="MRW52" s="150"/>
      <c r="MRX52" s="150"/>
      <c r="MRY52" s="150"/>
      <c r="MRZ52" s="150"/>
      <c r="MSA52" s="150"/>
      <c r="MSB52" s="150"/>
      <c r="MSC52" s="150"/>
      <c r="MSD52" s="150"/>
      <c r="MSE52" s="150"/>
      <c r="MSF52" s="150"/>
      <c r="MSG52" s="150"/>
      <c r="MSH52" s="150"/>
      <c r="MSI52" s="150"/>
      <c r="MSJ52" s="150"/>
      <c r="MSK52" s="150"/>
      <c r="MSL52" s="150"/>
      <c r="MSM52" s="150"/>
      <c r="MSN52" s="150"/>
      <c r="MSO52" s="150"/>
      <c r="MSP52" s="150"/>
      <c r="MSQ52" s="150"/>
      <c r="MSR52" s="150"/>
      <c r="MSS52" s="150"/>
      <c r="MST52" s="150"/>
      <c r="MSU52" s="150"/>
      <c r="MSV52" s="150"/>
      <c r="MSW52" s="150"/>
      <c r="MSX52" s="150"/>
      <c r="MSY52" s="150"/>
      <c r="MSZ52" s="150"/>
      <c r="MTA52" s="150"/>
      <c r="MTB52" s="150"/>
      <c r="MTC52" s="150"/>
      <c r="MTD52" s="150"/>
      <c r="MTE52" s="150"/>
      <c r="MTF52" s="150"/>
      <c r="MTG52" s="150"/>
      <c r="MTH52" s="150"/>
      <c r="MTI52" s="150"/>
      <c r="MTJ52" s="150"/>
      <c r="MTK52" s="150"/>
      <c r="MTL52" s="150"/>
      <c r="MTM52" s="150"/>
      <c r="MTN52" s="150"/>
      <c r="MTO52" s="150"/>
      <c r="MTP52" s="150"/>
      <c r="MTQ52" s="150"/>
      <c r="MTR52" s="150"/>
      <c r="MTS52" s="150"/>
      <c r="MTT52" s="150"/>
      <c r="MTU52" s="150"/>
      <c r="MTV52" s="150"/>
      <c r="MTW52" s="150"/>
      <c r="MTX52" s="150"/>
      <c r="MTY52" s="150"/>
      <c r="MTZ52" s="150"/>
      <c r="MUA52" s="150"/>
      <c r="MUB52" s="150"/>
      <c r="MUC52" s="150"/>
      <c r="MUD52" s="150"/>
      <c r="MUE52" s="150"/>
      <c r="MUF52" s="150"/>
      <c r="MUG52" s="150"/>
      <c r="MUH52" s="150"/>
      <c r="MUI52" s="150"/>
      <c r="MUJ52" s="150"/>
      <c r="MUK52" s="150"/>
      <c r="MUL52" s="150"/>
      <c r="MUM52" s="150"/>
      <c r="MUN52" s="150"/>
      <c r="MUO52" s="150"/>
      <c r="MUP52" s="150"/>
      <c r="MUQ52" s="150"/>
      <c r="MUR52" s="150"/>
      <c r="MUS52" s="150"/>
      <c r="MUT52" s="150"/>
      <c r="MUU52" s="150"/>
      <c r="MUV52" s="150"/>
      <c r="MUW52" s="150"/>
      <c r="MUX52" s="150"/>
      <c r="MUY52" s="150"/>
      <c r="MUZ52" s="150"/>
      <c r="MVA52" s="150"/>
      <c r="MVB52" s="150"/>
      <c r="MVC52" s="150"/>
      <c r="MVD52" s="150"/>
      <c r="MVE52" s="150"/>
      <c r="MVF52" s="150"/>
      <c r="MVG52" s="150"/>
      <c r="MVH52" s="150"/>
      <c r="MVI52" s="150"/>
      <c r="MVJ52" s="150"/>
      <c r="MVK52" s="150"/>
      <c r="MVL52" s="150"/>
      <c r="MVM52" s="150"/>
      <c r="MVN52" s="150"/>
      <c r="MVO52" s="150"/>
      <c r="MVP52" s="150"/>
      <c r="MVQ52" s="150"/>
      <c r="MVR52" s="150"/>
      <c r="MVS52" s="150"/>
      <c r="MVT52" s="150"/>
      <c r="MVU52" s="150"/>
      <c r="MVV52" s="150"/>
      <c r="MVW52" s="150"/>
      <c r="MVX52" s="150"/>
      <c r="MVY52" s="150"/>
      <c r="MVZ52" s="150"/>
      <c r="MWA52" s="150"/>
      <c r="MWB52" s="150"/>
      <c r="MWC52" s="150"/>
      <c r="MWD52" s="150"/>
      <c r="MWE52" s="150"/>
      <c r="MWF52" s="150"/>
      <c r="MWG52" s="150"/>
      <c r="MWH52" s="150"/>
      <c r="MWI52" s="150"/>
      <c r="MWJ52" s="150"/>
      <c r="MWK52" s="150"/>
      <c r="MWL52" s="150"/>
      <c r="MWM52" s="150"/>
      <c r="MWN52" s="150"/>
      <c r="MWO52" s="150"/>
      <c r="MWP52" s="150"/>
      <c r="MWQ52" s="150"/>
      <c r="MWR52" s="150"/>
      <c r="MWS52" s="150"/>
      <c r="MWT52" s="150"/>
      <c r="MWU52" s="150"/>
      <c r="MWV52" s="150"/>
      <c r="MWW52" s="150"/>
      <c r="MWX52" s="150"/>
      <c r="MWY52" s="150"/>
      <c r="MWZ52" s="150"/>
      <c r="MXA52" s="150"/>
      <c r="MXB52" s="150"/>
      <c r="MXC52" s="150"/>
      <c r="MXD52" s="150"/>
      <c r="MXE52" s="150"/>
      <c r="MXF52" s="150"/>
      <c r="MXG52" s="150"/>
      <c r="MXH52" s="150"/>
      <c r="MXI52" s="150"/>
      <c r="MXJ52" s="150"/>
      <c r="MXK52" s="150"/>
      <c r="MXL52" s="150"/>
      <c r="MXM52" s="150"/>
      <c r="MXN52" s="150"/>
      <c r="MXO52" s="150"/>
      <c r="MXP52" s="150"/>
      <c r="MXQ52" s="150"/>
      <c r="MXR52" s="150"/>
      <c r="MXS52" s="150"/>
      <c r="MXT52" s="150"/>
      <c r="MXU52" s="150"/>
      <c r="MXV52" s="150"/>
      <c r="MXW52" s="150"/>
      <c r="MXX52" s="150"/>
      <c r="MXY52" s="150"/>
      <c r="MXZ52" s="150"/>
      <c r="MYA52" s="150"/>
      <c r="MYB52" s="150"/>
      <c r="MYC52" s="150"/>
      <c r="MYD52" s="150"/>
      <c r="MYE52" s="150"/>
      <c r="MYF52" s="150"/>
      <c r="MYG52" s="150"/>
      <c r="MYH52" s="150"/>
      <c r="MYI52" s="150"/>
      <c r="MYJ52" s="150"/>
      <c r="MYK52" s="150"/>
      <c r="MYL52" s="150"/>
      <c r="MYM52" s="150"/>
      <c r="MYN52" s="150"/>
      <c r="MYO52" s="150"/>
      <c r="MYP52" s="150"/>
      <c r="MYQ52" s="150"/>
      <c r="MYR52" s="150"/>
      <c r="MYS52" s="150"/>
      <c r="MYT52" s="150"/>
      <c r="MYU52" s="150"/>
      <c r="MYV52" s="150"/>
      <c r="MYW52" s="150"/>
      <c r="MYX52" s="150"/>
      <c r="MYY52" s="150"/>
      <c r="MYZ52" s="150"/>
      <c r="MZA52" s="150"/>
      <c r="MZB52" s="150"/>
      <c r="MZC52" s="150"/>
      <c r="MZD52" s="150"/>
      <c r="MZE52" s="150"/>
      <c r="MZF52" s="150"/>
      <c r="MZG52" s="150"/>
      <c r="MZH52" s="150"/>
      <c r="MZI52" s="150"/>
      <c r="MZJ52" s="150"/>
      <c r="MZK52" s="150"/>
      <c r="MZL52" s="150"/>
      <c r="MZM52" s="150"/>
      <c r="MZN52" s="150"/>
      <c r="MZO52" s="150"/>
      <c r="MZP52" s="150"/>
      <c r="MZQ52" s="150"/>
      <c r="MZR52" s="150"/>
      <c r="MZS52" s="150"/>
      <c r="MZT52" s="150"/>
      <c r="MZU52" s="150"/>
      <c r="MZV52" s="150"/>
      <c r="MZW52" s="150"/>
      <c r="MZX52" s="150"/>
      <c r="MZY52" s="150"/>
      <c r="MZZ52" s="150"/>
      <c r="NAA52" s="150"/>
      <c r="NAB52" s="150"/>
      <c r="NAC52" s="150"/>
      <c r="NAD52" s="150"/>
      <c r="NAE52" s="150"/>
      <c r="NAF52" s="150"/>
      <c r="NAG52" s="150"/>
      <c r="NAH52" s="150"/>
      <c r="NAI52" s="150"/>
      <c r="NAJ52" s="150"/>
      <c r="NAK52" s="150"/>
      <c r="NAL52" s="150"/>
      <c r="NAM52" s="150"/>
      <c r="NAN52" s="150"/>
      <c r="NAO52" s="150"/>
      <c r="NAP52" s="150"/>
      <c r="NAQ52" s="150"/>
      <c r="NAR52" s="150"/>
      <c r="NAS52" s="150"/>
      <c r="NAT52" s="150"/>
      <c r="NAU52" s="150"/>
      <c r="NAV52" s="150"/>
      <c r="NAW52" s="150"/>
      <c r="NAX52" s="150"/>
      <c r="NAY52" s="150"/>
      <c r="NAZ52" s="150"/>
      <c r="NBA52" s="150"/>
      <c r="NBB52" s="150"/>
      <c r="NBC52" s="150"/>
      <c r="NBD52" s="150"/>
      <c r="NBE52" s="150"/>
      <c r="NBF52" s="150"/>
      <c r="NBG52" s="150"/>
      <c r="NBH52" s="150"/>
      <c r="NBI52" s="150"/>
      <c r="NBJ52" s="150"/>
      <c r="NBK52" s="150"/>
      <c r="NBL52" s="150"/>
      <c r="NBM52" s="150"/>
      <c r="NBN52" s="150"/>
      <c r="NBO52" s="150"/>
      <c r="NBP52" s="150"/>
      <c r="NBQ52" s="150"/>
      <c r="NBR52" s="150"/>
      <c r="NBS52" s="150"/>
      <c r="NBT52" s="150"/>
      <c r="NBU52" s="150"/>
      <c r="NBV52" s="150"/>
      <c r="NBW52" s="150"/>
      <c r="NBX52" s="150"/>
      <c r="NBY52" s="150"/>
      <c r="NBZ52" s="150"/>
      <c r="NCA52" s="150"/>
      <c r="NCB52" s="150"/>
      <c r="NCC52" s="150"/>
      <c r="NCD52" s="150"/>
      <c r="NCE52" s="150"/>
      <c r="NCF52" s="150"/>
      <c r="NCG52" s="150"/>
      <c r="NCH52" s="150"/>
      <c r="NCI52" s="150"/>
      <c r="NCJ52" s="150"/>
      <c r="NCK52" s="150"/>
      <c r="NCL52" s="150"/>
      <c r="NCM52" s="150"/>
      <c r="NCN52" s="150"/>
      <c r="NCO52" s="150"/>
      <c r="NCP52" s="150"/>
      <c r="NCQ52" s="150"/>
      <c r="NCR52" s="150"/>
      <c r="NCS52" s="150"/>
      <c r="NCT52" s="150"/>
      <c r="NCU52" s="150"/>
      <c r="NCV52" s="150"/>
      <c r="NCW52" s="150"/>
      <c r="NCX52" s="150"/>
      <c r="NCY52" s="150"/>
      <c r="NCZ52" s="150"/>
      <c r="NDA52" s="150"/>
      <c r="NDB52" s="150"/>
      <c r="NDC52" s="150"/>
      <c r="NDD52" s="150"/>
      <c r="NDE52" s="150"/>
      <c r="NDF52" s="150"/>
      <c r="NDG52" s="150"/>
      <c r="NDH52" s="150"/>
      <c r="NDI52" s="150"/>
      <c r="NDJ52" s="150"/>
      <c r="NDK52" s="150"/>
      <c r="NDL52" s="150"/>
      <c r="NDM52" s="150"/>
      <c r="NDN52" s="150"/>
      <c r="NDO52" s="150"/>
      <c r="NDP52" s="150"/>
      <c r="NDQ52" s="150"/>
      <c r="NDR52" s="150"/>
      <c r="NDS52" s="150"/>
      <c r="NDT52" s="150"/>
      <c r="NDU52" s="150"/>
      <c r="NDV52" s="150"/>
      <c r="NDW52" s="150"/>
      <c r="NDX52" s="150"/>
      <c r="NDY52" s="150"/>
      <c r="NDZ52" s="150"/>
      <c r="NEA52" s="150"/>
      <c r="NEB52" s="150"/>
      <c r="NEC52" s="150"/>
      <c r="NED52" s="150"/>
      <c r="NEE52" s="150"/>
      <c r="NEF52" s="150"/>
      <c r="NEG52" s="150"/>
      <c r="NEH52" s="150"/>
      <c r="NEI52" s="150"/>
      <c r="NEJ52" s="150"/>
      <c r="NEK52" s="150"/>
      <c r="NEL52" s="150"/>
      <c r="NEM52" s="150"/>
      <c r="NEN52" s="150"/>
      <c r="NEO52" s="150"/>
      <c r="NEP52" s="150"/>
      <c r="NEQ52" s="150"/>
      <c r="NER52" s="150"/>
      <c r="NES52" s="150"/>
      <c r="NET52" s="150"/>
      <c r="NEU52" s="150"/>
      <c r="NEV52" s="150"/>
      <c r="NEW52" s="150"/>
      <c r="NEX52" s="150"/>
      <c r="NEY52" s="150"/>
      <c r="NEZ52" s="150"/>
      <c r="NFA52" s="150"/>
      <c r="NFB52" s="150"/>
      <c r="NFC52" s="150"/>
      <c r="NFD52" s="150"/>
      <c r="NFE52" s="150"/>
      <c r="NFF52" s="150"/>
      <c r="NFG52" s="150"/>
      <c r="NFH52" s="150"/>
      <c r="NFI52" s="150"/>
      <c r="NFJ52" s="150"/>
      <c r="NFK52" s="150"/>
      <c r="NFL52" s="150"/>
      <c r="NFM52" s="150"/>
      <c r="NFN52" s="150"/>
      <c r="NFO52" s="150"/>
      <c r="NFP52" s="150"/>
      <c r="NFQ52" s="150"/>
      <c r="NFR52" s="150"/>
      <c r="NFS52" s="150"/>
      <c r="NFT52" s="150"/>
      <c r="NFU52" s="150"/>
      <c r="NFV52" s="150"/>
      <c r="NFW52" s="150"/>
      <c r="NFX52" s="150"/>
      <c r="NFY52" s="150"/>
      <c r="NFZ52" s="150"/>
      <c r="NGA52" s="150"/>
      <c r="NGB52" s="150"/>
      <c r="NGC52" s="150"/>
      <c r="NGD52" s="150"/>
      <c r="NGE52" s="150"/>
      <c r="NGF52" s="150"/>
      <c r="NGG52" s="150"/>
      <c r="NGH52" s="150"/>
      <c r="NGI52" s="150"/>
      <c r="NGJ52" s="150"/>
      <c r="NGK52" s="150"/>
      <c r="NGL52" s="150"/>
      <c r="NGM52" s="150"/>
      <c r="NGN52" s="150"/>
      <c r="NGO52" s="150"/>
      <c r="NGP52" s="150"/>
      <c r="NGQ52" s="150"/>
      <c r="NGR52" s="150"/>
      <c r="NGS52" s="150"/>
      <c r="NGT52" s="150"/>
      <c r="NGU52" s="150"/>
      <c r="NGV52" s="150"/>
      <c r="NGW52" s="150"/>
      <c r="NGX52" s="150"/>
      <c r="NGY52" s="150"/>
      <c r="NGZ52" s="150"/>
      <c r="NHA52" s="150"/>
      <c r="NHB52" s="150"/>
      <c r="NHC52" s="150"/>
      <c r="NHD52" s="150"/>
      <c r="NHE52" s="150"/>
      <c r="NHF52" s="150"/>
      <c r="NHG52" s="150"/>
      <c r="NHH52" s="150"/>
      <c r="NHI52" s="150"/>
      <c r="NHJ52" s="150"/>
      <c r="NHK52" s="150"/>
      <c r="NHL52" s="150"/>
      <c r="NHM52" s="150"/>
      <c r="NHN52" s="150"/>
      <c r="NHO52" s="150"/>
      <c r="NHP52" s="150"/>
      <c r="NHQ52" s="150"/>
      <c r="NHR52" s="150"/>
      <c r="NHS52" s="150"/>
      <c r="NHT52" s="150"/>
      <c r="NHU52" s="150"/>
      <c r="NHV52" s="150"/>
      <c r="NHW52" s="150"/>
      <c r="NHX52" s="150"/>
      <c r="NHY52" s="150"/>
      <c r="NHZ52" s="150"/>
      <c r="NIA52" s="150"/>
      <c r="NIB52" s="150"/>
      <c r="NIC52" s="150"/>
      <c r="NID52" s="150"/>
      <c r="NIE52" s="150"/>
      <c r="NIF52" s="150"/>
      <c r="NIG52" s="150"/>
      <c r="NIH52" s="150"/>
      <c r="NII52" s="150"/>
      <c r="NIJ52" s="150"/>
      <c r="NIK52" s="150"/>
      <c r="NIL52" s="150"/>
      <c r="NIM52" s="150"/>
      <c r="NIN52" s="150"/>
      <c r="NIO52" s="150"/>
      <c r="NIP52" s="150"/>
      <c r="NIQ52" s="150"/>
      <c r="NIR52" s="150"/>
      <c r="NIS52" s="150"/>
      <c r="NIT52" s="150"/>
      <c r="NIU52" s="150"/>
      <c r="NIV52" s="150"/>
      <c r="NIW52" s="150"/>
      <c r="NIX52" s="150"/>
      <c r="NIY52" s="150"/>
      <c r="NIZ52" s="150"/>
      <c r="NJA52" s="150"/>
      <c r="NJB52" s="150"/>
      <c r="NJC52" s="150"/>
      <c r="NJD52" s="150"/>
      <c r="NJE52" s="150"/>
      <c r="NJF52" s="150"/>
      <c r="NJG52" s="150"/>
      <c r="NJH52" s="150"/>
      <c r="NJI52" s="150"/>
      <c r="NJJ52" s="150"/>
      <c r="NJK52" s="150"/>
      <c r="NJL52" s="150"/>
      <c r="NJM52" s="150"/>
      <c r="NJN52" s="150"/>
      <c r="NJO52" s="150"/>
      <c r="NJP52" s="150"/>
      <c r="NJQ52" s="150"/>
      <c r="NJR52" s="150"/>
      <c r="NJS52" s="150"/>
      <c r="NJT52" s="150"/>
      <c r="NJU52" s="150"/>
      <c r="NJV52" s="150"/>
      <c r="NJW52" s="150"/>
      <c r="NJX52" s="150"/>
      <c r="NJY52" s="150"/>
      <c r="NJZ52" s="150"/>
      <c r="NKA52" s="150"/>
      <c r="NKB52" s="150"/>
      <c r="NKC52" s="150"/>
      <c r="NKD52" s="150"/>
      <c r="NKE52" s="150"/>
      <c r="NKF52" s="150"/>
      <c r="NKG52" s="150"/>
      <c r="NKH52" s="150"/>
      <c r="NKI52" s="150"/>
      <c r="NKJ52" s="150"/>
      <c r="NKK52" s="150"/>
      <c r="NKL52" s="150"/>
      <c r="NKM52" s="150"/>
      <c r="NKN52" s="150"/>
      <c r="NKO52" s="150"/>
      <c r="NKP52" s="150"/>
      <c r="NKQ52" s="150"/>
      <c r="NKR52" s="150"/>
      <c r="NKS52" s="150"/>
      <c r="NKT52" s="150"/>
      <c r="NKU52" s="150"/>
      <c r="NKV52" s="150"/>
      <c r="NKW52" s="150"/>
      <c r="NKX52" s="150"/>
      <c r="NKY52" s="150"/>
      <c r="NKZ52" s="150"/>
      <c r="NLA52" s="150"/>
      <c r="NLB52" s="150"/>
      <c r="NLC52" s="150"/>
      <c r="NLD52" s="150"/>
      <c r="NLE52" s="150"/>
      <c r="NLF52" s="150"/>
      <c r="NLG52" s="150"/>
      <c r="NLH52" s="150"/>
      <c r="NLI52" s="150"/>
      <c r="NLJ52" s="150"/>
      <c r="NLK52" s="150"/>
      <c r="NLL52" s="150"/>
      <c r="NLM52" s="150"/>
      <c r="NLN52" s="150"/>
      <c r="NLO52" s="150"/>
      <c r="NLP52" s="150"/>
      <c r="NLQ52" s="150"/>
      <c r="NLR52" s="150"/>
      <c r="NLS52" s="150"/>
      <c r="NLT52" s="150"/>
      <c r="NLU52" s="150"/>
      <c r="NLV52" s="150"/>
      <c r="NLW52" s="150"/>
      <c r="NLX52" s="150"/>
      <c r="NLY52" s="150"/>
      <c r="NLZ52" s="150"/>
      <c r="NMA52" s="150"/>
      <c r="NMB52" s="150"/>
      <c r="NMC52" s="150"/>
      <c r="NMD52" s="150"/>
      <c r="NME52" s="150"/>
      <c r="NMF52" s="150"/>
      <c r="NMG52" s="150"/>
      <c r="NMH52" s="150"/>
      <c r="NMI52" s="150"/>
      <c r="NMJ52" s="150"/>
      <c r="NMK52" s="150"/>
      <c r="NML52" s="150"/>
      <c r="NMM52" s="150"/>
      <c r="NMN52" s="150"/>
      <c r="NMO52" s="150"/>
      <c r="NMP52" s="150"/>
      <c r="NMQ52" s="150"/>
      <c r="NMR52" s="150"/>
      <c r="NMS52" s="150"/>
      <c r="NMT52" s="150"/>
      <c r="NMU52" s="150"/>
      <c r="NMV52" s="150"/>
      <c r="NMW52" s="150"/>
      <c r="NMX52" s="150"/>
      <c r="NMY52" s="150"/>
      <c r="NMZ52" s="150"/>
      <c r="NNA52" s="150"/>
      <c r="NNB52" s="150"/>
      <c r="NNC52" s="150"/>
      <c r="NND52" s="150"/>
      <c r="NNE52" s="150"/>
      <c r="NNF52" s="150"/>
      <c r="NNG52" s="150"/>
      <c r="NNH52" s="150"/>
      <c r="NNI52" s="150"/>
      <c r="NNJ52" s="150"/>
      <c r="NNK52" s="150"/>
      <c r="NNL52" s="150"/>
      <c r="NNM52" s="150"/>
      <c r="NNN52" s="150"/>
      <c r="NNO52" s="150"/>
      <c r="NNP52" s="150"/>
      <c r="NNQ52" s="150"/>
      <c r="NNR52" s="150"/>
      <c r="NNS52" s="150"/>
      <c r="NNT52" s="150"/>
      <c r="NNU52" s="150"/>
      <c r="NNV52" s="150"/>
      <c r="NNW52" s="150"/>
      <c r="NNX52" s="150"/>
      <c r="NNY52" s="150"/>
      <c r="NNZ52" s="150"/>
      <c r="NOA52" s="150"/>
      <c r="NOB52" s="150"/>
      <c r="NOC52" s="150"/>
      <c r="NOD52" s="150"/>
      <c r="NOE52" s="150"/>
      <c r="NOF52" s="150"/>
      <c r="NOG52" s="150"/>
      <c r="NOH52" s="150"/>
      <c r="NOI52" s="150"/>
      <c r="NOJ52" s="150"/>
      <c r="NOK52" s="150"/>
      <c r="NOL52" s="150"/>
      <c r="NOM52" s="150"/>
      <c r="NON52" s="150"/>
      <c r="NOO52" s="150"/>
      <c r="NOP52" s="150"/>
      <c r="NOQ52" s="150"/>
      <c r="NOR52" s="150"/>
      <c r="NOS52" s="150"/>
      <c r="NOT52" s="150"/>
      <c r="NOU52" s="150"/>
      <c r="NOV52" s="150"/>
      <c r="NOW52" s="150"/>
      <c r="NOX52" s="150"/>
      <c r="NOY52" s="150"/>
      <c r="NOZ52" s="150"/>
      <c r="NPA52" s="150"/>
      <c r="NPB52" s="150"/>
      <c r="NPC52" s="150"/>
      <c r="NPD52" s="150"/>
      <c r="NPE52" s="150"/>
      <c r="NPF52" s="150"/>
      <c r="NPG52" s="150"/>
      <c r="NPH52" s="150"/>
      <c r="NPI52" s="150"/>
      <c r="NPJ52" s="150"/>
      <c r="NPK52" s="150"/>
      <c r="NPL52" s="150"/>
      <c r="NPM52" s="150"/>
      <c r="NPN52" s="150"/>
      <c r="NPO52" s="150"/>
      <c r="NPP52" s="150"/>
      <c r="NPQ52" s="150"/>
      <c r="NPR52" s="150"/>
      <c r="NPS52" s="150"/>
      <c r="NPT52" s="150"/>
      <c r="NPU52" s="150"/>
      <c r="NPV52" s="150"/>
      <c r="NPW52" s="150"/>
      <c r="NPX52" s="150"/>
      <c r="NPY52" s="150"/>
      <c r="NPZ52" s="150"/>
      <c r="NQA52" s="150"/>
      <c r="NQB52" s="150"/>
      <c r="NQC52" s="150"/>
      <c r="NQD52" s="150"/>
      <c r="NQE52" s="150"/>
      <c r="NQF52" s="150"/>
      <c r="NQG52" s="150"/>
      <c r="NQH52" s="150"/>
      <c r="NQI52" s="150"/>
      <c r="NQJ52" s="150"/>
      <c r="NQK52" s="150"/>
      <c r="NQL52" s="150"/>
      <c r="NQM52" s="150"/>
      <c r="NQN52" s="150"/>
      <c r="NQO52" s="150"/>
      <c r="NQP52" s="150"/>
      <c r="NQQ52" s="150"/>
      <c r="NQR52" s="150"/>
      <c r="NQS52" s="150"/>
      <c r="NQT52" s="150"/>
      <c r="NQU52" s="150"/>
      <c r="NQV52" s="150"/>
      <c r="NQW52" s="150"/>
      <c r="NQX52" s="150"/>
      <c r="NQY52" s="150"/>
      <c r="NQZ52" s="150"/>
      <c r="NRA52" s="150"/>
      <c r="NRB52" s="150"/>
      <c r="NRC52" s="150"/>
      <c r="NRD52" s="150"/>
      <c r="NRE52" s="150"/>
      <c r="NRF52" s="150"/>
      <c r="NRG52" s="150"/>
      <c r="NRH52" s="150"/>
      <c r="NRI52" s="150"/>
      <c r="NRJ52" s="150"/>
      <c r="NRK52" s="150"/>
      <c r="NRL52" s="150"/>
      <c r="NRM52" s="150"/>
      <c r="NRN52" s="150"/>
      <c r="NRO52" s="150"/>
      <c r="NRP52" s="150"/>
      <c r="NRQ52" s="150"/>
      <c r="NRR52" s="150"/>
      <c r="NRS52" s="150"/>
      <c r="NRT52" s="150"/>
      <c r="NRU52" s="150"/>
      <c r="NRV52" s="150"/>
      <c r="NRW52" s="150"/>
      <c r="NRX52" s="150"/>
      <c r="NRY52" s="150"/>
      <c r="NRZ52" s="150"/>
      <c r="NSA52" s="150"/>
      <c r="NSB52" s="150"/>
      <c r="NSC52" s="150"/>
      <c r="NSD52" s="150"/>
      <c r="NSE52" s="150"/>
      <c r="NSF52" s="150"/>
      <c r="NSG52" s="150"/>
      <c r="NSH52" s="150"/>
      <c r="NSI52" s="150"/>
      <c r="NSJ52" s="150"/>
      <c r="NSK52" s="150"/>
      <c r="NSL52" s="150"/>
      <c r="NSM52" s="150"/>
      <c r="NSN52" s="150"/>
      <c r="NSO52" s="150"/>
      <c r="NSP52" s="150"/>
      <c r="NSQ52" s="150"/>
      <c r="NSR52" s="150"/>
      <c r="NSS52" s="150"/>
      <c r="NST52" s="150"/>
      <c r="NSU52" s="150"/>
      <c r="NSV52" s="150"/>
      <c r="NSW52" s="150"/>
      <c r="NSX52" s="150"/>
      <c r="NSY52" s="150"/>
      <c r="NSZ52" s="150"/>
      <c r="NTA52" s="150"/>
      <c r="NTB52" s="150"/>
      <c r="NTC52" s="150"/>
      <c r="NTD52" s="150"/>
      <c r="NTE52" s="150"/>
      <c r="NTF52" s="150"/>
      <c r="NTG52" s="150"/>
      <c r="NTH52" s="150"/>
      <c r="NTI52" s="150"/>
      <c r="NTJ52" s="150"/>
      <c r="NTK52" s="150"/>
      <c r="NTL52" s="150"/>
      <c r="NTM52" s="150"/>
      <c r="NTN52" s="150"/>
      <c r="NTO52" s="150"/>
      <c r="NTP52" s="150"/>
      <c r="NTQ52" s="150"/>
      <c r="NTR52" s="150"/>
      <c r="NTS52" s="150"/>
      <c r="NTT52" s="150"/>
      <c r="NTU52" s="150"/>
      <c r="NTV52" s="150"/>
      <c r="NTW52" s="150"/>
      <c r="NTX52" s="150"/>
      <c r="NTY52" s="150"/>
      <c r="NTZ52" s="150"/>
      <c r="NUA52" s="150"/>
      <c r="NUB52" s="150"/>
      <c r="NUC52" s="150"/>
      <c r="NUD52" s="150"/>
      <c r="NUE52" s="150"/>
      <c r="NUF52" s="150"/>
      <c r="NUG52" s="150"/>
      <c r="NUH52" s="150"/>
      <c r="NUI52" s="150"/>
      <c r="NUJ52" s="150"/>
      <c r="NUK52" s="150"/>
      <c r="NUL52" s="150"/>
      <c r="NUM52" s="150"/>
      <c r="NUN52" s="150"/>
      <c r="NUO52" s="150"/>
      <c r="NUP52" s="150"/>
      <c r="NUQ52" s="150"/>
      <c r="NUR52" s="150"/>
      <c r="NUS52" s="150"/>
      <c r="NUT52" s="150"/>
      <c r="NUU52" s="150"/>
      <c r="NUV52" s="150"/>
      <c r="NUW52" s="150"/>
      <c r="NUX52" s="150"/>
      <c r="NUY52" s="150"/>
      <c r="NUZ52" s="150"/>
      <c r="NVA52" s="150"/>
      <c r="NVB52" s="150"/>
      <c r="NVC52" s="150"/>
      <c r="NVD52" s="150"/>
      <c r="NVE52" s="150"/>
      <c r="NVF52" s="150"/>
      <c r="NVG52" s="150"/>
      <c r="NVH52" s="150"/>
      <c r="NVI52" s="150"/>
      <c r="NVJ52" s="150"/>
      <c r="NVK52" s="150"/>
      <c r="NVL52" s="150"/>
      <c r="NVM52" s="150"/>
      <c r="NVN52" s="150"/>
      <c r="NVO52" s="150"/>
      <c r="NVP52" s="150"/>
      <c r="NVQ52" s="150"/>
      <c r="NVR52" s="150"/>
      <c r="NVS52" s="150"/>
      <c r="NVT52" s="150"/>
      <c r="NVU52" s="150"/>
      <c r="NVV52" s="150"/>
      <c r="NVW52" s="150"/>
      <c r="NVX52" s="150"/>
      <c r="NVY52" s="150"/>
      <c r="NVZ52" s="150"/>
      <c r="NWA52" s="150"/>
      <c r="NWB52" s="150"/>
      <c r="NWC52" s="150"/>
      <c r="NWD52" s="150"/>
      <c r="NWE52" s="150"/>
      <c r="NWF52" s="150"/>
      <c r="NWG52" s="150"/>
      <c r="NWH52" s="150"/>
      <c r="NWI52" s="150"/>
      <c r="NWJ52" s="150"/>
      <c r="NWK52" s="150"/>
      <c r="NWL52" s="150"/>
      <c r="NWM52" s="150"/>
      <c r="NWN52" s="150"/>
      <c r="NWO52" s="150"/>
      <c r="NWP52" s="150"/>
      <c r="NWQ52" s="150"/>
      <c r="NWR52" s="150"/>
      <c r="NWS52" s="150"/>
      <c r="NWT52" s="150"/>
      <c r="NWU52" s="150"/>
      <c r="NWV52" s="150"/>
      <c r="NWW52" s="150"/>
      <c r="NWX52" s="150"/>
      <c r="NWY52" s="150"/>
      <c r="NWZ52" s="150"/>
      <c r="NXA52" s="150"/>
      <c r="NXB52" s="150"/>
      <c r="NXC52" s="150"/>
      <c r="NXD52" s="150"/>
      <c r="NXE52" s="150"/>
      <c r="NXF52" s="150"/>
      <c r="NXG52" s="150"/>
      <c r="NXH52" s="150"/>
      <c r="NXI52" s="150"/>
      <c r="NXJ52" s="150"/>
      <c r="NXK52" s="150"/>
      <c r="NXL52" s="150"/>
      <c r="NXM52" s="150"/>
      <c r="NXN52" s="150"/>
      <c r="NXO52" s="150"/>
      <c r="NXP52" s="150"/>
      <c r="NXQ52" s="150"/>
      <c r="NXR52" s="150"/>
      <c r="NXS52" s="150"/>
      <c r="NXT52" s="150"/>
      <c r="NXU52" s="150"/>
      <c r="NXV52" s="150"/>
      <c r="NXW52" s="150"/>
      <c r="NXX52" s="150"/>
      <c r="NXY52" s="150"/>
      <c r="NXZ52" s="150"/>
      <c r="NYA52" s="150"/>
      <c r="NYB52" s="150"/>
      <c r="NYC52" s="150"/>
      <c r="NYD52" s="150"/>
      <c r="NYE52" s="150"/>
      <c r="NYF52" s="150"/>
      <c r="NYG52" s="150"/>
      <c r="NYH52" s="150"/>
      <c r="NYI52" s="150"/>
      <c r="NYJ52" s="150"/>
      <c r="NYK52" s="150"/>
      <c r="NYL52" s="150"/>
      <c r="NYM52" s="150"/>
      <c r="NYN52" s="150"/>
      <c r="NYO52" s="150"/>
      <c r="NYP52" s="150"/>
      <c r="NYQ52" s="150"/>
      <c r="NYR52" s="150"/>
      <c r="NYS52" s="150"/>
      <c r="NYT52" s="150"/>
      <c r="NYU52" s="150"/>
      <c r="NYV52" s="150"/>
      <c r="NYW52" s="150"/>
      <c r="NYX52" s="150"/>
      <c r="NYY52" s="150"/>
      <c r="NYZ52" s="150"/>
      <c r="NZA52" s="150"/>
      <c r="NZB52" s="150"/>
      <c r="NZC52" s="150"/>
      <c r="NZD52" s="150"/>
      <c r="NZE52" s="150"/>
      <c r="NZF52" s="150"/>
      <c r="NZG52" s="150"/>
      <c r="NZH52" s="150"/>
      <c r="NZI52" s="150"/>
      <c r="NZJ52" s="150"/>
      <c r="NZK52" s="150"/>
      <c r="NZL52" s="150"/>
      <c r="NZM52" s="150"/>
      <c r="NZN52" s="150"/>
      <c r="NZO52" s="150"/>
      <c r="NZP52" s="150"/>
      <c r="NZQ52" s="150"/>
      <c r="NZR52" s="150"/>
      <c r="NZS52" s="150"/>
      <c r="NZT52" s="150"/>
      <c r="NZU52" s="150"/>
      <c r="NZV52" s="150"/>
      <c r="NZW52" s="150"/>
      <c r="NZX52" s="150"/>
      <c r="NZY52" s="150"/>
      <c r="NZZ52" s="150"/>
      <c r="OAA52" s="150"/>
      <c r="OAB52" s="150"/>
      <c r="OAC52" s="150"/>
      <c r="OAD52" s="150"/>
      <c r="OAE52" s="150"/>
      <c r="OAF52" s="150"/>
      <c r="OAG52" s="150"/>
      <c r="OAH52" s="150"/>
      <c r="OAI52" s="150"/>
      <c r="OAJ52" s="150"/>
      <c r="OAK52" s="150"/>
      <c r="OAL52" s="150"/>
      <c r="OAM52" s="150"/>
      <c r="OAN52" s="150"/>
      <c r="OAO52" s="150"/>
      <c r="OAP52" s="150"/>
      <c r="OAQ52" s="150"/>
      <c r="OAR52" s="150"/>
      <c r="OAS52" s="150"/>
      <c r="OAT52" s="150"/>
      <c r="OAU52" s="150"/>
      <c r="OAV52" s="150"/>
      <c r="OAW52" s="150"/>
      <c r="OAX52" s="150"/>
      <c r="OAY52" s="150"/>
      <c r="OAZ52" s="150"/>
      <c r="OBA52" s="150"/>
      <c r="OBB52" s="150"/>
      <c r="OBC52" s="150"/>
      <c r="OBD52" s="150"/>
      <c r="OBE52" s="150"/>
      <c r="OBF52" s="150"/>
      <c r="OBG52" s="150"/>
      <c r="OBH52" s="150"/>
      <c r="OBI52" s="150"/>
      <c r="OBJ52" s="150"/>
      <c r="OBK52" s="150"/>
      <c r="OBL52" s="150"/>
      <c r="OBM52" s="150"/>
      <c r="OBN52" s="150"/>
      <c r="OBO52" s="150"/>
      <c r="OBP52" s="150"/>
      <c r="OBQ52" s="150"/>
      <c r="OBR52" s="150"/>
      <c r="OBS52" s="150"/>
      <c r="OBT52" s="150"/>
      <c r="OBU52" s="150"/>
      <c r="OBV52" s="150"/>
      <c r="OBW52" s="150"/>
      <c r="OBX52" s="150"/>
      <c r="OBY52" s="150"/>
      <c r="OBZ52" s="150"/>
      <c r="OCA52" s="150"/>
      <c r="OCB52" s="150"/>
      <c r="OCC52" s="150"/>
      <c r="OCD52" s="150"/>
      <c r="OCE52" s="150"/>
      <c r="OCF52" s="150"/>
      <c r="OCG52" s="150"/>
      <c r="OCH52" s="150"/>
      <c r="OCI52" s="150"/>
      <c r="OCJ52" s="150"/>
      <c r="OCK52" s="150"/>
      <c r="OCL52" s="150"/>
      <c r="OCM52" s="150"/>
      <c r="OCN52" s="150"/>
      <c r="OCO52" s="150"/>
      <c r="OCP52" s="150"/>
      <c r="OCQ52" s="150"/>
      <c r="OCR52" s="150"/>
      <c r="OCS52" s="150"/>
      <c r="OCT52" s="150"/>
      <c r="OCU52" s="150"/>
      <c r="OCV52" s="150"/>
      <c r="OCW52" s="150"/>
      <c r="OCX52" s="150"/>
      <c r="OCY52" s="150"/>
      <c r="OCZ52" s="150"/>
      <c r="ODA52" s="150"/>
      <c r="ODB52" s="150"/>
      <c r="ODC52" s="150"/>
      <c r="ODD52" s="150"/>
      <c r="ODE52" s="150"/>
      <c r="ODF52" s="150"/>
      <c r="ODG52" s="150"/>
      <c r="ODH52" s="150"/>
      <c r="ODI52" s="150"/>
      <c r="ODJ52" s="150"/>
      <c r="ODK52" s="150"/>
      <c r="ODL52" s="150"/>
      <c r="ODM52" s="150"/>
      <c r="ODN52" s="150"/>
      <c r="ODO52" s="150"/>
      <c r="ODP52" s="150"/>
      <c r="ODQ52" s="150"/>
      <c r="ODR52" s="150"/>
      <c r="ODS52" s="150"/>
      <c r="ODT52" s="150"/>
      <c r="ODU52" s="150"/>
      <c r="ODV52" s="150"/>
      <c r="ODW52" s="150"/>
      <c r="ODX52" s="150"/>
      <c r="ODY52" s="150"/>
      <c r="ODZ52" s="150"/>
      <c r="OEA52" s="150"/>
      <c r="OEB52" s="150"/>
      <c r="OEC52" s="150"/>
      <c r="OED52" s="150"/>
      <c r="OEE52" s="150"/>
      <c r="OEF52" s="150"/>
      <c r="OEG52" s="150"/>
      <c r="OEH52" s="150"/>
      <c r="OEI52" s="150"/>
      <c r="OEJ52" s="150"/>
      <c r="OEK52" s="150"/>
      <c r="OEL52" s="150"/>
      <c r="OEM52" s="150"/>
      <c r="OEN52" s="150"/>
      <c r="OEO52" s="150"/>
      <c r="OEP52" s="150"/>
      <c r="OEQ52" s="150"/>
      <c r="OER52" s="150"/>
      <c r="OES52" s="150"/>
      <c r="OET52" s="150"/>
      <c r="OEU52" s="150"/>
      <c r="OEV52" s="150"/>
      <c r="OEW52" s="150"/>
      <c r="OEX52" s="150"/>
      <c r="OEY52" s="150"/>
      <c r="OEZ52" s="150"/>
      <c r="OFA52" s="150"/>
      <c r="OFB52" s="150"/>
      <c r="OFC52" s="150"/>
      <c r="OFD52" s="150"/>
      <c r="OFE52" s="150"/>
      <c r="OFF52" s="150"/>
      <c r="OFG52" s="150"/>
      <c r="OFH52" s="150"/>
      <c r="OFI52" s="150"/>
      <c r="OFJ52" s="150"/>
      <c r="OFK52" s="150"/>
      <c r="OFL52" s="150"/>
      <c r="OFM52" s="150"/>
      <c r="OFN52" s="150"/>
      <c r="OFO52" s="150"/>
      <c r="OFP52" s="150"/>
      <c r="OFQ52" s="150"/>
      <c r="OFR52" s="150"/>
      <c r="OFS52" s="150"/>
      <c r="OFT52" s="150"/>
      <c r="OFU52" s="150"/>
      <c r="OFV52" s="150"/>
      <c r="OFW52" s="150"/>
      <c r="OFX52" s="150"/>
      <c r="OFY52" s="150"/>
      <c r="OFZ52" s="150"/>
      <c r="OGA52" s="150"/>
      <c r="OGB52" s="150"/>
      <c r="OGC52" s="150"/>
      <c r="OGD52" s="150"/>
      <c r="OGE52" s="150"/>
      <c r="OGF52" s="150"/>
      <c r="OGG52" s="150"/>
      <c r="OGH52" s="150"/>
      <c r="OGI52" s="150"/>
      <c r="OGJ52" s="150"/>
      <c r="OGK52" s="150"/>
      <c r="OGL52" s="150"/>
      <c r="OGM52" s="150"/>
      <c r="OGN52" s="150"/>
      <c r="OGO52" s="150"/>
      <c r="OGP52" s="150"/>
      <c r="OGQ52" s="150"/>
      <c r="OGR52" s="150"/>
      <c r="OGS52" s="150"/>
      <c r="OGT52" s="150"/>
      <c r="OGU52" s="150"/>
      <c r="OGV52" s="150"/>
      <c r="OGW52" s="150"/>
      <c r="OGX52" s="150"/>
      <c r="OGY52" s="150"/>
      <c r="OGZ52" s="150"/>
      <c r="OHA52" s="150"/>
      <c r="OHB52" s="150"/>
      <c r="OHC52" s="150"/>
      <c r="OHD52" s="150"/>
      <c r="OHE52" s="150"/>
      <c r="OHF52" s="150"/>
      <c r="OHG52" s="150"/>
      <c r="OHH52" s="150"/>
      <c r="OHI52" s="150"/>
      <c r="OHJ52" s="150"/>
      <c r="OHK52" s="150"/>
      <c r="OHL52" s="150"/>
      <c r="OHM52" s="150"/>
      <c r="OHN52" s="150"/>
      <c r="OHO52" s="150"/>
      <c r="OHP52" s="150"/>
      <c r="OHQ52" s="150"/>
      <c r="OHR52" s="150"/>
      <c r="OHS52" s="150"/>
      <c r="OHT52" s="150"/>
      <c r="OHU52" s="150"/>
      <c r="OHV52" s="150"/>
      <c r="OHW52" s="150"/>
      <c r="OHX52" s="150"/>
      <c r="OHY52" s="150"/>
      <c r="OHZ52" s="150"/>
      <c r="OIA52" s="150"/>
      <c r="OIB52" s="150"/>
      <c r="OIC52" s="150"/>
      <c r="OID52" s="150"/>
      <c r="OIE52" s="150"/>
      <c r="OIF52" s="150"/>
      <c r="OIG52" s="150"/>
      <c r="OIH52" s="150"/>
      <c r="OII52" s="150"/>
      <c r="OIJ52" s="150"/>
      <c r="OIK52" s="150"/>
      <c r="OIL52" s="150"/>
      <c r="OIM52" s="150"/>
      <c r="OIN52" s="150"/>
      <c r="OIO52" s="150"/>
      <c r="OIP52" s="150"/>
      <c r="OIQ52" s="150"/>
      <c r="OIR52" s="150"/>
      <c r="OIS52" s="150"/>
      <c r="OIT52" s="150"/>
      <c r="OIU52" s="150"/>
      <c r="OIV52" s="150"/>
      <c r="OIW52" s="150"/>
      <c r="OIX52" s="150"/>
      <c r="OIY52" s="150"/>
      <c r="OIZ52" s="150"/>
      <c r="OJA52" s="150"/>
      <c r="OJB52" s="150"/>
      <c r="OJC52" s="150"/>
      <c r="OJD52" s="150"/>
      <c r="OJE52" s="150"/>
      <c r="OJF52" s="150"/>
      <c r="OJG52" s="150"/>
      <c r="OJH52" s="150"/>
      <c r="OJI52" s="150"/>
      <c r="OJJ52" s="150"/>
      <c r="OJK52" s="150"/>
      <c r="OJL52" s="150"/>
      <c r="OJM52" s="150"/>
      <c r="OJN52" s="150"/>
      <c r="OJO52" s="150"/>
      <c r="OJP52" s="150"/>
      <c r="OJQ52" s="150"/>
      <c r="OJR52" s="150"/>
      <c r="OJS52" s="150"/>
      <c r="OJT52" s="150"/>
      <c r="OJU52" s="150"/>
      <c r="OJV52" s="150"/>
      <c r="OJW52" s="150"/>
      <c r="OJX52" s="150"/>
      <c r="OJY52" s="150"/>
      <c r="OJZ52" s="150"/>
      <c r="OKA52" s="150"/>
      <c r="OKB52" s="150"/>
      <c r="OKC52" s="150"/>
      <c r="OKD52" s="150"/>
      <c r="OKE52" s="150"/>
      <c r="OKF52" s="150"/>
      <c r="OKG52" s="150"/>
      <c r="OKH52" s="150"/>
      <c r="OKI52" s="150"/>
      <c r="OKJ52" s="150"/>
      <c r="OKK52" s="150"/>
      <c r="OKL52" s="150"/>
      <c r="OKM52" s="150"/>
      <c r="OKN52" s="150"/>
      <c r="OKO52" s="150"/>
      <c r="OKP52" s="150"/>
      <c r="OKQ52" s="150"/>
      <c r="OKR52" s="150"/>
      <c r="OKS52" s="150"/>
      <c r="OKT52" s="150"/>
      <c r="OKU52" s="150"/>
      <c r="OKV52" s="150"/>
      <c r="OKW52" s="150"/>
      <c r="OKX52" s="150"/>
      <c r="OKY52" s="150"/>
      <c r="OKZ52" s="150"/>
      <c r="OLA52" s="150"/>
      <c r="OLB52" s="150"/>
      <c r="OLC52" s="150"/>
      <c r="OLD52" s="150"/>
      <c r="OLE52" s="150"/>
      <c r="OLF52" s="150"/>
      <c r="OLG52" s="150"/>
      <c r="OLH52" s="150"/>
      <c r="OLI52" s="150"/>
      <c r="OLJ52" s="150"/>
      <c r="OLK52" s="150"/>
      <c r="OLL52" s="150"/>
      <c r="OLM52" s="150"/>
      <c r="OLN52" s="150"/>
      <c r="OLO52" s="150"/>
      <c r="OLP52" s="150"/>
      <c r="OLQ52" s="150"/>
      <c r="OLR52" s="150"/>
      <c r="OLS52" s="150"/>
      <c r="OLT52" s="150"/>
      <c r="OLU52" s="150"/>
      <c r="OLV52" s="150"/>
      <c r="OLW52" s="150"/>
      <c r="OLX52" s="150"/>
      <c r="OLY52" s="150"/>
      <c r="OLZ52" s="150"/>
      <c r="OMA52" s="150"/>
      <c r="OMB52" s="150"/>
      <c r="OMC52" s="150"/>
      <c r="OMD52" s="150"/>
      <c r="OME52" s="150"/>
      <c r="OMF52" s="150"/>
      <c r="OMG52" s="150"/>
      <c r="OMH52" s="150"/>
      <c r="OMI52" s="150"/>
      <c r="OMJ52" s="150"/>
      <c r="OMK52" s="150"/>
      <c r="OML52" s="150"/>
      <c r="OMM52" s="150"/>
      <c r="OMN52" s="150"/>
      <c r="OMO52" s="150"/>
      <c r="OMP52" s="150"/>
      <c r="OMQ52" s="150"/>
      <c r="OMR52" s="150"/>
      <c r="OMS52" s="150"/>
      <c r="OMT52" s="150"/>
      <c r="OMU52" s="150"/>
      <c r="OMV52" s="150"/>
      <c r="OMW52" s="150"/>
      <c r="OMX52" s="150"/>
      <c r="OMY52" s="150"/>
      <c r="OMZ52" s="150"/>
      <c r="ONA52" s="150"/>
      <c r="ONB52" s="150"/>
      <c r="ONC52" s="150"/>
      <c r="OND52" s="150"/>
      <c r="ONE52" s="150"/>
      <c r="ONF52" s="150"/>
      <c r="ONG52" s="150"/>
      <c r="ONH52" s="150"/>
      <c r="ONI52" s="150"/>
      <c r="ONJ52" s="150"/>
      <c r="ONK52" s="150"/>
      <c r="ONL52" s="150"/>
      <c r="ONM52" s="150"/>
      <c r="ONN52" s="150"/>
      <c r="ONO52" s="150"/>
      <c r="ONP52" s="150"/>
      <c r="ONQ52" s="150"/>
      <c r="ONR52" s="150"/>
      <c r="ONS52" s="150"/>
      <c r="ONT52" s="150"/>
      <c r="ONU52" s="150"/>
      <c r="ONV52" s="150"/>
      <c r="ONW52" s="150"/>
      <c r="ONX52" s="150"/>
      <c r="ONY52" s="150"/>
      <c r="ONZ52" s="150"/>
      <c r="OOA52" s="150"/>
      <c r="OOB52" s="150"/>
      <c r="OOC52" s="150"/>
      <c r="OOD52" s="150"/>
      <c r="OOE52" s="150"/>
      <c r="OOF52" s="150"/>
      <c r="OOG52" s="150"/>
      <c r="OOH52" s="150"/>
      <c r="OOI52" s="150"/>
      <c r="OOJ52" s="150"/>
      <c r="OOK52" s="150"/>
      <c r="OOL52" s="150"/>
      <c r="OOM52" s="150"/>
      <c r="OON52" s="150"/>
      <c r="OOO52" s="150"/>
      <c r="OOP52" s="150"/>
      <c r="OOQ52" s="150"/>
      <c r="OOR52" s="150"/>
      <c r="OOS52" s="150"/>
      <c r="OOT52" s="150"/>
      <c r="OOU52" s="150"/>
      <c r="OOV52" s="150"/>
      <c r="OOW52" s="150"/>
      <c r="OOX52" s="150"/>
      <c r="OOY52" s="150"/>
      <c r="OOZ52" s="150"/>
      <c r="OPA52" s="150"/>
      <c r="OPB52" s="150"/>
      <c r="OPC52" s="150"/>
      <c r="OPD52" s="150"/>
      <c r="OPE52" s="150"/>
      <c r="OPF52" s="150"/>
      <c r="OPG52" s="150"/>
      <c r="OPH52" s="150"/>
      <c r="OPI52" s="150"/>
      <c r="OPJ52" s="150"/>
      <c r="OPK52" s="150"/>
      <c r="OPL52" s="150"/>
      <c r="OPM52" s="150"/>
      <c r="OPN52" s="150"/>
      <c r="OPO52" s="150"/>
      <c r="OPP52" s="150"/>
      <c r="OPQ52" s="150"/>
      <c r="OPR52" s="150"/>
      <c r="OPS52" s="150"/>
      <c r="OPT52" s="150"/>
      <c r="OPU52" s="150"/>
      <c r="OPV52" s="150"/>
      <c r="OPW52" s="150"/>
      <c r="OPX52" s="150"/>
      <c r="OPY52" s="150"/>
      <c r="OPZ52" s="150"/>
      <c r="OQA52" s="150"/>
      <c r="OQB52" s="150"/>
      <c r="OQC52" s="150"/>
      <c r="OQD52" s="150"/>
      <c r="OQE52" s="150"/>
      <c r="OQF52" s="150"/>
      <c r="OQG52" s="150"/>
      <c r="OQH52" s="150"/>
      <c r="OQI52" s="150"/>
      <c r="OQJ52" s="150"/>
      <c r="OQK52" s="150"/>
      <c r="OQL52" s="150"/>
      <c r="OQM52" s="150"/>
      <c r="OQN52" s="150"/>
      <c r="OQO52" s="150"/>
      <c r="OQP52" s="150"/>
      <c r="OQQ52" s="150"/>
      <c r="OQR52" s="150"/>
      <c r="OQS52" s="150"/>
      <c r="OQT52" s="150"/>
      <c r="OQU52" s="150"/>
      <c r="OQV52" s="150"/>
      <c r="OQW52" s="150"/>
      <c r="OQX52" s="150"/>
      <c r="OQY52" s="150"/>
      <c r="OQZ52" s="150"/>
      <c r="ORA52" s="150"/>
      <c r="ORB52" s="150"/>
      <c r="ORC52" s="150"/>
      <c r="ORD52" s="150"/>
      <c r="ORE52" s="150"/>
      <c r="ORF52" s="150"/>
      <c r="ORG52" s="150"/>
      <c r="ORH52" s="150"/>
      <c r="ORI52" s="150"/>
      <c r="ORJ52" s="150"/>
      <c r="ORK52" s="150"/>
      <c r="ORL52" s="150"/>
      <c r="ORM52" s="150"/>
      <c r="ORN52" s="150"/>
      <c r="ORO52" s="150"/>
      <c r="ORP52" s="150"/>
      <c r="ORQ52" s="150"/>
      <c r="ORR52" s="150"/>
      <c r="ORS52" s="150"/>
      <c r="ORT52" s="150"/>
      <c r="ORU52" s="150"/>
      <c r="ORV52" s="150"/>
      <c r="ORW52" s="150"/>
      <c r="ORX52" s="150"/>
      <c r="ORY52" s="150"/>
      <c r="ORZ52" s="150"/>
      <c r="OSA52" s="150"/>
      <c r="OSB52" s="150"/>
      <c r="OSC52" s="150"/>
      <c r="OSD52" s="150"/>
      <c r="OSE52" s="150"/>
      <c r="OSF52" s="150"/>
      <c r="OSG52" s="150"/>
      <c r="OSH52" s="150"/>
      <c r="OSI52" s="150"/>
      <c r="OSJ52" s="150"/>
      <c r="OSK52" s="150"/>
      <c r="OSL52" s="150"/>
      <c r="OSM52" s="150"/>
      <c r="OSN52" s="150"/>
      <c r="OSO52" s="150"/>
      <c r="OSP52" s="150"/>
      <c r="OSQ52" s="150"/>
      <c r="OSR52" s="150"/>
      <c r="OSS52" s="150"/>
      <c r="OST52" s="150"/>
      <c r="OSU52" s="150"/>
      <c r="OSV52" s="150"/>
      <c r="OSW52" s="150"/>
      <c r="OSX52" s="150"/>
      <c r="OSY52" s="150"/>
      <c r="OSZ52" s="150"/>
      <c r="OTA52" s="150"/>
      <c r="OTB52" s="150"/>
      <c r="OTC52" s="150"/>
      <c r="OTD52" s="150"/>
      <c r="OTE52" s="150"/>
      <c r="OTF52" s="150"/>
      <c r="OTG52" s="150"/>
      <c r="OTH52" s="150"/>
      <c r="OTI52" s="150"/>
      <c r="OTJ52" s="150"/>
      <c r="OTK52" s="150"/>
      <c r="OTL52" s="150"/>
      <c r="OTM52" s="150"/>
      <c r="OTN52" s="150"/>
      <c r="OTO52" s="150"/>
      <c r="OTP52" s="150"/>
      <c r="OTQ52" s="150"/>
      <c r="OTR52" s="150"/>
      <c r="OTS52" s="150"/>
      <c r="OTT52" s="150"/>
      <c r="OTU52" s="150"/>
      <c r="OTV52" s="150"/>
      <c r="OTW52" s="150"/>
      <c r="OTX52" s="150"/>
      <c r="OTY52" s="150"/>
      <c r="OTZ52" s="150"/>
      <c r="OUA52" s="150"/>
      <c r="OUB52" s="150"/>
      <c r="OUC52" s="150"/>
      <c r="OUD52" s="150"/>
      <c r="OUE52" s="150"/>
      <c r="OUF52" s="150"/>
      <c r="OUG52" s="150"/>
      <c r="OUH52" s="150"/>
      <c r="OUI52" s="150"/>
      <c r="OUJ52" s="150"/>
      <c r="OUK52" s="150"/>
      <c r="OUL52" s="150"/>
      <c r="OUM52" s="150"/>
      <c r="OUN52" s="150"/>
      <c r="OUO52" s="150"/>
      <c r="OUP52" s="150"/>
      <c r="OUQ52" s="150"/>
      <c r="OUR52" s="150"/>
      <c r="OUS52" s="150"/>
      <c r="OUT52" s="150"/>
      <c r="OUU52" s="150"/>
      <c r="OUV52" s="150"/>
      <c r="OUW52" s="150"/>
      <c r="OUX52" s="150"/>
      <c r="OUY52" s="150"/>
      <c r="OUZ52" s="150"/>
      <c r="OVA52" s="150"/>
      <c r="OVB52" s="150"/>
      <c r="OVC52" s="150"/>
      <c r="OVD52" s="150"/>
      <c r="OVE52" s="150"/>
      <c r="OVF52" s="150"/>
      <c r="OVG52" s="150"/>
      <c r="OVH52" s="150"/>
      <c r="OVI52" s="150"/>
      <c r="OVJ52" s="150"/>
      <c r="OVK52" s="150"/>
      <c r="OVL52" s="150"/>
      <c r="OVM52" s="150"/>
      <c r="OVN52" s="150"/>
      <c r="OVO52" s="150"/>
      <c r="OVP52" s="150"/>
      <c r="OVQ52" s="150"/>
      <c r="OVR52" s="150"/>
      <c r="OVS52" s="150"/>
      <c r="OVT52" s="150"/>
      <c r="OVU52" s="150"/>
      <c r="OVV52" s="150"/>
      <c r="OVW52" s="150"/>
      <c r="OVX52" s="150"/>
      <c r="OVY52" s="150"/>
      <c r="OVZ52" s="150"/>
      <c r="OWA52" s="150"/>
      <c r="OWB52" s="150"/>
      <c r="OWC52" s="150"/>
      <c r="OWD52" s="150"/>
      <c r="OWE52" s="150"/>
      <c r="OWF52" s="150"/>
      <c r="OWG52" s="150"/>
      <c r="OWH52" s="150"/>
      <c r="OWI52" s="150"/>
      <c r="OWJ52" s="150"/>
      <c r="OWK52" s="150"/>
      <c r="OWL52" s="150"/>
      <c r="OWM52" s="150"/>
      <c r="OWN52" s="150"/>
      <c r="OWO52" s="150"/>
      <c r="OWP52" s="150"/>
      <c r="OWQ52" s="150"/>
      <c r="OWR52" s="150"/>
      <c r="OWS52" s="150"/>
      <c r="OWT52" s="150"/>
      <c r="OWU52" s="150"/>
      <c r="OWV52" s="150"/>
      <c r="OWW52" s="150"/>
      <c r="OWX52" s="150"/>
      <c r="OWY52" s="150"/>
      <c r="OWZ52" s="150"/>
      <c r="OXA52" s="150"/>
      <c r="OXB52" s="150"/>
      <c r="OXC52" s="150"/>
      <c r="OXD52" s="150"/>
      <c r="OXE52" s="150"/>
      <c r="OXF52" s="150"/>
      <c r="OXG52" s="150"/>
      <c r="OXH52" s="150"/>
      <c r="OXI52" s="150"/>
      <c r="OXJ52" s="150"/>
      <c r="OXK52" s="150"/>
      <c r="OXL52" s="150"/>
      <c r="OXM52" s="150"/>
      <c r="OXN52" s="150"/>
      <c r="OXO52" s="150"/>
      <c r="OXP52" s="150"/>
      <c r="OXQ52" s="150"/>
      <c r="OXR52" s="150"/>
      <c r="OXS52" s="150"/>
      <c r="OXT52" s="150"/>
      <c r="OXU52" s="150"/>
      <c r="OXV52" s="150"/>
      <c r="OXW52" s="150"/>
      <c r="OXX52" s="150"/>
      <c r="OXY52" s="150"/>
      <c r="OXZ52" s="150"/>
      <c r="OYA52" s="150"/>
      <c r="OYB52" s="150"/>
      <c r="OYC52" s="150"/>
      <c r="OYD52" s="150"/>
      <c r="OYE52" s="150"/>
      <c r="OYF52" s="150"/>
      <c r="OYG52" s="150"/>
      <c r="OYH52" s="150"/>
      <c r="OYI52" s="150"/>
      <c r="OYJ52" s="150"/>
      <c r="OYK52" s="150"/>
      <c r="OYL52" s="150"/>
      <c r="OYM52" s="150"/>
      <c r="OYN52" s="150"/>
      <c r="OYO52" s="150"/>
      <c r="OYP52" s="150"/>
      <c r="OYQ52" s="150"/>
      <c r="OYR52" s="150"/>
      <c r="OYS52" s="150"/>
      <c r="OYT52" s="150"/>
      <c r="OYU52" s="150"/>
      <c r="OYV52" s="150"/>
      <c r="OYW52" s="150"/>
      <c r="OYX52" s="150"/>
      <c r="OYY52" s="150"/>
      <c r="OYZ52" s="150"/>
      <c r="OZA52" s="150"/>
      <c r="OZB52" s="150"/>
      <c r="OZC52" s="150"/>
      <c r="OZD52" s="150"/>
      <c r="OZE52" s="150"/>
      <c r="OZF52" s="150"/>
      <c r="OZG52" s="150"/>
      <c r="OZH52" s="150"/>
      <c r="OZI52" s="150"/>
      <c r="OZJ52" s="150"/>
      <c r="OZK52" s="150"/>
      <c r="OZL52" s="150"/>
      <c r="OZM52" s="150"/>
      <c r="OZN52" s="150"/>
      <c r="OZO52" s="150"/>
      <c r="OZP52" s="150"/>
      <c r="OZQ52" s="150"/>
      <c r="OZR52" s="150"/>
      <c r="OZS52" s="150"/>
      <c r="OZT52" s="150"/>
      <c r="OZU52" s="150"/>
      <c r="OZV52" s="150"/>
      <c r="OZW52" s="150"/>
      <c r="OZX52" s="150"/>
      <c r="OZY52" s="150"/>
      <c r="OZZ52" s="150"/>
      <c r="PAA52" s="150"/>
      <c r="PAB52" s="150"/>
      <c r="PAC52" s="150"/>
      <c r="PAD52" s="150"/>
      <c r="PAE52" s="150"/>
      <c r="PAF52" s="150"/>
      <c r="PAG52" s="150"/>
      <c r="PAH52" s="150"/>
      <c r="PAI52" s="150"/>
      <c r="PAJ52" s="150"/>
      <c r="PAK52" s="150"/>
      <c r="PAL52" s="150"/>
      <c r="PAM52" s="150"/>
      <c r="PAN52" s="150"/>
      <c r="PAO52" s="150"/>
      <c r="PAP52" s="150"/>
      <c r="PAQ52" s="150"/>
      <c r="PAR52" s="150"/>
      <c r="PAS52" s="150"/>
      <c r="PAT52" s="150"/>
      <c r="PAU52" s="150"/>
      <c r="PAV52" s="150"/>
      <c r="PAW52" s="150"/>
      <c r="PAX52" s="150"/>
      <c r="PAY52" s="150"/>
      <c r="PAZ52" s="150"/>
      <c r="PBA52" s="150"/>
      <c r="PBB52" s="150"/>
      <c r="PBC52" s="150"/>
      <c r="PBD52" s="150"/>
      <c r="PBE52" s="150"/>
      <c r="PBF52" s="150"/>
      <c r="PBG52" s="150"/>
      <c r="PBH52" s="150"/>
      <c r="PBI52" s="150"/>
      <c r="PBJ52" s="150"/>
      <c r="PBK52" s="150"/>
      <c r="PBL52" s="150"/>
      <c r="PBM52" s="150"/>
      <c r="PBN52" s="150"/>
      <c r="PBO52" s="150"/>
      <c r="PBP52" s="150"/>
      <c r="PBQ52" s="150"/>
      <c r="PBR52" s="150"/>
      <c r="PBS52" s="150"/>
      <c r="PBT52" s="150"/>
      <c r="PBU52" s="150"/>
      <c r="PBV52" s="150"/>
      <c r="PBW52" s="150"/>
      <c r="PBX52" s="150"/>
      <c r="PBY52" s="150"/>
      <c r="PBZ52" s="150"/>
      <c r="PCA52" s="150"/>
      <c r="PCB52" s="150"/>
      <c r="PCC52" s="150"/>
      <c r="PCD52" s="150"/>
      <c r="PCE52" s="150"/>
      <c r="PCF52" s="150"/>
      <c r="PCG52" s="150"/>
      <c r="PCH52" s="150"/>
      <c r="PCI52" s="150"/>
      <c r="PCJ52" s="150"/>
      <c r="PCK52" s="150"/>
      <c r="PCL52" s="150"/>
      <c r="PCM52" s="150"/>
      <c r="PCN52" s="150"/>
      <c r="PCO52" s="150"/>
      <c r="PCP52" s="150"/>
      <c r="PCQ52" s="150"/>
      <c r="PCR52" s="150"/>
      <c r="PCS52" s="150"/>
      <c r="PCT52" s="150"/>
      <c r="PCU52" s="150"/>
      <c r="PCV52" s="150"/>
      <c r="PCW52" s="150"/>
      <c r="PCX52" s="150"/>
      <c r="PCY52" s="150"/>
      <c r="PCZ52" s="150"/>
      <c r="PDA52" s="150"/>
      <c r="PDB52" s="150"/>
      <c r="PDC52" s="150"/>
      <c r="PDD52" s="150"/>
      <c r="PDE52" s="150"/>
      <c r="PDF52" s="150"/>
      <c r="PDG52" s="150"/>
      <c r="PDH52" s="150"/>
      <c r="PDI52" s="150"/>
      <c r="PDJ52" s="150"/>
      <c r="PDK52" s="150"/>
      <c r="PDL52" s="150"/>
      <c r="PDM52" s="150"/>
      <c r="PDN52" s="150"/>
      <c r="PDO52" s="150"/>
      <c r="PDP52" s="150"/>
      <c r="PDQ52" s="150"/>
      <c r="PDR52" s="150"/>
      <c r="PDS52" s="150"/>
      <c r="PDT52" s="150"/>
      <c r="PDU52" s="150"/>
      <c r="PDV52" s="150"/>
      <c r="PDW52" s="150"/>
      <c r="PDX52" s="150"/>
      <c r="PDY52" s="150"/>
      <c r="PDZ52" s="150"/>
      <c r="PEA52" s="150"/>
      <c r="PEB52" s="150"/>
      <c r="PEC52" s="150"/>
      <c r="PED52" s="150"/>
      <c r="PEE52" s="150"/>
      <c r="PEF52" s="150"/>
      <c r="PEG52" s="150"/>
      <c r="PEH52" s="150"/>
      <c r="PEI52" s="150"/>
      <c r="PEJ52" s="150"/>
      <c r="PEK52" s="150"/>
      <c r="PEL52" s="150"/>
      <c r="PEM52" s="150"/>
      <c r="PEN52" s="150"/>
      <c r="PEO52" s="150"/>
      <c r="PEP52" s="150"/>
      <c r="PEQ52" s="150"/>
      <c r="PER52" s="150"/>
      <c r="PES52" s="150"/>
      <c r="PET52" s="150"/>
      <c r="PEU52" s="150"/>
      <c r="PEV52" s="150"/>
      <c r="PEW52" s="150"/>
      <c r="PEX52" s="150"/>
      <c r="PEY52" s="150"/>
      <c r="PEZ52" s="150"/>
      <c r="PFA52" s="150"/>
      <c r="PFB52" s="150"/>
      <c r="PFC52" s="150"/>
      <c r="PFD52" s="150"/>
      <c r="PFE52" s="150"/>
      <c r="PFF52" s="150"/>
      <c r="PFG52" s="150"/>
      <c r="PFH52" s="150"/>
      <c r="PFI52" s="150"/>
      <c r="PFJ52" s="150"/>
      <c r="PFK52" s="150"/>
      <c r="PFL52" s="150"/>
      <c r="PFM52" s="150"/>
      <c r="PFN52" s="150"/>
      <c r="PFO52" s="150"/>
      <c r="PFP52" s="150"/>
      <c r="PFQ52" s="150"/>
      <c r="PFR52" s="150"/>
      <c r="PFS52" s="150"/>
      <c r="PFT52" s="150"/>
      <c r="PFU52" s="150"/>
      <c r="PFV52" s="150"/>
      <c r="PFW52" s="150"/>
      <c r="PFX52" s="150"/>
      <c r="PFY52" s="150"/>
      <c r="PFZ52" s="150"/>
      <c r="PGA52" s="150"/>
      <c r="PGB52" s="150"/>
      <c r="PGC52" s="150"/>
      <c r="PGD52" s="150"/>
      <c r="PGE52" s="150"/>
      <c r="PGF52" s="150"/>
      <c r="PGG52" s="150"/>
      <c r="PGH52" s="150"/>
      <c r="PGI52" s="150"/>
      <c r="PGJ52" s="150"/>
      <c r="PGK52" s="150"/>
      <c r="PGL52" s="150"/>
      <c r="PGM52" s="150"/>
      <c r="PGN52" s="150"/>
      <c r="PGO52" s="150"/>
      <c r="PGP52" s="150"/>
      <c r="PGQ52" s="150"/>
      <c r="PGR52" s="150"/>
      <c r="PGS52" s="150"/>
      <c r="PGT52" s="150"/>
      <c r="PGU52" s="150"/>
      <c r="PGV52" s="150"/>
      <c r="PGW52" s="150"/>
      <c r="PGX52" s="150"/>
      <c r="PGY52" s="150"/>
      <c r="PGZ52" s="150"/>
      <c r="PHA52" s="150"/>
      <c r="PHB52" s="150"/>
      <c r="PHC52" s="150"/>
      <c r="PHD52" s="150"/>
      <c r="PHE52" s="150"/>
      <c r="PHF52" s="150"/>
      <c r="PHG52" s="150"/>
      <c r="PHH52" s="150"/>
      <c r="PHI52" s="150"/>
      <c r="PHJ52" s="150"/>
      <c r="PHK52" s="150"/>
      <c r="PHL52" s="150"/>
      <c r="PHM52" s="150"/>
      <c r="PHN52" s="150"/>
      <c r="PHO52" s="150"/>
      <c r="PHP52" s="150"/>
      <c r="PHQ52" s="150"/>
      <c r="PHR52" s="150"/>
      <c r="PHS52" s="150"/>
      <c r="PHT52" s="150"/>
      <c r="PHU52" s="150"/>
      <c r="PHV52" s="150"/>
      <c r="PHW52" s="150"/>
      <c r="PHX52" s="150"/>
      <c r="PHY52" s="150"/>
      <c r="PHZ52" s="150"/>
      <c r="PIA52" s="150"/>
      <c r="PIB52" s="150"/>
      <c r="PIC52" s="150"/>
      <c r="PID52" s="150"/>
      <c r="PIE52" s="150"/>
      <c r="PIF52" s="150"/>
      <c r="PIG52" s="150"/>
      <c r="PIH52" s="150"/>
      <c r="PII52" s="150"/>
      <c r="PIJ52" s="150"/>
      <c r="PIK52" s="150"/>
      <c r="PIL52" s="150"/>
      <c r="PIM52" s="150"/>
      <c r="PIN52" s="150"/>
      <c r="PIO52" s="150"/>
      <c r="PIP52" s="150"/>
      <c r="PIQ52" s="150"/>
      <c r="PIR52" s="150"/>
      <c r="PIS52" s="150"/>
      <c r="PIT52" s="150"/>
      <c r="PIU52" s="150"/>
      <c r="PIV52" s="150"/>
      <c r="PIW52" s="150"/>
      <c r="PIX52" s="150"/>
      <c r="PIY52" s="150"/>
      <c r="PIZ52" s="150"/>
      <c r="PJA52" s="150"/>
      <c r="PJB52" s="150"/>
      <c r="PJC52" s="150"/>
      <c r="PJD52" s="150"/>
      <c r="PJE52" s="150"/>
      <c r="PJF52" s="150"/>
      <c r="PJG52" s="150"/>
      <c r="PJH52" s="150"/>
      <c r="PJI52" s="150"/>
      <c r="PJJ52" s="150"/>
      <c r="PJK52" s="150"/>
      <c r="PJL52" s="150"/>
      <c r="PJM52" s="150"/>
      <c r="PJN52" s="150"/>
      <c r="PJO52" s="150"/>
      <c r="PJP52" s="150"/>
      <c r="PJQ52" s="150"/>
      <c r="PJR52" s="150"/>
      <c r="PJS52" s="150"/>
      <c r="PJT52" s="150"/>
      <c r="PJU52" s="150"/>
      <c r="PJV52" s="150"/>
      <c r="PJW52" s="150"/>
      <c r="PJX52" s="150"/>
      <c r="PJY52" s="150"/>
      <c r="PJZ52" s="150"/>
      <c r="PKA52" s="150"/>
      <c r="PKB52" s="150"/>
      <c r="PKC52" s="150"/>
      <c r="PKD52" s="150"/>
      <c r="PKE52" s="150"/>
      <c r="PKF52" s="150"/>
      <c r="PKG52" s="150"/>
      <c r="PKH52" s="150"/>
      <c r="PKI52" s="150"/>
      <c r="PKJ52" s="150"/>
      <c r="PKK52" s="150"/>
      <c r="PKL52" s="150"/>
      <c r="PKM52" s="150"/>
      <c r="PKN52" s="150"/>
      <c r="PKO52" s="150"/>
      <c r="PKP52" s="150"/>
      <c r="PKQ52" s="150"/>
      <c r="PKR52" s="150"/>
      <c r="PKS52" s="150"/>
      <c r="PKT52" s="150"/>
      <c r="PKU52" s="150"/>
      <c r="PKV52" s="150"/>
      <c r="PKW52" s="150"/>
      <c r="PKX52" s="150"/>
      <c r="PKY52" s="150"/>
      <c r="PKZ52" s="150"/>
      <c r="PLA52" s="150"/>
      <c r="PLB52" s="150"/>
      <c r="PLC52" s="150"/>
      <c r="PLD52" s="150"/>
      <c r="PLE52" s="150"/>
      <c r="PLF52" s="150"/>
      <c r="PLG52" s="150"/>
      <c r="PLH52" s="150"/>
      <c r="PLI52" s="150"/>
      <c r="PLJ52" s="150"/>
      <c r="PLK52" s="150"/>
      <c r="PLL52" s="150"/>
      <c r="PLM52" s="150"/>
      <c r="PLN52" s="150"/>
      <c r="PLO52" s="150"/>
      <c r="PLP52" s="150"/>
      <c r="PLQ52" s="150"/>
      <c r="PLR52" s="150"/>
      <c r="PLS52" s="150"/>
      <c r="PLT52" s="150"/>
      <c r="PLU52" s="150"/>
      <c r="PLV52" s="150"/>
      <c r="PLW52" s="150"/>
      <c r="PLX52" s="150"/>
      <c r="PLY52" s="150"/>
      <c r="PLZ52" s="150"/>
      <c r="PMA52" s="150"/>
      <c r="PMB52" s="150"/>
      <c r="PMC52" s="150"/>
      <c r="PMD52" s="150"/>
      <c r="PME52" s="150"/>
      <c r="PMF52" s="150"/>
      <c r="PMG52" s="150"/>
      <c r="PMH52" s="150"/>
      <c r="PMI52" s="150"/>
      <c r="PMJ52" s="150"/>
      <c r="PMK52" s="150"/>
      <c r="PML52" s="150"/>
      <c r="PMM52" s="150"/>
      <c r="PMN52" s="150"/>
      <c r="PMO52" s="150"/>
      <c r="PMP52" s="150"/>
      <c r="PMQ52" s="150"/>
      <c r="PMR52" s="150"/>
      <c r="PMS52" s="150"/>
      <c r="PMT52" s="150"/>
      <c r="PMU52" s="150"/>
      <c r="PMV52" s="150"/>
      <c r="PMW52" s="150"/>
      <c r="PMX52" s="150"/>
      <c r="PMY52" s="150"/>
      <c r="PMZ52" s="150"/>
      <c r="PNA52" s="150"/>
      <c r="PNB52" s="150"/>
      <c r="PNC52" s="150"/>
      <c r="PND52" s="150"/>
      <c r="PNE52" s="150"/>
      <c r="PNF52" s="150"/>
      <c r="PNG52" s="150"/>
      <c r="PNH52" s="150"/>
      <c r="PNI52" s="150"/>
      <c r="PNJ52" s="150"/>
      <c r="PNK52" s="150"/>
      <c r="PNL52" s="150"/>
      <c r="PNM52" s="150"/>
      <c r="PNN52" s="150"/>
      <c r="PNO52" s="150"/>
      <c r="PNP52" s="150"/>
      <c r="PNQ52" s="150"/>
      <c r="PNR52" s="150"/>
      <c r="PNS52" s="150"/>
      <c r="PNT52" s="150"/>
      <c r="PNU52" s="150"/>
      <c r="PNV52" s="150"/>
      <c r="PNW52" s="150"/>
      <c r="PNX52" s="150"/>
      <c r="PNY52" s="150"/>
      <c r="PNZ52" s="150"/>
      <c r="POA52" s="150"/>
      <c r="POB52" s="150"/>
      <c r="POC52" s="150"/>
      <c r="POD52" s="150"/>
      <c r="POE52" s="150"/>
      <c r="POF52" s="150"/>
      <c r="POG52" s="150"/>
      <c r="POH52" s="150"/>
      <c r="POI52" s="150"/>
      <c r="POJ52" s="150"/>
      <c r="POK52" s="150"/>
      <c r="POL52" s="150"/>
      <c r="POM52" s="150"/>
      <c r="PON52" s="150"/>
      <c r="POO52" s="150"/>
      <c r="POP52" s="150"/>
      <c r="POQ52" s="150"/>
      <c r="POR52" s="150"/>
      <c r="POS52" s="150"/>
      <c r="POT52" s="150"/>
      <c r="POU52" s="150"/>
      <c r="POV52" s="150"/>
      <c r="POW52" s="150"/>
      <c r="POX52" s="150"/>
      <c r="POY52" s="150"/>
      <c r="POZ52" s="150"/>
      <c r="PPA52" s="150"/>
      <c r="PPB52" s="150"/>
      <c r="PPC52" s="150"/>
      <c r="PPD52" s="150"/>
      <c r="PPE52" s="150"/>
      <c r="PPF52" s="150"/>
      <c r="PPG52" s="150"/>
      <c r="PPH52" s="150"/>
      <c r="PPI52" s="150"/>
      <c r="PPJ52" s="150"/>
      <c r="PPK52" s="150"/>
      <c r="PPL52" s="150"/>
      <c r="PPM52" s="150"/>
      <c r="PPN52" s="150"/>
      <c r="PPO52" s="150"/>
      <c r="PPP52" s="150"/>
      <c r="PPQ52" s="150"/>
      <c r="PPR52" s="150"/>
      <c r="PPS52" s="150"/>
      <c r="PPT52" s="150"/>
      <c r="PPU52" s="150"/>
      <c r="PPV52" s="150"/>
      <c r="PPW52" s="150"/>
      <c r="PPX52" s="150"/>
      <c r="PPY52" s="150"/>
      <c r="PPZ52" s="150"/>
      <c r="PQA52" s="150"/>
      <c r="PQB52" s="150"/>
      <c r="PQC52" s="150"/>
      <c r="PQD52" s="150"/>
      <c r="PQE52" s="150"/>
      <c r="PQF52" s="150"/>
      <c r="PQG52" s="150"/>
      <c r="PQH52" s="150"/>
      <c r="PQI52" s="150"/>
      <c r="PQJ52" s="150"/>
      <c r="PQK52" s="150"/>
      <c r="PQL52" s="150"/>
      <c r="PQM52" s="150"/>
      <c r="PQN52" s="150"/>
      <c r="PQO52" s="150"/>
      <c r="PQP52" s="150"/>
      <c r="PQQ52" s="150"/>
      <c r="PQR52" s="150"/>
      <c r="PQS52" s="150"/>
      <c r="PQT52" s="150"/>
      <c r="PQU52" s="150"/>
      <c r="PQV52" s="150"/>
      <c r="PQW52" s="150"/>
      <c r="PQX52" s="150"/>
      <c r="PQY52" s="150"/>
      <c r="PQZ52" s="150"/>
      <c r="PRA52" s="150"/>
      <c r="PRB52" s="150"/>
      <c r="PRC52" s="150"/>
      <c r="PRD52" s="150"/>
      <c r="PRE52" s="150"/>
      <c r="PRF52" s="150"/>
      <c r="PRG52" s="150"/>
      <c r="PRH52" s="150"/>
      <c r="PRI52" s="150"/>
      <c r="PRJ52" s="150"/>
      <c r="PRK52" s="150"/>
      <c r="PRL52" s="150"/>
      <c r="PRM52" s="150"/>
      <c r="PRN52" s="150"/>
      <c r="PRO52" s="150"/>
      <c r="PRP52" s="150"/>
      <c r="PRQ52" s="150"/>
      <c r="PRR52" s="150"/>
      <c r="PRS52" s="150"/>
      <c r="PRT52" s="150"/>
      <c r="PRU52" s="150"/>
      <c r="PRV52" s="150"/>
      <c r="PRW52" s="150"/>
      <c r="PRX52" s="150"/>
      <c r="PRY52" s="150"/>
      <c r="PRZ52" s="150"/>
      <c r="PSA52" s="150"/>
      <c r="PSB52" s="150"/>
      <c r="PSC52" s="150"/>
      <c r="PSD52" s="150"/>
      <c r="PSE52" s="150"/>
      <c r="PSF52" s="150"/>
      <c r="PSG52" s="150"/>
      <c r="PSH52" s="150"/>
      <c r="PSI52" s="150"/>
      <c r="PSJ52" s="150"/>
      <c r="PSK52" s="150"/>
      <c r="PSL52" s="150"/>
      <c r="PSM52" s="150"/>
      <c r="PSN52" s="150"/>
      <c r="PSO52" s="150"/>
      <c r="PSP52" s="150"/>
      <c r="PSQ52" s="150"/>
      <c r="PSR52" s="150"/>
      <c r="PSS52" s="150"/>
      <c r="PST52" s="150"/>
      <c r="PSU52" s="150"/>
      <c r="PSV52" s="150"/>
      <c r="PSW52" s="150"/>
      <c r="PSX52" s="150"/>
      <c r="PSY52" s="150"/>
      <c r="PSZ52" s="150"/>
      <c r="PTA52" s="150"/>
      <c r="PTB52" s="150"/>
      <c r="PTC52" s="150"/>
      <c r="PTD52" s="150"/>
      <c r="PTE52" s="150"/>
      <c r="PTF52" s="150"/>
      <c r="PTG52" s="150"/>
      <c r="PTH52" s="150"/>
      <c r="PTI52" s="150"/>
      <c r="PTJ52" s="150"/>
      <c r="PTK52" s="150"/>
      <c r="PTL52" s="150"/>
      <c r="PTM52" s="150"/>
      <c r="PTN52" s="150"/>
      <c r="PTO52" s="150"/>
      <c r="PTP52" s="150"/>
      <c r="PTQ52" s="150"/>
      <c r="PTR52" s="150"/>
      <c r="PTS52" s="150"/>
      <c r="PTT52" s="150"/>
      <c r="PTU52" s="150"/>
      <c r="PTV52" s="150"/>
      <c r="PTW52" s="150"/>
      <c r="PTX52" s="150"/>
      <c r="PTY52" s="150"/>
      <c r="PTZ52" s="150"/>
      <c r="PUA52" s="150"/>
      <c r="PUB52" s="150"/>
      <c r="PUC52" s="150"/>
      <c r="PUD52" s="150"/>
      <c r="PUE52" s="150"/>
      <c r="PUF52" s="150"/>
      <c r="PUG52" s="150"/>
      <c r="PUH52" s="150"/>
      <c r="PUI52" s="150"/>
      <c r="PUJ52" s="150"/>
      <c r="PUK52" s="150"/>
      <c r="PUL52" s="150"/>
      <c r="PUM52" s="150"/>
      <c r="PUN52" s="150"/>
      <c r="PUO52" s="150"/>
      <c r="PUP52" s="150"/>
      <c r="PUQ52" s="150"/>
      <c r="PUR52" s="150"/>
      <c r="PUS52" s="150"/>
      <c r="PUT52" s="150"/>
      <c r="PUU52" s="150"/>
      <c r="PUV52" s="150"/>
      <c r="PUW52" s="150"/>
      <c r="PUX52" s="150"/>
      <c r="PUY52" s="150"/>
      <c r="PUZ52" s="150"/>
      <c r="PVA52" s="150"/>
      <c r="PVB52" s="150"/>
      <c r="PVC52" s="150"/>
      <c r="PVD52" s="150"/>
      <c r="PVE52" s="150"/>
      <c r="PVF52" s="150"/>
      <c r="PVG52" s="150"/>
      <c r="PVH52" s="150"/>
      <c r="PVI52" s="150"/>
      <c r="PVJ52" s="150"/>
      <c r="PVK52" s="150"/>
      <c r="PVL52" s="150"/>
      <c r="PVM52" s="150"/>
      <c r="PVN52" s="150"/>
      <c r="PVO52" s="150"/>
      <c r="PVP52" s="150"/>
      <c r="PVQ52" s="150"/>
      <c r="PVR52" s="150"/>
      <c r="PVS52" s="150"/>
      <c r="PVT52" s="150"/>
      <c r="PVU52" s="150"/>
      <c r="PVV52" s="150"/>
      <c r="PVW52" s="150"/>
      <c r="PVX52" s="150"/>
      <c r="PVY52" s="150"/>
      <c r="PVZ52" s="150"/>
      <c r="PWA52" s="150"/>
      <c r="PWB52" s="150"/>
      <c r="PWC52" s="150"/>
      <c r="PWD52" s="150"/>
      <c r="PWE52" s="150"/>
      <c r="PWF52" s="150"/>
      <c r="PWG52" s="150"/>
      <c r="PWH52" s="150"/>
      <c r="PWI52" s="150"/>
      <c r="PWJ52" s="150"/>
      <c r="PWK52" s="150"/>
      <c r="PWL52" s="150"/>
      <c r="PWM52" s="150"/>
      <c r="PWN52" s="150"/>
      <c r="PWO52" s="150"/>
      <c r="PWP52" s="150"/>
      <c r="PWQ52" s="150"/>
      <c r="PWR52" s="150"/>
      <c r="PWS52" s="150"/>
      <c r="PWT52" s="150"/>
      <c r="PWU52" s="150"/>
      <c r="PWV52" s="150"/>
      <c r="PWW52" s="150"/>
      <c r="PWX52" s="150"/>
      <c r="PWY52" s="150"/>
      <c r="PWZ52" s="150"/>
      <c r="PXA52" s="150"/>
      <c r="PXB52" s="150"/>
      <c r="PXC52" s="150"/>
      <c r="PXD52" s="150"/>
      <c r="PXE52" s="150"/>
      <c r="PXF52" s="150"/>
      <c r="PXG52" s="150"/>
      <c r="PXH52" s="150"/>
      <c r="PXI52" s="150"/>
      <c r="PXJ52" s="150"/>
      <c r="PXK52" s="150"/>
      <c r="PXL52" s="150"/>
      <c r="PXM52" s="150"/>
      <c r="PXN52" s="150"/>
      <c r="PXO52" s="150"/>
      <c r="PXP52" s="150"/>
      <c r="PXQ52" s="150"/>
      <c r="PXR52" s="150"/>
      <c r="PXS52" s="150"/>
      <c r="PXT52" s="150"/>
      <c r="PXU52" s="150"/>
      <c r="PXV52" s="150"/>
      <c r="PXW52" s="150"/>
      <c r="PXX52" s="150"/>
      <c r="PXY52" s="150"/>
      <c r="PXZ52" s="150"/>
      <c r="PYA52" s="150"/>
      <c r="PYB52" s="150"/>
      <c r="PYC52" s="150"/>
      <c r="PYD52" s="150"/>
      <c r="PYE52" s="150"/>
      <c r="PYF52" s="150"/>
      <c r="PYG52" s="150"/>
      <c r="PYH52" s="150"/>
      <c r="PYI52" s="150"/>
      <c r="PYJ52" s="150"/>
      <c r="PYK52" s="150"/>
      <c r="PYL52" s="150"/>
      <c r="PYM52" s="150"/>
      <c r="PYN52" s="150"/>
      <c r="PYO52" s="150"/>
      <c r="PYP52" s="150"/>
      <c r="PYQ52" s="150"/>
      <c r="PYR52" s="150"/>
      <c r="PYS52" s="150"/>
      <c r="PYT52" s="150"/>
      <c r="PYU52" s="150"/>
      <c r="PYV52" s="150"/>
      <c r="PYW52" s="150"/>
      <c r="PYX52" s="150"/>
      <c r="PYY52" s="150"/>
      <c r="PYZ52" s="150"/>
      <c r="PZA52" s="150"/>
      <c r="PZB52" s="150"/>
      <c r="PZC52" s="150"/>
      <c r="PZD52" s="150"/>
      <c r="PZE52" s="150"/>
      <c r="PZF52" s="150"/>
      <c r="PZG52" s="150"/>
      <c r="PZH52" s="150"/>
      <c r="PZI52" s="150"/>
      <c r="PZJ52" s="150"/>
      <c r="PZK52" s="150"/>
      <c r="PZL52" s="150"/>
      <c r="PZM52" s="150"/>
      <c r="PZN52" s="150"/>
      <c r="PZO52" s="150"/>
      <c r="PZP52" s="150"/>
      <c r="PZQ52" s="150"/>
      <c r="PZR52" s="150"/>
      <c r="PZS52" s="150"/>
      <c r="PZT52" s="150"/>
      <c r="PZU52" s="150"/>
      <c r="PZV52" s="150"/>
      <c r="PZW52" s="150"/>
      <c r="PZX52" s="150"/>
      <c r="PZY52" s="150"/>
      <c r="PZZ52" s="150"/>
      <c r="QAA52" s="150"/>
      <c r="QAB52" s="150"/>
      <c r="QAC52" s="150"/>
      <c r="QAD52" s="150"/>
      <c r="QAE52" s="150"/>
      <c r="QAF52" s="150"/>
      <c r="QAG52" s="150"/>
      <c r="QAH52" s="150"/>
      <c r="QAI52" s="150"/>
      <c r="QAJ52" s="150"/>
      <c r="QAK52" s="150"/>
      <c r="QAL52" s="150"/>
      <c r="QAM52" s="150"/>
      <c r="QAN52" s="150"/>
      <c r="QAO52" s="150"/>
      <c r="QAP52" s="150"/>
      <c r="QAQ52" s="150"/>
      <c r="QAR52" s="150"/>
      <c r="QAS52" s="150"/>
      <c r="QAT52" s="150"/>
      <c r="QAU52" s="150"/>
      <c r="QAV52" s="150"/>
      <c r="QAW52" s="150"/>
      <c r="QAX52" s="150"/>
      <c r="QAY52" s="150"/>
      <c r="QAZ52" s="150"/>
      <c r="QBA52" s="150"/>
      <c r="QBB52" s="150"/>
      <c r="QBC52" s="150"/>
      <c r="QBD52" s="150"/>
      <c r="QBE52" s="150"/>
      <c r="QBF52" s="150"/>
      <c r="QBG52" s="150"/>
      <c r="QBH52" s="150"/>
      <c r="QBI52" s="150"/>
      <c r="QBJ52" s="150"/>
      <c r="QBK52" s="150"/>
      <c r="QBL52" s="150"/>
      <c r="QBM52" s="150"/>
      <c r="QBN52" s="150"/>
      <c r="QBO52" s="150"/>
      <c r="QBP52" s="150"/>
      <c r="QBQ52" s="150"/>
      <c r="QBR52" s="150"/>
      <c r="QBS52" s="150"/>
      <c r="QBT52" s="150"/>
      <c r="QBU52" s="150"/>
      <c r="QBV52" s="150"/>
      <c r="QBW52" s="150"/>
      <c r="QBX52" s="150"/>
      <c r="QBY52" s="150"/>
      <c r="QBZ52" s="150"/>
      <c r="QCA52" s="150"/>
      <c r="QCB52" s="150"/>
      <c r="QCC52" s="150"/>
      <c r="QCD52" s="150"/>
      <c r="QCE52" s="150"/>
      <c r="QCF52" s="150"/>
      <c r="QCG52" s="150"/>
      <c r="QCH52" s="150"/>
      <c r="QCI52" s="150"/>
      <c r="QCJ52" s="150"/>
      <c r="QCK52" s="150"/>
      <c r="QCL52" s="150"/>
      <c r="QCM52" s="150"/>
      <c r="QCN52" s="150"/>
      <c r="QCO52" s="150"/>
      <c r="QCP52" s="150"/>
      <c r="QCQ52" s="150"/>
      <c r="QCR52" s="150"/>
      <c r="QCS52" s="150"/>
      <c r="QCT52" s="150"/>
      <c r="QCU52" s="150"/>
      <c r="QCV52" s="150"/>
      <c r="QCW52" s="150"/>
      <c r="QCX52" s="150"/>
      <c r="QCY52" s="150"/>
      <c r="QCZ52" s="150"/>
      <c r="QDA52" s="150"/>
      <c r="QDB52" s="150"/>
      <c r="QDC52" s="150"/>
      <c r="QDD52" s="150"/>
      <c r="QDE52" s="150"/>
      <c r="QDF52" s="150"/>
      <c r="QDG52" s="150"/>
      <c r="QDH52" s="150"/>
      <c r="QDI52" s="150"/>
      <c r="QDJ52" s="150"/>
      <c r="QDK52" s="150"/>
      <c r="QDL52" s="150"/>
      <c r="QDM52" s="150"/>
      <c r="QDN52" s="150"/>
      <c r="QDO52" s="150"/>
      <c r="QDP52" s="150"/>
      <c r="QDQ52" s="150"/>
      <c r="QDR52" s="150"/>
      <c r="QDS52" s="150"/>
      <c r="QDT52" s="150"/>
      <c r="QDU52" s="150"/>
      <c r="QDV52" s="150"/>
      <c r="QDW52" s="150"/>
      <c r="QDX52" s="150"/>
      <c r="QDY52" s="150"/>
      <c r="QDZ52" s="150"/>
      <c r="QEA52" s="150"/>
      <c r="QEB52" s="150"/>
      <c r="QEC52" s="150"/>
      <c r="QED52" s="150"/>
      <c r="QEE52" s="150"/>
      <c r="QEF52" s="150"/>
      <c r="QEG52" s="150"/>
      <c r="QEH52" s="150"/>
      <c r="QEI52" s="150"/>
      <c r="QEJ52" s="150"/>
      <c r="QEK52" s="150"/>
      <c r="QEL52" s="150"/>
      <c r="QEM52" s="150"/>
      <c r="QEN52" s="150"/>
      <c r="QEO52" s="150"/>
      <c r="QEP52" s="150"/>
      <c r="QEQ52" s="150"/>
      <c r="QER52" s="150"/>
      <c r="QES52" s="150"/>
      <c r="QET52" s="150"/>
      <c r="QEU52" s="150"/>
      <c r="QEV52" s="150"/>
      <c r="QEW52" s="150"/>
      <c r="QEX52" s="150"/>
      <c r="QEY52" s="150"/>
      <c r="QEZ52" s="150"/>
      <c r="QFA52" s="150"/>
      <c r="QFB52" s="150"/>
      <c r="QFC52" s="150"/>
      <c r="QFD52" s="150"/>
      <c r="QFE52" s="150"/>
      <c r="QFF52" s="150"/>
      <c r="QFG52" s="150"/>
      <c r="QFH52" s="150"/>
      <c r="QFI52" s="150"/>
      <c r="QFJ52" s="150"/>
      <c r="QFK52" s="150"/>
      <c r="QFL52" s="150"/>
      <c r="QFM52" s="150"/>
      <c r="QFN52" s="150"/>
      <c r="QFO52" s="150"/>
      <c r="QFP52" s="150"/>
      <c r="QFQ52" s="150"/>
      <c r="QFR52" s="150"/>
      <c r="QFS52" s="150"/>
      <c r="QFT52" s="150"/>
      <c r="QFU52" s="150"/>
      <c r="QFV52" s="150"/>
      <c r="QFW52" s="150"/>
      <c r="QFX52" s="150"/>
      <c r="QFY52" s="150"/>
      <c r="QFZ52" s="150"/>
      <c r="QGA52" s="150"/>
      <c r="QGB52" s="150"/>
      <c r="QGC52" s="150"/>
      <c r="QGD52" s="150"/>
      <c r="QGE52" s="150"/>
      <c r="QGF52" s="150"/>
      <c r="QGG52" s="150"/>
      <c r="QGH52" s="150"/>
      <c r="QGI52" s="150"/>
      <c r="QGJ52" s="150"/>
      <c r="QGK52" s="150"/>
      <c r="QGL52" s="150"/>
      <c r="QGM52" s="150"/>
      <c r="QGN52" s="150"/>
      <c r="QGO52" s="150"/>
      <c r="QGP52" s="150"/>
      <c r="QGQ52" s="150"/>
      <c r="QGR52" s="150"/>
      <c r="QGS52" s="150"/>
      <c r="QGT52" s="150"/>
      <c r="QGU52" s="150"/>
      <c r="QGV52" s="150"/>
      <c r="QGW52" s="150"/>
      <c r="QGX52" s="150"/>
      <c r="QGY52" s="150"/>
      <c r="QGZ52" s="150"/>
      <c r="QHA52" s="150"/>
      <c r="QHB52" s="150"/>
      <c r="QHC52" s="150"/>
      <c r="QHD52" s="150"/>
      <c r="QHE52" s="150"/>
      <c r="QHF52" s="150"/>
      <c r="QHG52" s="150"/>
      <c r="QHH52" s="150"/>
      <c r="QHI52" s="150"/>
      <c r="QHJ52" s="150"/>
      <c r="QHK52" s="150"/>
      <c r="QHL52" s="150"/>
      <c r="QHM52" s="150"/>
      <c r="QHN52" s="150"/>
      <c r="QHO52" s="150"/>
      <c r="QHP52" s="150"/>
      <c r="QHQ52" s="150"/>
      <c r="QHR52" s="150"/>
      <c r="QHS52" s="150"/>
      <c r="QHT52" s="150"/>
      <c r="QHU52" s="150"/>
      <c r="QHV52" s="150"/>
      <c r="QHW52" s="150"/>
      <c r="QHX52" s="150"/>
      <c r="QHY52" s="150"/>
      <c r="QHZ52" s="150"/>
      <c r="QIA52" s="150"/>
      <c r="QIB52" s="150"/>
      <c r="QIC52" s="150"/>
      <c r="QID52" s="150"/>
      <c r="QIE52" s="150"/>
      <c r="QIF52" s="150"/>
      <c r="QIG52" s="150"/>
      <c r="QIH52" s="150"/>
      <c r="QII52" s="150"/>
      <c r="QIJ52" s="150"/>
      <c r="QIK52" s="150"/>
      <c r="QIL52" s="150"/>
      <c r="QIM52" s="150"/>
      <c r="QIN52" s="150"/>
      <c r="QIO52" s="150"/>
      <c r="QIP52" s="150"/>
      <c r="QIQ52" s="150"/>
      <c r="QIR52" s="150"/>
      <c r="QIS52" s="150"/>
      <c r="QIT52" s="150"/>
      <c r="QIU52" s="150"/>
      <c r="QIV52" s="150"/>
      <c r="QIW52" s="150"/>
      <c r="QIX52" s="150"/>
      <c r="QIY52" s="150"/>
      <c r="QIZ52" s="150"/>
      <c r="QJA52" s="150"/>
      <c r="QJB52" s="150"/>
      <c r="QJC52" s="150"/>
      <c r="QJD52" s="150"/>
      <c r="QJE52" s="150"/>
      <c r="QJF52" s="150"/>
      <c r="QJG52" s="150"/>
      <c r="QJH52" s="150"/>
      <c r="QJI52" s="150"/>
      <c r="QJJ52" s="150"/>
      <c r="QJK52" s="150"/>
      <c r="QJL52" s="150"/>
      <c r="QJM52" s="150"/>
      <c r="QJN52" s="150"/>
      <c r="QJO52" s="150"/>
      <c r="QJP52" s="150"/>
      <c r="QJQ52" s="150"/>
      <c r="QJR52" s="150"/>
      <c r="QJS52" s="150"/>
      <c r="QJT52" s="150"/>
      <c r="QJU52" s="150"/>
      <c r="QJV52" s="150"/>
      <c r="QJW52" s="150"/>
      <c r="QJX52" s="150"/>
      <c r="QJY52" s="150"/>
      <c r="QJZ52" s="150"/>
      <c r="QKA52" s="150"/>
      <c r="QKB52" s="150"/>
      <c r="QKC52" s="150"/>
      <c r="QKD52" s="150"/>
      <c r="QKE52" s="150"/>
      <c r="QKF52" s="150"/>
      <c r="QKG52" s="150"/>
      <c r="QKH52" s="150"/>
      <c r="QKI52" s="150"/>
      <c r="QKJ52" s="150"/>
      <c r="QKK52" s="150"/>
      <c r="QKL52" s="150"/>
      <c r="QKM52" s="150"/>
      <c r="QKN52" s="150"/>
      <c r="QKO52" s="150"/>
      <c r="QKP52" s="150"/>
      <c r="QKQ52" s="150"/>
      <c r="QKR52" s="150"/>
      <c r="QKS52" s="150"/>
      <c r="QKT52" s="150"/>
      <c r="QKU52" s="150"/>
      <c r="QKV52" s="150"/>
      <c r="QKW52" s="150"/>
      <c r="QKX52" s="150"/>
      <c r="QKY52" s="150"/>
      <c r="QKZ52" s="150"/>
      <c r="QLA52" s="150"/>
      <c r="QLB52" s="150"/>
      <c r="QLC52" s="150"/>
      <c r="QLD52" s="150"/>
      <c r="QLE52" s="150"/>
      <c r="QLF52" s="150"/>
      <c r="QLG52" s="150"/>
      <c r="QLH52" s="150"/>
      <c r="QLI52" s="150"/>
      <c r="QLJ52" s="150"/>
      <c r="QLK52" s="150"/>
      <c r="QLL52" s="150"/>
      <c r="QLM52" s="150"/>
      <c r="QLN52" s="150"/>
      <c r="QLO52" s="150"/>
      <c r="QLP52" s="150"/>
      <c r="QLQ52" s="150"/>
      <c r="QLR52" s="150"/>
      <c r="QLS52" s="150"/>
      <c r="QLT52" s="150"/>
      <c r="QLU52" s="150"/>
      <c r="QLV52" s="150"/>
      <c r="QLW52" s="150"/>
      <c r="QLX52" s="150"/>
      <c r="QLY52" s="150"/>
      <c r="QLZ52" s="150"/>
      <c r="QMA52" s="150"/>
      <c r="QMB52" s="150"/>
      <c r="QMC52" s="150"/>
      <c r="QMD52" s="150"/>
      <c r="QME52" s="150"/>
      <c r="QMF52" s="150"/>
      <c r="QMG52" s="150"/>
      <c r="QMH52" s="150"/>
      <c r="QMI52" s="150"/>
      <c r="QMJ52" s="150"/>
      <c r="QMK52" s="150"/>
      <c r="QML52" s="150"/>
      <c r="QMM52" s="150"/>
      <c r="QMN52" s="150"/>
      <c r="QMO52" s="150"/>
      <c r="QMP52" s="150"/>
      <c r="QMQ52" s="150"/>
      <c r="QMR52" s="150"/>
      <c r="QMS52" s="150"/>
      <c r="QMT52" s="150"/>
      <c r="QMU52" s="150"/>
      <c r="QMV52" s="150"/>
      <c r="QMW52" s="150"/>
      <c r="QMX52" s="150"/>
      <c r="QMY52" s="150"/>
      <c r="QMZ52" s="150"/>
      <c r="QNA52" s="150"/>
      <c r="QNB52" s="150"/>
      <c r="QNC52" s="150"/>
      <c r="QND52" s="150"/>
      <c r="QNE52" s="150"/>
      <c r="QNF52" s="150"/>
      <c r="QNG52" s="150"/>
      <c r="QNH52" s="150"/>
      <c r="QNI52" s="150"/>
      <c r="QNJ52" s="150"/>
      <c r="QNK52" s="150"/>
      <c r="QNL52" s="150"/>
      <c r="QNM52" s="150"/>
      <c r="QNN52" s="150"/>
      <c r="QNO52" s="150"/>
      <c r="QNP52" s="150"/>
      <c r="QNQ52" s="150"/>
      <c r="QNR52" s="150"/>
      <c r="QNS52" s="150"/>
      <c r="QNT52" s="150"/>
      <c r="QNU52" s="150"/>
      <c r="QNV52" s="150"/>
      <c r="QNW52" s="150"/>
      <c r="QNX52" s="150"/>
      <c r="QNY52" s="150"/>
      <c r="QNZ52" s="150"/>
      <c r="QOA52" s="150"/>
      <c r="QOB52" s="150"/>
      <c r="QOC52" s="150"/>
      <c r="QOD52" s="150"/>
      <c r="QOE52" s="150"/>
      <c r="QOF52" s="150"/>
      <c r="QOG52" s="150"/>
      <c r="QOH52" s="150"/>
      <c r="QOI52" s="150"/>
      <c r="QOJ52" s="150"/>
      <c r="QOK52" s="150"/>
      <c r="QOL52" s="150"/>
      <c r="QOM52" s="150"/>
      <c r="QON52" s="150"/>
      <c r="QOO52" s="150"/>
      <c r="QOP52" s="150"/>
      <c r="QOQ52" s="150"/>
      <c r="QOR52" s="150"/>
      <c r="QOS52" s="150"/>
      <c r="QOT52" s="150"/>
      <c r="QOU52" s="150"/>
      <c r="QOV52" s="150"/>
      <c r="QOW52" s="150"/>
      <c r="QOX52" s="150"/>
      <c r="QOY52" s="150"/>
      <c r="QOZ52" s="150"/>
      <c r="QPA52" s="150"/>
      <c r="QPB52" s="150"/>
      <c r="QPC52" s="150"/>
      <c r="QPD52" s="150"/>
      <c r="QPE52" s="150"/>
      <c r="QPF52" s="150"/>
      <c r="QPG52" s="150"/>
      <c r="QPH52" s="150"/>
      <c r="QPI52" s="150"/>
      <c r="QPJ52" s="150"/>
      <c r="QPK52" s="150"/>
      <c r="QPL52" s="150"/>
      <c r="QPM52" s="150"/>
      <c r="QPN52" s="150"/>
      <c r="QPO52" s="150"/>
      <c r="QPP52" s="150"/>
      <c r="QPQ52" s="150"/>
      <c r="QPR52" s="150"/>
      <c r="QPS52" s="150"/>
      <c r="QPT52" s="150"/>
      <c r="QPU52" s="150"/>
      <c r="QPV52" s="150"/>
      <c r="QPW52" s="150"/>
      <c r="QPX52" s="150"/>
      <c r="QPY52" s="150"/>
      <c r="QPZ52" s="150"/>
      <c r="QQA52" s="150"/>
      <c r="QQB52" s="150"/>
      <c r="QQC52" s="150"/>
      <c r="QQD52" s="150"/>
      <c r="QQE52" s="150"/>
      <c r="QQF52" s="150"/>
      <c r="QQG52" s="150"/>
      <c r="QQH52" s="150"/>
      <c r="QQI52" s="150"/>
      <c r="QQJ52" s="150"/>
      <c r="QQK52" s="150"/>
      <c r="QQL52" s="150"/>
      <c r="QQM52" s="150"/>
      <c r="QQN52" s="150"/>
      <c r="QQO52" s="150"/>
      <c r="QQP52" s="150"/>
      <c r="QQQ52" s="150"/>
      <c r="QQR52" s="150"/>
      <c r="QQS52" s="150"/>
      <c r="QQT52" s="150"/>
      <c r="QQU52" s="150"/>
      <c r="QQV52" s="150"/>
      <c r="QQW52" s="150"/>
      <c r="QQX52" s="150"/>
      <c r="QQY52" s="150"/>
      <c r="QQZ52" s="150"/>
      <c r="QRA52" s="150"/>
      <c r="QRB52" s="150"/>
      <c r="QRC52" s="150"/>
      <c r="QRD52" s="150"/>
      <c r="QRE52" s="150"/>
      <c r="QRF52" s="150"/>
      <c r="QRG52" s="150"/>
      <c r="QRH52" s="150"/>
      <c r="QRI52" s="150"/>
      <c r="QRJ52" s="150"/>
      <c r="QRK52" s="150"/>
      <c r="QRL52" s="150"/>
      <c r="QRM52" s="150"/>
      <c r="QRN52" s="150"/>
      <c r="QRO52" s="150"/>
      <c r="QRP52" s="150"/>
      <c r="QRQ52" s="150"/>
      <c r="QRR52" s="150"/>
      <c r="QRS52" s="150"/>
      <c r="QRT52" s="150"/>
      <c r="QRU52" s="150"/>
      <c r="QRV52" s="150"/>
      <c r="QRW52" s="150"/>
      <c r="QRX52" s="150"/>
      <c r="QRY52" s="150"/>
      <c r="QRZ52" s="150"/>
      <c r="QSA52" s="150"/>
      <c r="QSB52" s="150"/>
      <c r="QSC52" s="150"/>
      <c r="QSD52" s="150"/>
      <c r="QSE52" s="150"/>
      <c r="QSF52" s="150"/>
      <c r="QSG52" s="150"/>
      <c r="QSH52" s="150"/>
      <c r="QSI52" s="150"/>
      <c r="QSJ52" s="150"/>
      <c r="QSK52" s="150"/>
      <c r="QSL52" s="150"/>
      <c r="QSM52" s="150"/>
      <c r="QSN52" s="150"/>
      <c r="QSO52" s="150"/>
      <c r="QSP52" s="150"/>
      <c r="QSQ52" s="150"/>
      <c r="QSR52" s="150"/>
      <c r="QSS52" s="150"/>
      <c r="QST52" s="150"/>
      <c r="QSU52" s="150"/>
      <c r="QSV52" s="150"/>
      <c r="QSW52" s="150"/>
      <c r="QSX52" s="150"/>
      <c r="QSY52" s="150"/>
      <c r="QSZ52" s="150"/>
      <c r="QTA52" s="150"/>
      <c r="QTB52" s="150"/>
      <c r="QTC52" s="150"/>
      <c r="QTD52" s="150"/>
      <c r="QTE52" s="150"/>
      <c r="QTF52" s="150"/>
      <c r="QTG52" s="150"/>
      <c r="QTH52" s="150"/>
      <c r="QTI52" s="150"/>
      <c r="QTJ52" s="150"/>
      <c r="QTK52" s="150"/>
      <c r="QTL52" s="150"/>
      <c r="QTM52" s="150"/>
      <c r="QTN52" s="150"/>
      <c r="QTO52" s="150"/>
      <c r="QTP52" s="150"/>
      <c r="QTQ52" s="150"/>
      <c r="QTR52" s="150"/>
      <c r="QTS52" s="150"/>
      <c r="QTT52" s="150"/>
      <c r="QTU52" s="150"/>
      <c r="QTV52" s="150"/>
      <c r="QTW52" s="150"/>
      <c r="QTX52" s="150"/>
      <c r="QTY52" s="150"/>
      <c r="QTZ52" s="150"/>
      <c r="QUA52" s="150"/>
      <c r="QUB52" s="150"/>
      <c r="QUC52" s="150"/>
      <c r="QUD52" s="150"/>
      <c r="QUE52" s="150"/>
      <c r="QUF52" s="150"/>
      <c r="QUG52" s="150"/>
      <c r="QUH52" s="150"/>
      <c r="QUI52" s="150"/>
      <c r="QUJ52" s="150"/>
      <c r="QUK52" s="150"/>
      <c r="QUL52" s="150"/>
      <c r="QUM52" s="150"/>
      <c r="QUN52" s="150"/>
      <c r="QUO52" s="150"/>
      <c r="QUP52" s="150"/>
      <c r="QUQ52" s="150"/>
      <c r="QUR52" s="150"/>
      <c r="QUS52" s="150"/>
      <c r="QUT52" s="150"/>
      <c r="QUU52" s="150"/>
      <c r="QUV52" s="150"/>
      <c r="QUW52" s="150"/>
      <c r="QUX52" s="150"/>
      <c r="QUY52" s="150"/>
      <c r="QUZ52" s="150"/>
      <c r="QVA52" s="150"/>
      <c r="QVB52" s="150"/>
      <c r="QVC52" s="150"/>
      <c r="QVD52" s="150"/>
      <c r="QVE52" s="150"/>
      <c r="QVF52" s="150"/>
      <c r="QVG52" s="150"/>
      <c r="QVH52" s="150"/>
      <c r="QVI52" s="150"/>
      <c r="QVJ52" s="150"/>
      <c r="QVK52" s="150"/>
      <c r="QVL52" s="150"/>
      <c r="QVM52" s="150"/>
      <c r="QVN52" s="150"/>
      <c r="QVO52" s="150"/>
      <c r="QVP52" s="150"/>
      <c r="QVQ52" s="150"/>
      <c r="QVR52" s="150"/>
      <c r="QVS52" s="150"/>
      <c r="QVT52" s="150"/>
      <c r="QVU52" s="150"/>
      <c r="QVV52" s="150"/>
      <c r="QVW52" s="150"/>
      <c r="QVX52" s="150"/>
      <c r="QVY52" s="150"/>
      <c r="QVZ52" s="150"/>
      <c r="QWA52" s="150"/>
      <c r="QWB52" s="150"/>
      <c r="QWC52" s="150"/>
      <c r="QWD52" s="150"/>
      <c r="QWE52" s="150"/>
      <c r="QWF52" s="150"/>
      <c r="QWG52" s="150"/>
      <c r="QWH52" s="150"/>
      <c r="QWI52" s="150"/>
      <c r="QWJ52" s="150"/>
      <c r="QWK52" s="150"/>
      <c r="QWL52" s="150"/>
      <c r="QWM52" s="150"/>
      <c r="QWN52" s="150"/>
      <c r="QWO52" s="150"/>
      <c r="QWP52" s="150"/>
      <c r="QWQ52" s="150"/>
      <c r="QWR52" s="150"/>
      <c r="QWS52" s="150"/>
      <c r="QWT52" s="150"/>
      <c r="QWU52" s="150"/>
      <c r="QWV52" s="150"/>
      <c r="QWW52" s="150"/>
      <c r="QWX52" s="150"/>
      <c r="QWY52" s="150"/>
      <c r="QWZ52" s="150"/>
      <c r="QXA52" s="150"/>
      <c r="QXB52" s="150"/>
      <c r="QXC52" s="150"/>
      <c r="QXD52" s="150"/>
      <c r="QXE52" s="150"/>
      <c r="QXF52" s="150"/>
      <c r="QXG52" s="150"/>
      <c r="QXH52" s="150"/>
      <c r="QXI52" s="150"/>
      <c r="QXJ52" s="150"/>
      <c r="QXK52" s="150"/>
      <c r="QXL52" s="150"/>
      <c r="QXM52" s="150"/>
      <c r="QXN52" s="150"/>
      <c r="QXO52" s="150"/>
      <c r="QXP52" s="150"/>
      <c r="QXQ52" s="150"/>
      <c r="QXR52" s="150"/>
      <c r="QXS52" s="150"/>
      <c r="QXT52" s="150"/>
      <c r="QXU52" s="150"/>
      <c r="QXV52" s="150"/>
      <c r="QXW52" s="150"/>
      <c r="QXX52" s="150"/>
      <c r="QXY52" s="150"/>
      <c r="QXZ52" s="150"/>
      <c r="QYA52" s="150"/>
      <c r="QYB52" s="150"/>
      <c r="QYC52" s="150"/>
      <c r="QYD52" s="150"/>
      <c r="QYE52" s="150"/>
      <c r="QYF52" s="150"/>
      <c r="QYG52" s="150"/>
      <c r="QYH52" s="150"/>
      <c r="QYI52" s="150"/>
      <c r="QYJ52" s="150"/>
      <c r="QYK52" s="150"/>
      <c r="QYL52" s="150"/>
      <c r="QYM52" s="150"/>
      <c r="QYN52" s="150"/>
      <c r="QYO52" s="150"/>
      <c r="QYP52" s="150"/>
      <c r="QYQ52" s="150"/>
      <c r="QYR52" s="150"/>
      <c r="QYS52" s="150"/>
      <c r="QYT52" s="150"/>
      <c r="QYU52" s="150"/>
      <c r="QYV52" s="150"/>
      <c r="QYW52" s="150"/>
      <c r="QYX52" s="150"/>
      <c r="QYY52" s="150"/>
      <c r="QYZ52" s="150"/>
      <c r="QZA52" s="150"/>
      <c r="QZB52" s="150"/>
      <c r="QZC52" s="150"/>
      <c r="QZD52" s="150"/>
      <c r="QZE52" s="150"/>
      <c r="QZF52" s="150"/>
      <c r="QZG52" s="150"/>
      <c r="QZH52" s="150"/>
      <c r="QZI52" s="150"/>
      <c r="QZJ52" s="150"/>
      <c r="QZK52" s="150"/>
      <c r="QZL52" s="150"/>
      <c r="QZM52" s="150"/>
      <c r="QZN52" s="150"/>
      <c r="QZO52" s="150"/>
      <c r="QZP52" s="150"/>
      <c r="QZQ52" s="150"/>
      <c r="QZR52" s="150"/>
      <c r="QZS52" s="150"/>
      <c r="QZT52" s="150"/>
      <c r="QZU52" s="150"/>
      <c r="QZV52" s="150"/>
      <c r="QZW52" s="150"/>
      <c r="QZX52" s="150"/>
      <c r="QZY52" s="150"/>
      <c r="QZZ52" s="150"/>
      <c r="RAA52" s="150"/>
      <c r="RAB52" s="150"/>
      <c r="RAC52" s="150"/>
      <c r="RAD52" s="150"/>
      <c r="RAE52" s="150"/>
      <c r="RAF52" s="150"/>
      <c r="RAG52" s="150"/>
      <c r="RAH52" s="150"/>
      <c r="RAI52" s="150"/>
      <c r="RAJ52" s="150"/>
      <c r="RAK52" s="150"/>
      <c r="RAL52" s="150"/>
      <c r="RAM52" s="150"/>
      <c r="RAN52" s="150"/>
      <c r="RAO52" s="150"/>
      <c r="RAP52" s="150"/>
      <c r="RAQ52" s="150"/>
      <c r="RAR52" s="150"/>
      <c r="RAS52" s="150"/>
      <c r="RAT52" s="150"/>
      <c r="RAU52" s="150"/>
      <c r="RAV52" s="150"/>
      <c r="RAW52" s="150"/>
      <c r="RAX52" s="150"/>
      <c r="RAY52" s="150"/>
      <c r="RAZ52" s="150"/>
      <c r="RBA52" s="150"/>
      <c r="RBB52" s="150"/>
      <c r="RBC52" s="150"/>
      <c r="RBD52" s="150"/>
      <c r="RBE52" s="150"/>
      <c r="RBF52" s="150"/>
      <c r="RBG52" s="150"/>
      <c r="RBH52" s="150"/>
      <c r="RBI52" s="150"/>
      <c r="RBJ52" s="150"/>
      <c r="RBK52" s="150"/>
      <c r="RBL52" s="150"/>
      <c r="RBM52" s="150"/>
      <c r="RBN52" s="150"/>
      <c r="RBO52" s="150"/>
      <c r="RBP52" s="150"/>
      <c r="RBQ52" s="150"/>
      <c r="RBR52" s="150"/>
      <c r="RBS52" s="150"/>
      <c r="RBT52" s="150"/>
      <c r="RBU52" s="150"/>
      <c r="RBV52" s="150"/>
      <c r="RBW52" s="150"/>
      <c r="RBX52" s="150"/>
      <c r="RBY52" s="150"/>
      <c r="RBZ52" s="150"/>
      <c r="RCA52" s="150"/>
      <c r="RCB52" s="150"/>
      <c r="RCC52" s="150"/>
      <c r="RCD52" s="150"/>
      <c r="RCE52" s="150"/>
      <c r="RCF52" s="150"/>
      <c r="RCG52" s="150"/>
      <c r="RCH52" s="150"/>
      <c r="RCI52" s="150"/>
      <c r="RCJ52" s="150"/>
      <c r="RCK52" s="150"/>
      <c r="RCL52" s="150"/>
      <c r="RCM52" s="150"/>
      <c r="RCN52" s="150"/>
      <c r="RCO52" s="150"/>
      <c r="RCP52" s="150"/>
      <c r="RCQ52" s="150"/>
      <c r="RCR52" s="150"/>
      <c r="RCS52" s="150"/>
      <c r="RCT52" s="150"/>
      <c r="RCU52" s="150"/>
      <c r="RCV52" s="150"/>
      <c r="RCW52" s="150"/>
      <c r="RCX52" s="150"/>
      <c r="RCY52" s="150"/>
      <c r="RCZ52" s="150"/>
      <c r="RDA52" s="150"/>
      <c r="RDB52" s="150"/>
      <c r="RDC52" s="150"/>
      <c r="RDD52" s="150"/>
      <c r="RDE52" s="150"/>
      <c r="RDF52" s="150"/>
      <c r="RDG52" s="150"/>
      <c r="RDH52" s="150"/>
      <c r="RDI52" s="150"/>
      <c r="RDJ52" s="150"/>
      <c r="RDK52" s="150"/>
      <c r="RDL52" s="150"/>
      <c r="RDM52" s="150"/>
      <c r="RDN52" s="150"/>
      <c r="RDO52" s="150"/>
      <c r="RDP52" s="150"/>
      <c r="RDQ52" s="150"/>
      <c r="RDR52" s="150"/>
      <c r="RDS52" s="150"/>
      <c r="RDT52" s="150"/>
      <c r="RDU52" s="150"/>
      <c r="RDV52" s="150"/>
      <c r="RDW52" s="150"/>
      <c r="RDX52" s="150"/>
      <c r="RDY52" s="150"/>
      <c r="RDZ52" s="150"/>
      <c r="REA52" s="150"/>
      <c r="REB52" s="150"/>
      <c r="REC52" s="150"/>
      <c r="RED52" s="150"/>
      <c r="REE52" s="150"/>
      <c r="REF52" s="150"/>
      <c r="REG52" s="150"/>
      <c r="REH52" s="150"/>
      <c r="REI52" s="150"/>
      <c r="REJ52" s="150"/>
      <c r="REK52" s="150"/>
      <c r="REL52" s="150"/>
      <c r="REM52" s="150"/>
      <c r="REN52" s="150"/>
      <c r="REO52" s="150"/>
      <c r="REP52" s="150"/>
      <c r="REQ52" s="150"/>
      <c r="RER52" s="150"/>
      <c r="RES52" s="150"/>
      <c r="RET52" s="150"/>
      <c r="REU52" s="150"/>
      <c r="REV52" s="150"/>
      <c r="REW52" s="150"/>
      <c r="REX52" s="150"/>
      <c r="REY52" s="150"/>
      <c r="REZ52" s="150"/>
      <c r="RFA52" s="150"/>
      <c r="RFB52" s="150"/>
      <c r="RFC52" s="150"/>
      <c r="RFD52" s="150"/>
      <c r="RFE52" s="150"/>
      <c r="RFF52" s="150"/>
      <c r="RFG52" s="150"/>
      <c r="RFH52" s="150"/>
      <c r="RFI52" s="150"/>
      <c r="RFJ52" s="150"/>
      <c r="RFK52" s="150"/>
      <c r="RFL52" s="150"/>
      <c r="RFM52" s="150"/>
      <c r="RFN52" s="150"/>
      <c r="RFO52" s="150"/>
      <c r="RFP52" s="150"/>
      <c r="RFQ52" s="150"/>
      <c r="RFR52" s="150"/>
      <c r="RFS52" s="150"/>
      <c r="RFT52" s="150"/>
      <c r="RFU52" s="150"/>
      <c r="RFV52" s="150"/>
      <c r="RFW52" s="150"/>
      <c r="RFX52" s="150"/>
      <c r="RFY52" s="150"/>
      <c r="RFZ52" s="150"/>
      <c r="RGA52" s="150"/>
      <c r="RGB52" s="150"/>
      <c r="RGC52" s="150"/>
      <c r="RGD52" s="150"/>
      <c r="RGE52" s="150"/>
      <c r="RGF52" s="150"/>
      <c r="RGG52" s="150"/>
      <c r="RGH52" s="150"/>
      <c r="RGI52" s="150"/>
      <c r="RGJ52" s="150"/>
      <c r="RGK52" s="150"/>
      <c r="RGL52" s="150"/>
      <c r="RGM52" s="150"/>
      <c r="RGN52" s="150"/>
      <c r="RGO52" s="150"/>
      <c r="RGP52" s="150"/>
      <c r="RGQ52" s="150"/>
      <c r="RGR52" s="150"/>
      <c r="RGS52" s="150"/>
      <c r="RGT52" s="150"/>
      <c r="RGU52" s="150"/>
      <c r="RGV52" s="150"/>
      <c r="RGW52" s="150"/>
      <c r="RGX52" s="150"/>
      <c r="RGY52" s="150"/>
      <c r="RGZ52" s="150"/>
      <c r="RHA52" s="150"/>
      <c r="RHB52" s="150"/>
      <c r="RHC52" s="150"/>
      <c r="RHD52" s="150"/>
      <c r="RHE52" s="150"/>
      <c r="RHF52" s="150"/>
      <c r="RHG52" s="150"/>
      <c r="RHH52" s="150"/>
      <c r="RHI52" s="150"/>
      <c r="RHJ52" s="150"/>
      <c r="RHK52" s="150"/>
      <c r="RHL52" s="150"/>
      <c r="RHM52" s="150"/>
      <c r="RHN52" s="150"/>
      <c r="RHO52" s="150"/>
      <c r="RHP52" s="150"/>
      <c r="RHQ52" s="150"/>
      <c r="RHR52" s="150"/>
      <c r="RHS52" s="150"/>
      <c r="RHT52" s="150"/>
      <c r="RHU52" s="150"/>
      <c r="RHV52" s="150"/>
      <c r="RHW52" s="150"/>
      <c r="RHX52" s="150"/>
      <c r="RHY52" s="150"/>
      <c r="RHZ52" s="150"/>
      <c r="RIA52" s="150"/>
      <c r="RIB52" s="150"/>
      <c r="RIC52" s="150"/>
      <c r="RID52" s="150"/>
      <c r="RIE52" s="150"/>
      <c r="RIF52" s="150"/>
      <c r="RIG52" s="150"/>
      <c r="RIH52" s="150"/>
      <c r="RII52" s="150"/>
      <c r="RIJ52" s="150"/>
      <c r="RIK52" s="150"/>
      <c r="RIL52" s="150"/>
      <c r="RIM52" s="150"/>
      <c r="RIN52" s="150"/>
      <c r="RIO52" s="150"/>
      <c r="RIP52" s="150"/>
      <c r="RIQ52" s="150"/>
      <c r="RIR52" s="150"/>
      <c r="RIS52" s="150"/>
      <c r="RIT52" s="150"/>
      <c r="RIU52" s="150"/>
      <c r="RIV52" s="150"/>
      <c r="RIW52" s="150"/>
      <c r="RIX52" s="150"/>
      <c r="RIY52" s="150"/>
      <c r="RIZ52" s="150"/>
      <c r="RJA52" s="150"/>
      <c r="RJB52" s="150"/>
      <c r="RJC52" s="150"/>
      <c r="RJD52" s="150"/>
      <c r="RJE52" s="150"/>
      <c r="RJF52" s="150"/>
      <c r="RJG52" s="150"/>
      <c r="RJH52" s="150"/>
      <c r="RJI52" s="150"/>
      <c r="RJJ52" s="150"/>
      <c r="RJK52" s="150"/>
      <c r="RJL52" s="150"/>
      <c r="RJM52" s="150"/>
      <c r="RJN52" s="150"/>
      <c r="RJO52" s="150"/>
      <c r="RJP52" s="150"/>
      <c r="RJQ52" s="150"/>
      <c r="RJR52" s="150"/>
      <c r="RJS52" s="150"/>
      <c r="RJT52" s="150"/>
      <c r="RJU52" s="150"/>
      <c r="RJV52" s="150"/>
      <c r="RJW52" s="150"/>
      <c r="RJX52" s="150"/>
      <c r="RJY52" s="150"/>
      <c r="RJZ52" s="150"/>
      <c r="RKA52" s="150"/>
      <c r="RKB52" s="150"/>
      <c r="RKC52" s="150"/>
      <c r="RKD52" s="150"/>
      <c r="RKE52" s="150"/>
      <c r="RKF52" s="150"/>
      <c r="RKG52" s="150"/>
      <c r="RKH52" s="150"/>
      <c r="RKI52" s="150"/>
      <c r="RKJ52" s="150"/>
      <c r="RKK52" s="150"/>
      <c r="RKL52" s="150"/>
      <c r="RKM52" s="150"/>
      <c r="RKN52" s="150"/>
      <c r="RKO52" s="150"/>
      <c r="RKP52" s="150"/>
      <c r="RKQ52" s="150"/>
      <c r="RKR52" s="150"/>
      <c r="RKS52" s="150"/>
      <c r="RKT52" s="150"/>
      <c r="RKU52" s="150"/>
      <c r="RKV52" s="150"/>
      <c r="RKW52" s="150"/>
      <c r="RKX52" s="150"/>
      <c r="RKY52" s="150"/>
      <c r="RKZ52" s="150"/>
      <c r="RLA52" s="150"/>
      <c r="RLB52" s="150"/>
      <c r="RLC52" s="150"/>
      <c r="RLD52" s="150"/>
      <c r="RLE52" s="150"/>
      <c r="RLF52" s="150"/>
      <c r="RLG52" s="150"/>
      <c r="RLH52" s="150"/>
      <c r="RLI52" s="150"/>
      <c r="RLJ52" s="150"/>
      <c r="RLK52" s="150"/>
      <c r="RLL52" s="150"/>
      <c r="RLM52" s="150"/>
      <c r="RLN52" s="150"/>
      <c r="RLO52" s="150"/>
      <c r="RLP52" s="150"/>
      <c r="RLQ52" s="150"/>
      <c r="RLR52" s="150"/>
      <c r="RLS52" s="150"/>
      <c r="RLT52" s="150"/>
      <c r="RLU52" s="150"/>
      <c r="RLV52" s="150"/>
      <c r="RLW52" s="150"/>
      <c r="RLX52" s="150"/>
      <c r="RLY52" s="150"/>
      <c r="RLZ52" s="150"/>
      <c r="RMA52" s="150"/>
      <c r="RMB52" s="150"/>
      <c r="RMC52" s="150"/>
      <c r="RMD52" s="150"/>
      <c r="RME52" s="150"/>
      <c r="RMF52" s="150"/>
      <c r="RMG52" s="150"/>
      <c r="RMH52" s="150"/>
      <c r="RMI52" s="150"/>
      <c r="RMJ52" s="150"/>
      <c r="RMK52" s="150"/>
      <c r="RML52" s="150"/>
      <c r="RMM52" s="150"/>
      <c r="RMN52" s="150"/>
      <c r="RMO52" s="150"/>
      <c r="RMP52" s="150"/>
      <c r="RMQ52" s="150"/>
      <c r="RMR52" s="150"/>
      <c r="RMS52" s="150"/>
      <c r="RMT52" s="150"/>
      <c r="RMU52" s="150"/>
      <c r="RMV52" s="150"/>
      <c r="RMW52" s="150"/>
      <c r="RMX52" s="150"/>
      <c r="RMY52" s="150"/>
      <c r="RMZ52" s="150"/>
      <c r="RNA52" s="150"/>
      <c r="RNB52" s="150"/>
      <c r="RNC52" s="150"/>
      <c r="RND52" s="150"/>
      <c r="RNE52" s="150"/>
      <c r="RNF52" s="150"/>
      <c r="RNG52" s="150"/>
      <c r="RNH52" s="150"/>
      <c r="RNI52" s="150"/>
      <c r="RNJ52" s="150"/>
      <c r="RNK52" s="150"/>
      <c r="RNL52" s="150"/>
      <c r="RNM52" s="150"/>
      <c r="RNN52" s="150"/>
      <c r="RNO52" s="150"/>
      <c r="RNP52" s="150"/>
      <c r="RNQ52" s="150"/>
      <c r="RNR52" s="150"/>
      <c r="RNS52" s="150"/>
      <c r="RNT52" s="150"/>
      <c r="RNU52" s="150"/>
      <c r="RNV52" s="150"/>
      <c r="RNW52" s="150"/>
      <c r="RNX52" s="150"/>
      <c r="RNY52" s="150"/>
      <c r="RNZ52" s="150"/>
      <c r="ROA52" s="150"/>
      <c r="ROB52" s="150"/>
      <c r="ROC52" s="150"/>
      <c r="ROD52" s="150"/>
      <c r="ROE52" s="150"/>
      <c r="ROF52" s="150"/>
      <c r="ROG52" s="150"/>
      <c r="ROH52" s="150"/>
      <c r="ROI52" s="150"/>
      <c r="ROJ52" s="150"/>
      <c r="ROK52" s="150"/>
      <c r="ROL52" s="150"/>
      <c r="ROM52" s="150"/>
      <c r="RON52" s="150"/>
      <c r="ROO52" s="150"/>
      <c r="ROP52" s="150"/>
      <c r="ROQ52" s="150"/>
      <c r="ROR52" s="150"/>
      <c r="ROS52" s="150"/>
      <c r="ROT52" s="150"/>
      <c r="ROU52" s="150"/>
      <c r="ROV52" s="150"/>
      <c r="ROW52" s="150"/>
      <c r="ROX52" s="150"/>
      <c r="ROY52" s="150"/>
      <c r="ROZ52" s="150"/>
      <c r="RPA52" s="150"/>
      <c r="RPB52" s="150"/>
      <c r="RPC52" s="150"/>
      <c r="RPD52" s="150"/>
      <c r="RPE52" s="150"/>
      <c r="RPF52" s="150"/>
      <c r="RPG52" s="150"/>
      <c r="RPH52" s="150"/>
      <c r="RPI52" s="150"/>
      <c r="RPJ52" s="150"/>
      <c r="RPK52" s="150"/>
      <c r="RPL52" s="150"/>
      <c r="RPM52" s="150"/>
      <c r="RPN52" s="150"/>
      <c r="RPO52" s="150"/>
      <c r="RPP52" s="150"/>
      <c r="RPQ52" s="150"/>
      <c r="RPR52" s="150"/>
      <c r="RPS52" s="150"/>
      <c r="RPT52" s="150"/>
      <c r="RPU52" s="150"/>
      <c r="RPV52" s="150"/>
      <c r="RPW52" s="150"/>
      <c r="RPX52" s="150"/>
      <c r="RPY52" s="150"/>
      <c r="RPZ52" s="150"/>
      <c r="RQA52" s="150"/>
      <c r="RQB52" s="150"/>
      <c r="RQC52" s="150"/>
      <c r="RQD52" s="150"/>
      <c r="RQE52" s="150"/>
      <c r="RQF52" s="150"/>
      <c r="RQG52" s="150"/>
      <c r="RQH52" s="150"/>
      <c r="RQI52" s="150"/>
      <c r="RQJ52" s="150"/>
      <c r="RQK52" s="150"/>
      <c r="RQL52" s="150"/>
      <c r="RQM52" s="150"/>
      <c r="RQN52" s="150"/>
      <c r="RQO52" s="150"/>
      <c r="RQP52" s="150"/>
      <c r="RQQ52" s="150"/>
      <c r="RQR52" s="150"/>
      <c r="RQS52" s="150"/>
      <c r="RQT52" s="150"/>
      <c r="RQU52" s="150"/>
      <c r="RQV52" s="150"/>
      <c r="RQW52" s="150"/>
      <c r="RQX52" s="150"/>
      <c r="RQY52" s="150"/>
      <c r="RQZ52" s="150"/>
      <c r="RRA52" s="150"/>
      <c r="RRB52" s="150"/>
      <c r="RRC52" s="150"/>
      <c r="RRD52" s="150"/>
      <c r="RRE52" s="150"/>
      <c r="RRF52" s="150"/>
      <c r="RRG52" s="150"/>
      <c r="RRH52" s="150"/>
      <c r="RRI52" s="150"/>
      <c r="RRJ52" s="150"/>
      <c r="RRK52" s="150"/>
      <c r="RRL52" s="150"/>
      <c r="RRM52" s="150"/>
      <c r="RRN52" s="150"/>
      <c r="RRO52" s="150"/>
      <c r="RRP52" s="150"/>
      <c r="RRQ52" s="150"/>
      <c r="RRR52" s="150"/>
      <c r="RRS52" s="150"/>
      <c r="RRT52" s="150"/>
      <c r="RRU52" s="150"/>
      <c r="RRV52" s="150"/>
      <c r="RRW52" s="150"/>
      <c r="RRX52" s="150"/>
      <c r="RRY52" s="150"/>
      <c r="RRZ52" s="150"/>
      <c r="RSA52" s="150"/>
      <c r="RSB52" s="150"/>
      <c r="RSC52" s="150"/>
      <c r="RSD52" s="150"/>
      <c r="RSE52" s="150"/>
      <c r="RSF52" s="150"/>
      <c r="RSG52" s="150"/>
      <c r="RSH52" s="150"/>
      <c r="RSI52" s="150"/>
      <c r="RSJ52" s="150"/>
      <c r="RSK52" s="150"/>
      <c r="RSL52" s="150"/>
      <c r="RSM52" s="150"/>
      <c r="RSN52" s="150"/>
      <c r="RSO52" s="150"/>
      <c r="RSP52" s="150"/>
      <c r="RSQ52" s="150"/>
      <c r="RSR52" s="150"/>
      <c r="RSS52" s="150"/>
      <c r="RST52" s="150"/>
      <c r="RSU52" s="150"/>
      <c r="RSV52" s="150"/>
      <c r="RSW52" s="150"/>
      <c r="RSX52" s="150"/>
      <c r="RSY52" s="150"/>
      <c r="RSZ52" s="150"/>
      <c r="RTA52" s="150"/>
      <c r="RTB52" s="150"/>
      <c r="RTC52" s="150"/>
      <c r="RTD52" s="150"/>
      <c r="RTE52" s="150"/>
      <c r="RTF52" s="150"/>
      <c r="RTG52" s="150"/>
      <c r="RTH52" s="150"/>
      <c r="RTI52" s="150"/>
      <c r="RTJ52" s="150"/>
      <c r="RTK52" s="150"/>
      <c r="RTL52" s="150"/>
      <c r="RTM52" s="150"/>
      <c r="RTN52" s="150"/>
      <c r="RTO52" s="150"/>
      <c r="RTP52" s="150"/>
      <c r="RTQ52" s="150"/>
      <c r="RTR52" s="150"/>
      <c r="RTS52" s="150"/>
      <c r="RTT52" s="150"/>
      <c r="RTU52" s="150"/>
      <c r="RTV52" s="150"/>
      <c r="RTW52" s="150"/>
      <c r="RTX52" s="150"/>
      <c r="RTY52" s="150"/>
      <c r="RTZ52" s="150"/>
      <c r="RUA52" s="150"/>
      <c r="RUB52" s="150"/>
      <c r="RUC52" s="150"/>
      <c r="RUD52" s="150"/>
      <c r="RUE52" s="150"/>
      <c r="RUF52" s="150"/>
      <c r="RUG52" s="150"/>
      <c r="RUH52" s="150"/>
      <c r="RUI52" s="150"/>
      <c r="RUJ52" s="150"/>
      <c r="RUK52" s="150"/>
      <c r="RUL52" s="150"/>
      <c r="RUM52" s="150"/>
      <c r="RUN52" s="150"/>
      <c r="RUO52" s="150"/>
      <c r="RUP52" s="150"/>
      <c r="RUQ52" s="150"/>
      <c r="RUR52" s="150"/>
      <c r="RUS52" s="150"/>
      <c r="RUT52" s="150"/>
      <c r="RUU52" s="150"/>
      <c r="RUV52" s="150"/>
      <c r="RUW52" s="150"/>
      <c r="RUX52" s="150"/>
      <c r="RUY52" s="150"/>
      <c r="RUZ52" s="150"/>
      <c r="RVA52" s="150"/>
      <c r="RVB52" s="150"/>
      <c r="RVC52" s="150"/>
      <c r="RVD52" s="150"/>
      <c r="RVE52" s="150"/>
      <c r="RVF52" s="150"/>
      <c r="RVG52" s="150"/>
      <c r="RVH52" s="150"/>
      <c r="RVI52" s="150"/>
      <c r="RVJ52" s="150"/>
      <c r="RVK52" s="150"/>
      <c r="RVL52" s="150"/>
      <c r="RVM52" s="150"/>
      <c r="RVN52" s="150"/>
      <c r="RVO52" s="150"/>
      <c r="RVP52" s="150"/>
      <c r="RVQ52" s="150"/>
      <c r="RVR52" s="150"/>
      <c r="RVS52" s="150"/>
      <c r="RVT52" s="150"/>
      <c r="RVU52" s="150"/>
      <c r="RVV52" s="150"/>
      <c r="RVW52" s="150"/>
      <c r="RVX52" s="150"/>
      <c r="RVY52" s="150"/>
      <c r="RVZ52" s="150"/>
      <c r="RWA52" s="150"/>
      <c r="RWB52" s="150"/>
      <c r="RWC52" s="150"/>
      <c r="RWD52" s="150"/>
      <c r="RWE52" s="150"/>
      <c r="RWF52" s="150"/>
      <c r="RWG52" s="150"/>
      <c r="RWH52" s="150"/>
      <c r="RWI52" s="150"/>
      <c r="RWJ52" s="150"/>
      <c r="RWK52" s="150"/>
      <c r="RWL52" s="150"/>
      <c r="RWM52" s="150"/>
      <c r="RWN52" s="150"/>
      <c r="RWO52" s="150"/>
      <c r="RWP52" s="150"/>
      <c r="RWQ52" s="150"/>
      <c r="RWR52" s="150"/>
      <c r="RWS52" s="150"/>
      <c r="RWT52" s="150"/>
      <c r="RWU52" s="150"/>
      <c r="RWV52" s="150"/>
      <c r="RWW52" s="150"/>
      <c r="RWX52" s="150"/>
      <c r="RWY52" s="150"/>
      <c r="RWZ52" s="150"/>
      <c r="RXA52" s="150"/>
      <c r="RXB52" s="150"/>
      <c r="RXC52" s="150"/>
      <c r="RXD52" s="150"/>
      <c r="RXE52" s="150"/>
      <c r="RXF52" s="150"/>
      <c r="RXG52" s="150"/>
      <c r="RXH52" s="150"/>
      <c r="RXI52" s="150"/>
      <c r="RXJ52" s="150"/>
      <c r="RXK52" s="150"/>
      <c r="RXL52" s="150"/>
      <c r="RXM52" s="150"/>
      <c r="RXN52" s="150"/>
      <c r="RXO52" s="150"/>
      <c r="RXP52" s="150"/>
      <c r="RXQ52" s="150"/>
      <c r="RXR52" s="150"/>
      <c r="RXS52" s="150"/>
      <c r="RXT52" s="150"/>
      <c r="RXU52" s="150"/>
      <c r="RXV52" s="150"/>
      <c r="RXW52" s="150"/>
      <c r="RXX52" s="150"/>
      <c r="RXY52" s="150"/>
      <c r="RXZ52" s="150"/>
      <c r="RYA52" s="150"/>
      <c r="RYB52" s="150"/>
      <c r="RYC52" s="150"/>
      <c r="RYD52" s="150"/>
      <c r="RYE52" s="150"/>
      <c r="RYF52" s="150"/>
      <c r="RYG52" s="150"/>
      <c r="RYH52" s="150"/>
      <c r="RYI52" s="150"/>
      <c r="RYJ52" s="150"/>
      <c r="RYK52" s="150"/>
      <c r="RYL52" s="150"/>
      <c r="RYM52" s="150"/>
      <c r="RYN52" s="150"/>
      <c r="RYO52" s="150"/>
      <c r="RYP52" s="150"/>
      <c r="RYQ52" s="150"/>
      <c r="RYR52" s="150"/>
      <c r="RYS52" s="150"/>
      <c r="RYT52" s="150"/>
      <c r="RYU52" s="150"/>
      <c r="RYV52" s="150"/>
      <c r="RYW52" s="150"/>
      <c r="RYX52" s="150"/>
      <c r="RYY52" s="150"/>
      <c r="RYZ52" s="150"/>
      <c r="RZA52" s="150"/>
      <c r="RZB52" s="150"/>
      <c r="RZC52" s="150"/>
      <c r="RZD52" s="150"/>
      <c r="RZE52" s="150"/>
      <c r="RZF52" s="150"/>
      <c r="RZG52" s="150"/>
      <c r="RZH52" s="150"/>
      <c r="RZI52" s="150"/>
      <c r="RZJ52" s="150"/>
      <c r="RZK52" s="150"/>
      <c r="RZL52" s="150"/>
      <c r="RZM52" s="150"/>
      <c r="RZN52" s="150"/>
      <c r="RZO52" s="150"/>
      <c r="RZP52" s="150"/>
      <c r="RZQ52" s="150"/>
      <c r="RZR52" s="150"/>
      <c r="RZS52" s="150"/>
      <c r="RZT52" s="150"/>
      <c r="RZU52" s="150"/>
      <c r="RZV52" s="150"/>
      <c r="RZW52" s="150"/>
      <c r="RZX52" s="150"/>
      <c r="RZY52" s="150"/>
      <c r="RZZ52" s="150"/>
      <c r="SAA52" s="150"/>
      <c r="SAB52" s="150"/>
      <c r="SAC52" s="150"/>
      <c r="SAD52" s="150"/>
      <c r="SAE52" s="150"/>
      <c r="SAF52" s="150"/>
      <c r="SAG52" s="150"/>
      <c r="SAH52" s="150"/>
      <c r="SAI52" s="150"/>
      <c r="SAJ52" s="150"/>
      <c r="SAK52" s="150"/>
      <c r="SAL52" s="150"/>
      <c r="SAM52" s="150"/>
      <c r="SAN52" s="150"/>
      <c r="SAO52" s="150"/>
      <c r="SAP52" s="150"/>
      <c r="SAQ52" s="150"/>
      <c r="SAR52" s="150"/>
      <c r="SAS52" s="150"/>
      <c r="SAT52" s="150"/>
      <c r="SAU52" s="150"/>
      <c r="SAV52" s="150"/>
      <c r="SAW52" s="150"/>
      <c r="SAX52" s="150"/>
      <c r="SAY52" s="150"/>
      <c r="SAZ52" s="150"/>
      <c r="SBA52" s="150"/>
      <c r="SBB52" s="150"/>
      <c r="SBC52" s="150"/>
      <c r="SBD52" s="150"/>
      <c r="SBE52" s="150"/>
      <c r="SBF52" s="150"/>
      <c r="SBG52" s="150"/>
      <c r="SBH52" s="150"/>
      <c r="SBI52" s="150"/>
      <c r="SBJ52" s="150"/>
      <c r="SBK52" s="150"/>
      <c r="SBL52" s="150"/>
      <c r="SBM52" s="150"/>
      <c r="SBN52" s="150"/>
      <c r="SBO52" s="150"/>
      <c r="SBP52" s="150"/>
      <c r="SBQ52" s="150"/>
      <c r="SBR52" s="150"/>
      <c r="SBS52" s="150"/>
      <c r="SBT52" s="150"/>
      <c r="SBU52" s="150"/>
      <c r="SBV52" s="150"/>
      <c r="SBW52" s="150"/>
      <c r="SBX52" s="150"/>
      <c r="SBY52" s="150"/>
      <c r="SBZ52" s="150"/>
      <c r="SCA52" s="150"/>
      <c r="SCB52" s="150"/>
      <c r="SCC52" s="150"/>
      <c r="SCD52" s="150"/>
      <c r="SCE52" s="150"/>
      <c r="SCF52" s="150"/>
      <c r="SCG52" s="150"/>
      <c r="SCH52" s="150"/>
      <c r="SCI52" s="150"/>
      <c r="SCJ52" s="150"/>
      <c r="SCK52" s="150"/>
      <c r="SCL52" s="150"/>
      <c r="SCM52" s="150"/>
      <c r="SCN52" s="150"/>
      <c r="SCO52" s="150"/>
      <c r="SCP52" s="150"/>
      <c r="SCQ52" s="150"/>
      <c r="SCR52" s="150"/>
      <c r="SCS52" s="150"/>
      <c r="SCT52" s="150"/>
      <c r="SCU52" s="150"/>
      <c r="SCV52" s="150"/>
      <c r="SCW52" s="150"/>
      <c r="SCX52" s="150"/>
      <c r="SCY52" s="150"/>
      <c r="SCZ52" s="150"/>
      <c r="SDA52" s="150"/>
      <c r="SDB52" s="150"/>
      <c r="SDC52" s="150"/>
      <c r="SDD52" s="150"/>
      <c r="SDE52" s="150"/>
      <c r="SDF52" s="150"/>
      <c r="SDG52" s="150"/>
      <c r="SDH52" s="150"/>
      <c r="SDI52" s="150"/>
      <c r="SDJ52" s="150"/>
      <c r="SDK52" s="150"/>
      <c r="SDL52" s="150"/>
      <c r="SDM52" s="150"/>
      <c r="SDN52" s="150"/>
      <c r="SDO52" s="150"/>
      <c r="SDP52" s="150"/>
      <c r="SDQ52" s="150"/>
      <c r="SDR52" s="150"/>
      <c r="SDS52" s="150"/>
      <c r="SDT52" s="150"/>
      <c r="SDU52" s="150"/>
      <c r="SDV52" s="150"/>
      <c r="SDW52" s="150"/>
      <c r="SDX52" s="150"/>
      <c r="SDY52" s="150"/>
      <c r="SDZ52" s="150"/>
      <c r="SEA52" s="150"/>
      <c r="SEB52" s="150"/>
      <c r="SEC52" s="150"/>
      <c r="SED52" s="150"/>
      <c r="SEE52" s="150"/>
      <c r="SEF52" s="150"/>
      <c r="SEG52" s="150"/>
      <c r="SEH52" s="150"/>
      <c r="SEI52" s="150"/>
      <c r="SEJ52" s="150"/>
      <c r="SEK52" s="150"/>
      <c r="SEL52" s="150"/>
      <c r="SEM52" s="150"/>
      <c r="SEN52" s="150"/>
      <c r="SEO52" s="150"/>
      <c r="SEP52" s="150"/>
      <c r="SEQ52" s="150"/>
      <c r="SER52" s="150"/>
      <c r="SES52" s="150"/>
      <c r="SET52" s="150"/>
      <c r="SEU52" s="150"/>
      <c r="SEV52" s="150"/>
      <c r="SEW52" s="150"/>
      <c r="SEX52" s="150"/>
      <c r="SEY52" s="150"/>
      <c r="SEZ52" s="150"/>
      <c r="SFA52" s="150"/>
      <c r="SFB52" s="150"/>
      <c r="SFC52" s="150"/>
      <c r="SFD52" s="150"/>
      <c r="SFE52" s="150"/>
      <c r="SFF52" s="150"/>
      <c r="SFG52" s="150"/>
      <c r="SFH52" s="150"/>
      <c r="SFI52" s="150"/>
      <c r="SFJ52" s="150"/>
      <c r="SFK52" s="150"/>
      <c r="SFL52" s="150"/>
      <c r="SFM52" s="150"/>
      <c r="SFN52" s="150"/>
      <c r="SFO52" s="150"/>
      <c r="SFP52" s="150"/>
      <c r="SFQ52" s="150"/>
      <c r="SFR52" s="150"/>
      <c r="SFS52" s="150"/>
      <c r="SFT52" s="150"/>
      <c r="SFU52" s="150"/>
      <c r="SFV52" s="150"/>
      <c r="SFW52" s="150"/>
      <c r="SFX52" s="150"/>
      <c r="SFY52" s="150"/>
      <c r="SFZ52" s="150"/>
      <c r="SGA52" s="150"/>
      <c r="SGB52" s="150"/>
      <c r="SGC52" s="150"/>
      <c r="SGD52" s="150"/>
      <c r="SGE52" s="150"/>
      <c r="SGF52" s="150"/>
      <c r="SGG52" s="150"/>
      <c r="SGH52" s="150"/>
      <c r="SGI52" s="150"/>
      <c r="SGJ52" s="150"/>
      <c r="SGK52" s="150"/>
      <c r="SGL52" s="150"/>
      <c r="SGM52" s="150"/>
      <c r="SGN52" s="150"/>
      <c r="SGO52" s="150"/>
      <c r="SGP52" s="150"/>
      <c r="SGQ52" s="150"/>
      <c r="SGR52" s="150"/>
      <c r="SGS52" s="150"/>
      <c r="SGT52" s="150"/>
      <c r="SGU52" s="150"/>
      <c r="SGV52" s="150"/>
      <c r="SGW52" s="150"/>
      <c r="SGX52" s="150"/>
      <c r="SGY52" s="150"/>
      <c r="SGZ52" s="150"/>
      <c r="SHA52" s="150"/>
      <c r="SHB52" s="150"/>
      <c r="SHC52" s="150"/>
      <c r="SHD52" s="150"/>
      <c r="SHE52" s="150"/>
      <c r="SHF52" s="150"/>
      <c r="SHG52" s="150"/>
      <c r="SHH52" s="150"/>
      <c r="SHI52" s="150"/>
      <c r="SHJ52" s="150"/>
      <c r="SHK52" s="150"/>
      <c r="SHL52" s="150"/>
      <c r="SHM52" s="150"/>
      <c r="SHN52" s="150"/>
      <c r="SHO52" s="150"/>
      <c r="SHP52" s="150"/>
      <c r="SHQ52" s="150"/>
      <c r="SHR52" s="150"/>
      <c r="SHS52" s="150"/>
      <c r="SHT52" s="150"/>
      <c r="SHU52" s="150"/>
      <c r="SHV52" s="150"/>
      <c r="SHW52" s="150"/>
      <c r="SHX52" s="150"/>
      <c r="SHY52" s="150"/>
      <c r="SHZ52" s="150"/>
      <c r="SIA52" s="150"/>
      <c r="SIB52" s="150"/>
      <c r="SIC52" s="150"/>
      <c r="SID52" s="150"/>
      <c r="SIE52" s="150"/>
      <c r="SIF52" s="150"/>
      <c r="SIG52" s="150"/>
      <c r="SIH52" s="150"/>
      <c r="SII52" s="150"/>
      <c r="SIJ52" s="150"/>
      <c r="SIK52" s="150"/>
      <c r="SIL52" s="150"/>
      <c r="SIM52" s="150"/>
      <c r="SIN52" s="150"/>
      <c r="SIO52" s="150"/>
      <c r="SIP52" s="150"/>
      <c r="SIQ52" s="150"/>
      <c r="SIR52" s="150"/>
      <c r="SIS52" s="150"/>
      <c r="SIT52" s="150"/>
      <c r="SIU52" s="150"/>
      <c r="SIV52" s="150"/>
      <c r="SIW52" s="150"/>
      <c r="SIX52" s="150"/>
      <c r="SIY52" s="150"/>
      <c r="SIZ52" s="150"/>
      <c r="SJA52" s="150"/>
      <c r="SJB52" s="150"/>
      <c r="SJC52" s="150"/>
      <c r="SJD52" s="150"/>
      <c r="SJE52" s="150"/>
      <c r="SJF52" s="150"/>
      <c r="SJG52" s="150"/>
      <c r="SJH52" s="150"/>
      <c r="SJI52" s="150"/>
      <c r="SJJ52" s="150"/>
      <c r="SJK52" s="150"/>
      <c r="SJL52" s="150"/>
      <c r="SJM52" s="150"/>
      <c r="SJN52" s="150"/>
      <c r="SJO52" s="150"/>
      <c r="SJP52" s="150"/>
      <c r="SJQ52" s="150"/>
      <c r="SJR52" s="150"/>
      <c r="SJS52" s="150"/>
      <c r="SJT52" s="150"/>
      <c r="SJU52" s="150"/>
      <c r="SJV52" s="150"/>
      <c r="SJW52" s="150"/>
      <c r="SJX52" s="150"/>
      <c r="SJY52" s="150"/>
      <c r="SJZ52" s="150"/>
      <c r="SKA52" s="150"/>
      <c r="SKB52" s="150"/>
      <c r="SKC52" s="150"/>
      <c r="SKD52" s="150"/>
      <c r="SKE52" s="150"/>
      <c r="SKF52" s="150"/>
      <c r="SKG52" s="150"/>
      <c r="SKH52" s="150"/>
      <c r="SKI52" s="150"/>
      <c r="SKJ52" s="150"/>
      <c r="SKK52" s="150"/>
      <c r="SKL52" s="150"/>
      <c r="SKM52" s="150"/>
      <c r="SKN52" s="150"/>
      <c r="SKO52" s="150"/>
      <c r="SKP52" s="150"/>
      <c r="SKQ52" s="150"/>
      <c r="SKR52" s="150"/>
      <c r="SKS52" s="150"/>
      <c r="SKT52" s="150"/>
      <c r="SKU52" s="150"/>
      <c r="SKV52" s="150"/>
      <c r="SKW52" s="150"/>
      <c r="SKX52" s="150"/>
      <c r="SKY52" s="150"/>
      <c r="SKZ52" s="150"/>
      <c r="SLA52" s="150"/>
      <c r="SLB52" s="150"/>
      <c r="SLC52" s="150"/>
      <c r="SLD52" s="150"/>
      <c r="SLE52" s="150"/>
      <c r="SLF52" s="150"/>
      <c r="SLG52" s="150"/>
      <c r="SLH52" s="150"/>
      <c r="SLI52" s="150"/>
      <c r="SLJ52" s="150"/>
      <c r="SLK52" s="150"/>
      <c r="SLL52" s="150"/>
      <c r="SLM52" s="150"/>
      <c r="SLN52" s="150"/>
      <c r="SLO52" s="150"/>
      <c r="SLP52" s="150"/>
      <c r="SLQ52" s="150"/>
      <c r="SLR52" s="150"/>
      <c r="SLS52" s="150"/>
      <c r="SLT52" s="150"/>
      <c r="SLU52" s="150"/>
      <c r="SLV52" s="150"/>
      <c r="SLW52" s="150"/>
      <c r="SLX52" s="150"/>
      <c r="SLY52" s="150"/>
      <c r="SLZ52" s="150"/>
      <c r="SMA52" s="150"/>
      <c r="SMB52" s="150"/>
      <c r="SMC52" s="150"/>
      <c r="SMD52" s="150"/>
      <c r="SME52" s="150"/>
      <c r="SMF52" s="150"/>
      <c r="SMG52" s="150"/>
      <c r="SMH52" s="150"/>
      <c r="SMI52" s="150"/>
      <c r="SMJ52" s="150"/>
      <c r="SMK52" s="150"/>
      <c r="SML52" s="150"/>
      <c r="SMM52" s="150"/>
      <c r="SMN52" s="150"/>
      <c r="SMO52" s="150"/>
      <c r="SMP52" s="150"/>
      <c r="SMQ52" s="150"/>
      <c r="SMR52" s="150"/>
      <c r="SMS52" s="150"/>
      <c r="SMT52" s="150"/>
      <c r="SMU52" s="150"/>
      <c r="SMV52" s="150"/>
      <c r="SMW52" s="150"/>
      <c r="SMX52" s="150"/>
      <c r="SMY52" s="150"/>
      <c r="SMZ52" s="150"/>
      <c r="SNA52" s="150"/>
      <c r="SNB52" s="150"/>
      <c r="SNC52" s="150"/>
      <c r="SND52" s="150"/>
      <c r="SNE52" s="150"/>
      <c r="SNF52" s="150"/>
      <c r="SNG52" s="150"/>
      <c r="SNH52" s="150"/>
      <c r="SNI52" s="150"/>
      <c r="SNJ52" s="150"/>
      <c r="SNK52" s="150"/>
      <c r="SNL52" s="150"/>
      <c r="SNM52" s="150"/>
      <c r="SNN52" s="150"/>
      <c r="SNO52" s="150"/>
      <c r="SNP52" s="150"/>
      <c r="SNQ52" s="150"/>
      <c r="SNR52" s="150"/>
      <c r="SNS52" s="150"/>
      <c r="SNT52" s="150"/>
      <c r="SNU52" s="150"/>
      <c r="SNV52" s="150"/>
      <c r="SNW52" s="150"/>
      <c r="SNX52" s="150"/>
      <c r="SNY52" s="150"/>
      <c r="SNZ52" s="150"/>
      <c r="SOA52" s="150"/>
      <c r="SOB52" s="150"/>
      <c r="SOC52" s="150"/>
      <c r="SOD52" s="150"/>
      <c r="SOE52" s="150"/>
      <c r="SOF52" s="150"/>
      <c r="SOG52" s="150"/>
      <c r="SOH52" s="150"/>
      <c r="SOI52" s="150"/>
      <c r="SOJ52" s="150"/>
      <c r="SOK52" s="150"/>
      <c r="SOL52" s="150"/>
      <c r="SOM52" s="150"/>
      <c r="SON52" s="150"/>
      <c r="SOO52" s="150"/>
      <c r="SOP52" s="150"/>
      <c r="SOQ52" s="150"/>
      <c r="SOR52" s="150"/>
      <c r="SOS52" s="150"/>
      <c r="SOT52" s="150"/>
      <c r="SOU52" s="150"/>
      <c r="SOV52" s="150"/>
      <c r="SOW52" s="150"/>
      <c r="SOX52" s="150"/>
      <c r="SOY52" s="150"/>
      <c r="SOZ52" s="150"/>
      <c r="SPA52" s="150"/>
      <c r="SPB52" s="150"/>
      <c r="SPC52" s="150"/>
      <c r="SPD52" s="150"/>
      <c r="SPE52" s="150"/>
      <c r="SPF52" s="150"/>
      <c r="SPG52" s="150"/>
      <c r="SPH52" s="150"/>
      <c r="SPI52" s="150"/>
      <c r="SPJ52" s="150"/>
      <c r="SPK52" s="150"/>
      <c r="SPL52" s="150"/>
      <c r="SPM52" s="150"/>
      <c r="SPN52" s="150"/>
      <c r="SPO52" s="150"/>
      <c r="SPP52" s="150"/>
      <c r="SPQ52" s="150"/>
      <c r="SPR52" s="150"/>
      <c r="SPS52" s="150"/>
      <c r="SPT52" s="150"/>
      <c r="SPU52" s="150"/>
      <c r="SPV52" s="150"/>
      <c r="SPW52" s="150"/>
      <c r="SPX52" s="150"/>
      <c r="SPY52" s="150"/>
      <c r="SPZ52" s="150"/>
      <c r="SQA52" s="150"/>
      <c r="SQB52" s="150"/>
      <c r="SQC52" s="150"/>
      <c r="SQD52" s="150"/>
      <c r="SQE52" s="150"/>
      <c r="SQF52" s="150"/>
      <c r="SQG52" s="150"/>
      <c r="SQH52" s="150"/>
      <c r="SQI52" s="150"/>
      <c r="SQJ52" s="150"/>
      <c r="SQK52" s="150"/>
      <c r="SQL52" s="150"/>
      <c r="SQM52" s="150"/>
      <c r="SQN52" s="150"/>
      <c r="SQO52" s="150"/>
      <c r="SQP52" s="150"/>
      <c r="SQQ52" s="150"/>
      <c r="SQR52" s="150"/>
      <c r="SQS52" s="150"/>
      <c r="SQT52" s="150"/>
      <c r="SQU52" s="150"/>
      <c r="SQV52" s="150"/>
      <c r="SQW52" s="150"/>
      <c r="SQX52" s="150"/>
      <c r="SQY52" s="150"/>
      <c r="SQZ52" s="150"/>
      <c r="SRA52" s="150"/>
      <c r="SRB52" s="150"/>
      <c r="SRC52" s="150"/>
      <c r="SRD52" s="150"/>
      <c r="SRE52" s="150"/>
      <c r="SRF52" s="150"/>
      <c r="SRG52" s="150"/>
      <c r="SRH52" s="150"/>
      <c r="SRI52" s="150"/>
      <c r="SRJ52" s="150"/>
      <c r="SRK52" s="150"/>
      <c r="SRL52" s="150"/>
      <c r="SRM52" s="150"/>
      <c r="SRN52" s="150"/>
      <c r="SRO52" s="150"/>
      <c r="SRP52" s="150"/>
      <c r="SRQ52" s="150"/>
      <c r="SRR52" s="150"/>
      <c r="SRS52" s="150"/>
      <c r="SRT52" s="150"/>
      <c r="SRU52" s="150"/>
      <c r="SRV52" s="150"/>
      <c r="SRW52" s="150"/>
      <c r="SRX52" s="150"/>
      <c r="SRY52" s="150"/>
      <c r="SRZ52" s="150"/>
      <c r="SSA52" s="150"/>
      <c r="SSB52" s="150"/>
      <c r="SSC52" s="150"/>
      <c r="SSD52" s="150"/>
      <c r="SSE52" s="150"/>
      <c r="SSF52" s="150"/>
      <c r="SSG52" s="150"/>
      <c r="SSH52" s="150"/>
      <c r="SSI52" s="150"/>
      <c r="SSJ52" s="150"/>
      <c r="SSK52" s="150"/>
      <c r="SSL52" s="150"/>
      <c r="SSM52" s="150"/>
      <c r="SSN52" s="150"/>
      <c r="SSO52" s="150"/>
      <c r="SSP52" s="150"/>
      <c r="SSQ52" s="150"/>
      <c r="SSR52" s="150"/>
      <c r="SSS52" s="150"/>
      <c r="SST52" s="150"/>
      <c r="SSU52" s="150"/>
      <c r="SSV52" s="150"/>
      <c r="SSW52" s="150"/>
      <c r="SSX52" s="150"/>
      <c r="SSY52" s="150"/>
      <c r="SSZ52" s="150"/>
      <c r="STA52" s="150"/>
      <c r="STB52" s="150"/>
      <c r="STC52" s="150"/>
      <c r="STD52" s="150"/>
      <c r="STE52" s="150"/>
      <c r="STF52" s="150"/>
      <c r="STG52" s="150"/>
      <c r="STH52" s="150"/>
      <c r="STI52" s="150"/>
      <c r="STJ52" s="150"/>
      <c r="STK52" s="150"/>
      <c r="STL52" s="150"/>
      <c r="STM52" s="150"/>
      <c r="STN52" s="150"/>
      <c r="STO52" s="150"/>
      <c r="STP52" s="150"/>
      <c r="STQ52" s="150"/>
      <c r="STR52" s="150"/>
      <c r="STS52" s="150"/>
      <c r="STT52" s="150"/>
      <c r="STU52" s="150"/>
      <c r="STV52" s="150"/>
      <c r="STW52" s="150"/>
      <c r="STX52" s="150"/>
      <c r="STY52" s="150"/>
      <c r="STZ52" s="150"/>
      <c r="SUA52" s="150"/>
      <c r="SUB52" s="150"/>
      <c r="SUC52" s="150"/>
      <c r="SUD52" s="150"/>
      <c r="SUE52" s="150"/>
      <c r="SUF52" s="150"/>
      <c r="SUG52" s="150"/>
      <c r="SUH52" s="150"/>
      <c r="SUI52" s="150"/>
      <c r="SUJ52" s="150"/>
      <c r="SUK52" s="150"/>
      <c r="SUL52" s="150"/>
      <c r="SUM52" s="150"/>
      <c r="SUN52" s="150"/>
      <c r="SUO52" s="150"/>
      <c r="SUP52" s="150"/>
      <c r="SUQ52" s="150"/>
      <c r="SUR52" s="150"/>
      <c r="SUS52" s="150"/>
      <c r="SUT52" s="150"/>
      <c r="SUU52" s="150"/>
      <c r="SUV52" s="150"/>
      <c r="SUW52" s="150"/>
      <c r="SUX52" s="150"/>
      <c r="SUY52" s="150"/>
      <c r="SUZ52" s="150"/>
      <c r="SVA52" s="150"/>
      <c r="SVB52" s="150"/>
      <c r="SVC52" s="150"/>
      <c r="SVD52" s="150"/>
      <c r="SVE52" s="150"/>
      <c r="SVF52" s="150"/>
      <c r="SVG52" s="150"/>
      <c r="SVH52" s="150"/>
      <c r="SVI52" s="150"/>
      <c r="SVJ52" s="150"/>
      <c r="SVK52" s="150"/>
      <c r="SVL52" s="150"/>
      <c r="SVM52" s="150"/>
      <c r="SVN52" s="150"/>
      <c r="SVO52" s="150"/>
      <c r="SVP52" s="150"/>
      <c r="SVQ52" s="150"/>
      <c r="SVR52" s="150"/>
      <c r="SVS52" s="150"/>
      <c r="SVT52" s="150"/>
      <c r="SVU52" s="150"/>
      <c r="SVV52" s="150"/>
      <c r="SVW52" s="150"/>
      <c r="SVX52" s="150"/>
      <c r="SVY52" s="150"/>
      <c r="SVZ52" s="150"/>
      <c r="SWA52" s="150"/>
      <c r="SWB52" s="150"/>
      <c r="SWC52" s="150"/>
      <c r="SWD52" s="150"/>
      <c r="SWE52" s="150"/>
      <c r="SWF52" s="150"/>
      <c r="SWG52" s="150"/>
      <c r="SWH52" s="150"/>
      <c r="SWI52" s="150"/>
      <c r="SWJ52" s="150"/>
      <c r="SWK52" s="150"/>
      <c r="SWL52" s="150"/>
      <c r="SWM52" s="150"/>
      <c r="SWN52" s="150"/>
      <c r="SWO52" s="150"/>
      <c r="SWP52" s="150"/>
      <c r="SWQ52" s="150"/>
      <c r="SWR52" s="150"/>
      <c r="SWS52" s="150"/>
      <c r="SWT52" s="150"/>
      <c r="SWU52" s="150"/>
      <c r="SWV52" s="150"/>
      <c r="SWW52" s="150"/>
      <c r="SWX52" s="150"/>
      <c r="SWY52" s="150"/>
      <c r="SWZ52" s="150"/>
      <c r="SXA52" s="150"/>
      <c r="SXB52" s="150"/>
      <c r="SXC52" s="150"/>
      <c r="SXD52" s="150"/>
      <c r="SXE52" s="150"/>
      <c r="SXF52" s="150"/>
      <c r="SXG52" s="150"/>
      <c r="SXH52" s="150"/>
      <c r="SXI52" s="150"/>
      <c r="SXJ52" s="150"/>
      <c r="SXK52" s="150"/>
      <c r="SXL52" s="150"/>
      <c r="SXM52" s="150"/>
      <c r="SXN52" s="150"/>
      <c r="SXO52" s="150"/>
      <c r="SXP52" s="150"/>
      <c r="SXQ52" s="150"/>
      <c r="SXR52" s="150"/>
      <c r="SXS52" s="150"/>
      <c r="SXT52" s="150"/>
      <c r="SXU52" s="150"/>
      <c r="SXV52" s="150"/>
      <c r="SXW52" s="150"/>
      <c r="SXX52" s="150"/>
      <c r="SXY52" s="150"/>
      <c r="SXZ52" s="150"/>
      <c r="SYA52" s="150"/>
      <c r="SYB52" s="150"/>
      <c r="SYC52" s="150"/>
      <c r="SYD52" s="150"/>
      <c r="SYE52" s="150"/>
      <c r="SYF52" s="150"/>
      <c r="SYG52" s="150"/>
      <c r="SYH52" s="150"/>
      <c r="SYI52" s="150"/>
      <c r="SYJ52" s="150"/>
      <c r="SYK52" s="150"/>
      <c r="SYL52" s="150"/>
      <c r="SYM52" s="150"/>
      <c r="SYN52" s="150"/>
      <c r="SYO52" s="150"/>
      <c r="SYP52" s="150"/>
      <c r="SYQ52" s="150"/>
      <c r="SYR52" s="150"/>
      <c r="SYS52" s="150"/>
      <c r="SYT52" s="150"/>
      <c r="SYU52" s="150"/>
      <c r="SYV52" s="150"/>
      <c r="SYW52" s="150"/>
      <c r="SYX52" s="150"/>
      <c r="SYY52" s="150"/>
      <c r="SYZ52" s="150"/>
      <c r="SZA52" s="150"/>
      <c r="SZB52" s="150"/>
      <c r="SZC52" s="150"/>
      <c r="SZD52" s="150"/>
      <c r="SZE52" s="150"/>
      <c r="SZF52" s="150"/>
      <c r="SZG52" s="150"/>
      <c r="SZH52" s="150"/>
      <c r="SZI52" s="150"/>
      <c r="SZJ52" s="150"/>
      <c r="SZK52" s="150"/>
      <c r="SZL52" s="150"/>
      <c r="SZM52" s="150"/>
      <c r="SZN52" s="150"/>
      <c r="SZO52" s="150"/>
      <c r="SZP52" s="150"/>
      <c r="SZQ52" s="150"/>
      <c r="SZR52" s="150"/>
      <c r="SZS52" s="150"/>
      <c r="SZT52" s="150"/>
      <c r="SZU52" s="150"/>
      <c r="SZV52" s="150"/>
      <c r="SZW52" s="150"/>
      <c r="SZX52" s="150"/>
      <c r="SZY52" s="150"/>
      <c r="SZZ52" s="150"/>
      <c r="TAA52" s="150"/>
      <c r="TAB52" s="150"/>
      <c r="TAC52" s="150"/>
      <c r="TAD52" s="150"/>
      <c r="TAE52" s="150"/>
      <c r="TAF52" s="150"/>
      <c r="TAG52" s="150"/>
      <c r="TAH52" s="150"/>
      <c r="TAI52" s="150"/>
      <c r="TAJ52" s="150"/>
      <c r="TAK52" s="150"/>
      <c r="TAL52" s="150"/>
      <c r="TAM52" s="150"/>
      <c r="TAN52" s="150"/>
      <c r="TAO52" s="150"/>
      <c r="TAP52" s="150"/>
      <c r="TAQ52" s="150"/>
      <c r="TAR52" s="150"/>
      <c r="TAS52" s="150"/>
      <c r="TAT52" s="150"/>
      <c r="TAU52" s="150"/>
      <c r="TAV52" s="150"/>
      <c r="TAW52" s="150"/>
      <c r="TAX52" s="150"/>
      <c r="TAY52" s="150"/>
      <c r="TAZ52" s="150"/>
      <c r="TBA52" s="150"/>
      <c r="TBB52" s="150"/>
      <c r="TBC52" s="150"/>
      <c r="TBD52" s="150"/>
      <c r="TBE52" s="150"/>
      <c r="TBF52" s="150"/>
      <c r="TBG52" s="150"/>
      <c r="TBH52" s="150"/>
      <c r="TBI52" s="150"/>
      <c r="TBJ52" s="150"/>
      <c r="TBK52" s="150"/>
      <c r="TBL52" s="150"/>
      <c r="TBM52" s="150"/>
      <c r="TBN52" s="150"/>
      <c r="TBO52" s="150"/>
      <c r="TBP52" s="150"/>
      <c r="TBQ52" s="150"/>
      <c r="TBR52" s="150"/>
      <c r="TBS52" s="150"/>
      <c r="TBT52" s="150"/>
      <c r="TBU52" s="150"/>
      <c r="TBV52" s="150"/>
      <c r="TBW52" s="150"/>
      <c r="TBX52" s="150"/>
      <c r="TBY52" s="150"/>
      <c r="TBZ52" s="150"/>
      <c r="TCA52" s="150"/>
      <c r="TCB52" s="150"/>
      <c r="TCC52" s="150"/>
      <c r="TCD52" s="150"/>
      <c r="TCE52" s="150"/>
      <c r="TCF52" s="150"/>
      <c r="TCG52" s="150"/>
      <c r="TCH52" s="150"/>
      <c r="TCI52" s="150"/>
      <c r="TCJ52" s="150"/>
      <c r="TCK52" s="150"/>
      <c r="TCL52" s="150"/>
      <c r="TCM52" s="150"/>
      <c r="TCN52" s="150"/>
      <c r="TCO52" s="150"/>
      <c r="TCP52" s="150"/>
      <c r="TCQ52" s="150"/>
      <c r="TCR52" s="150"/>
      <c r="TCS52" s="150"/>
      <c r="TCT52" s="150"/>
      <c r="TCU52" s="150"/>
      <c r="TCV52" s="150"/>
      <c r="TCW52" s="150"/>
      <c r="TCX52" s="150"/>
      <c r="TCY52" s="150"/>
      <c r="TCZ52" s="150"/>
      <c r="TDA52" s="150"/>
      <c r="TDB52" s="150"/>
      <c r="TDC52" s="150"/>
      <c r="TDD52" s="150"/>
      <c r="TDE52" s="150"/>
      <c r="TDF52" s="150"/>
      <c r="TDG52" s="150"/>
      <c r="TDH52" s="150"/>
      <c r="TDI52" s="150"/>
      <c r="TDJ52" s="150"/>
      <c r="TDK52" s="150"/>
      <c r="TDL52" s="150"/>
      <c r="TDM52" s="150"/>
      <c r="TDN52" s="150"/>
      <c r="TDO52" s="150"/>
      <c r="TDP52" s="150"/>
      <c r="TDQ52" s="150"/>
      <c r="TDR52" s="150"/>
      <c r="TDS52" s="150"/>
      <c r="TDT52" s="150"/>
      <c r="TDU52" s="150"/>
      <c r="TDV52" s="150"/>
      <c r="TDW52" s="150"/>
      <c r="TDX52" s="150"/>
      <c r="TDY52" s="150"/>
      <c r="TDZ52" s="150"/>
      <c r="TEA52" s="150"/>
      <c r="TEB52" s="150"/>
      <c r="TEC52" s="150"/>
      <c r="TED52" s="150"/>
      <c r="TEE52" s="150"/>
      <c r="TEF52" s="150"/>
      <c r="TEG52" s="150"/>
      <c r="TEH52" s="150"/>
      <c r="TEI52" s="150"/>
      <c r="TEJ52" s="150"/>
      <c r="TEK52" s="150"/>
      <c r="TEL52" s="150"/>
      <c r="TEM52" s="150"/>
      <c r="TEN52" s="150"/>
      <c r="TEO52" s="150"/>
      <c r="TEP52" s="150"/>
      <c r="TEQ52" s="150"/>
      <c r="TER52" s="150"/>
      <c r="TES52" s="150"/>
      <c r="TET52" s="150"/>
      <c r="TEU52" s="150"/>
      <c r="TEV52" s="150"/>
      <c r="TEW52" s="150"/>
      <c r="TEX52" s="150"/>
      <c r="TEY52" s="150"/>
      <c r="TEZ52" s="150"/>
      <c r="TFA52" s="150"/>
      <c r="TFB52" s="150"/>
      <c r="TFC52" s="150"/>
      <c r="TFD52" s="150"/>
      <c r="TFE52" s="150"/>
      <c r="TFF52" s="150"/>
      <c r="TFG52" s="150"/>
      <c r="TFH52" s="150"/>
      <c r="TFI52" s="150"/>
      <c r="TFJ52" s="150"/>
      <c r="TFK52" s="150"/>
      <c r="TFL52" s="150"/>
      <c r="TFM52" s="150"/>
      <c r="TFN52" s="150"/>
      <c r="TFO52" s="150"/>
      <c r="TFP52" s="150"/>
      <c r="TFQ52" s="150"/>
      <c r="TFR52" s="150"/>
      <c r="TFS52" s="150"/>
      <c r="TFT52" s="150"/>
      <c r="TFU52" s="150"/>
      <c r="TFV52" s="150"/>
      <c r="TFW52" s="150"/>
      <c r="TFX52" s="150"/>
      <c r="TFY52" s="150"/>
      <c r="TFZ52" s="150"/>
      <c r="TGA52" s="150"/>
      <c r="TGB52" s="150"/>
      <c r="TGC52" s="150"/>
      <c r="TGD52" s="150"/>
      <c r="TGE52" s="150"/>
      <c r="TGF52" s="150"/>
      <c r="TGG52" s="150"/>
      <c r="TGH52" s="150"/>
      <c r="TGI52" s="150"/>
      <c r="TGJ52" s="150"/>
      <c r="TGK52" s="150"/>
      <c r="TGL52" s="150"/>
      <c r="TGM52" s="150"/>
      <c r="TGN52" s="150"/>
      <c r="TGO52" s="150"/>
      <c r="TGP52" s="150"/>
      <c r="TGQ52" s="150"/>
      <c r="TGR52" s="150"/>
      <c r="TGS52" s="150"/>
      <c r="TGT52" s="150"/>
      <c r="TGU52" s="150"/>
      <c r="TGV52" s="150"/>
      <c r="TGW52" s="150"/>
      <c r="TGX52" s="150"/>
      <c r="TGY52" s="150"/>
      <c r="TGZ52" s="150"/>
      <c r="THA52" s="150"/>
      <c r="THB52" s="150"/>
      <c r="THC52" s="150"/>
      <c r="THD52" s="150"/>
      <c r="THE52" s="150"/>
      <c r="THF52" s="150"/>
      <c r="THG52" s="150"/>
      <c r="THH52" s="150"/>
      <c r="THI52" s="150"/>
      <c r="THJ52" s="150"/>
      <c r="THK52" s="150"/>
      <c r="THL52" s="150"/>
      <c r="THM52" s="150"/>
      <c r="THN52" s="150"/>
      <c r="THO52" s="150"/>
      <c r="THP52" s="150"/>
      <c r="THQ52" s="150"/>
      <c r="THR52" s="150"/>
      <c r="THS52" s="150"/>
      <c r="THT52" s="150"/>
      <c r="THU52" s="150"/>
      <c r="THV52" s="150"/>
      <c r="THW52" s="150"/>
      <c r="THX52" s="150"/>
      <c r="THY52" s="150"/>
      <c r="THZ52" s="150"/>
      <c r="TIA52" s="150"/>
      <c r="TIB52" s="150"/>
      <c r="TIC52" s="150"/>
      <c r="TID52" s="150"/>
      <c r="TIE52" s="150"/>
      <c r="TIF52" s="150"/>
      <c r="TIG52" s="150"/>
      <c r="TIH52" s="150"/>
      <c r="TII52" s="150"/>
      <c r="TIJ52" s="150"/>
      <c r="TIK52" s="150"/>
      <c r="TIL52" s="150"/>
      <c r="TIM52" s="150"/>
      <c r="TIN52" s="150"/>
      <c r="TIO52" s="150"/>
      <c r="TIP52" s="150"/>
      <c r="TIQ52" s="150"/>
      <c r="TIR52" s="150"/>
      <c r="TIS52" s="150"/>
      <c r="TIT52" s="150"/>
      <c r="TIU52" s="150"/>
      <c r="TIV52" s="150"/>
      <c r="TIW52" s="150"/>
      <c r="TIX52" s="150"/>
      <c r="TIY52" s="150"/>
      <c r="TIZ52" s="150"/>
      <c r="TJA52" s="150"/>
      <c r="TJB52" s="150"/>
      <c r="TJC52" s="150"/>
      <c r="TJD52" s="150"/>
      <c r="TJE52" s="150"/>
      <c r="TJF52" s="150"/>
      <c r="TJG52" s="150"/>
      <c r="TJH52" s="150"/>
      <c r="TJI52" s="150"/>
      <c r="TJJ52" s="150"/>
      <c r="TJK52" s="150"/>
      <c r="TJL52" s="150"/>
      <c r="TJM52" s="150"/>
      <c r="TJN52" s="150"/>
      <c r="TJO52" s="150"/>
      <c r="TJP52" s="150"/>
      <c r="TJQ52" s="150"/>
      <c r="TJR52" s="150"/>
      <c r="TJS52" s="150"/>
      <c r="TJT52" s="150"/>
      <c r="TJU52" s="150"/>
      <c r="TJV52" s="150"/>
      <c r="TJW52" s="150"/>
      <c r="TJX52" s="150"/>
      <c r="TJY52" s="150"/>
      <c r="TJZ52" s="150"/>
      <c r="TKA52" s="150"/>
      <c r="TKB52" s="150"/>
      <c r="TKC52" s="150"/>
      <c r="TKD52" s="150"/>
      <c r="TKE52" s="150"/>
      <c r="TKF52" s="150"/>
      <c r="TKG52" s="150"/>
      <c r="TKH52" s="150"/>
      <c r="TKI52" s="150"/>
      <c r="TKJ52" s="150"/>
      <c r="TKK52" s="150"/>
      <c r="TKL52" s="150"/>
      <c r="TKM52" s="150"/>
      <c r="TKN52" s="150"/>
      <c r="TKO52" s="150"/>
      <c r="TKP52" s="150"/>
      <c r="TKQ52" s="150"/>
      <c r="TKR52" s="150"/>
      <c r="TKS52" s="150"/>
      <c r="TKT52" s="150"/>
      <c r="TKU52" s="150"/>
      <c r="TKV52" s="150"/>
      <c r="TKW52" s="150"/>
      <c r="TKX52" s="150"/>
      <c r="TKY52" s="150"/>
      <c r="TKZ52" s="150"/>
      <c r="TLA52" s="150"/>
      <c r="TLB52" s="150"/>
      <c r="TLC52" s="150"/>
      <c r="TLD52" s="150"/>
      <c r="TLE52" s="150"/>
      <c r="TLF52" s="150"/>
      <c r="TLG52" s="150"/>
      <c r="TLH52" s="150"/>
      <c r="TLI52" s="150"/>
      <c r="TLJ52" s="150"/>
      <c r="TLK52" s="150"/>
      <c r="TLL52" s="150"/>
      <c r="TLM52" s="150"/>
      <c r="TLN52" s="150"/>
      <c r="TLO52" s="150"/>
      <c r="TLP52" s="150"/>
      <c r="TLQ52" s="150"/>
      <c r="TLR52" s="150"/>
      <c r="TLS52" s="150"/>
      <c r="TLT52" s="150"/>
      <c r="TLU52" s="150"/>
      <c r="TLV52" s="150"/>
      <c r="TLW52" s="150"/>
      <c r="TLX52" s="150"/>
      <c r="TLY52" s="150"/>
      <c r="TLZ52" s="150"/>
      <c r="TMA52" s="150"/>
      <c r="TMB52" s="150"/>
      <c r="TMC52" s="150"/>
      <c r="TMD52" s="150"/>
      <c r="TME52" s="150"/>
      <c r="TMF52" s="150"/>
      <c r="TMG52" s="150"/>
      <c r="TMH52" s="150"/>
      <c r="TMI52" s="150"/>
      <c r="TMJ52" s="150"/>
      <c r="TMK52" s="150"/>
      <c r="TML52" s="150"/>
      <c r="TMM52" s="150"/>
      <c r="TMN52" s="150"/>
      <c r="TMO52" s="150"/>
      <c r="TMP52" s="150"/>
      <c r="TMQ52" s="150"/>
      <c r="TMR52" s="150"/>
      <c r="TMS52" s="150"/>
      <c r="TMT52" s="150"/>
      <c r="TMU52" s="150"/>
      <c r="TMV52" s="150"/>
      <c r="TMW52" s="150"/>
      <c r="TMX52" s="150"/>
      <c r="TMY52" s="150"/>
      <c r="TMZ52" s="150"/>
      <c r="TNA52" s="150"/>
      <c r="TNB52" s="150"/>
      <c r="TNC52" s="150"/>
      <c r="TND52" s="150"/>
      <c r="TNE52" s="150"/>
      <c r="TNF52" s="150"/>
      <c r="TNG52" s="150"/>
      <c r="TNH52" s="150"/>
      <c r="TNI52" s="150"/>
      <c r="TNJ52" s="150"/>
      <c r="TNK52" s="150"/>
      <c r="TNL52" s="150"/>
      <c r="TNM52" s="150"/>
      <c r="TNN52" s="150"/>
      <c r="TNO52" s="150"/>
      <c r="TNP52" s="150"/>
      <c r="TNQ52" s="150"/>
      <c r="TNR52" s="150"/>
      <c r="TNS52" s="150"/>
      <c r="TNT52" s="150"/>
      <c r="TNU52" s="150"/>
      <c r="TNV52" s="150"/>
      <c r="TNW52" s="150"/>
      <c r="TNX52" s="150"/>
      <c r="TNY52" s="150"/>
      <c r="TNZ52" s="150"/>
      <c r="TOA52" s="150"/>
      <c r="TOB52" s="150"/>
      <c r="TOC52" s="150"/>
      <c r="TOD52" s="150"/>
      <c r="TOE52" s="150"/>
      <c r="TOF52" s="150"/>
      <c r="TOG52" s="150"/>
      <c r="TOH52" s="150"/>
      <c r="TOI52" s="150"/>
      <c r="TOJ52" s="150"/>
      <c r="TOK52" s="150"/>
      <c r="TOL52" s="150"/>
      <c r="TOM52" s="150"/>
      <c r="TON52" s="150"/>
      <c r="TOO52" s="150"/>
      <c r="TOP52" s="150"/>
      <c r="TOQ52" s="150"/>
      <c r="TOR52" s="150"/>
      <c r="TOS52" s="150"/>
      <c r="TOT52" s="150"/>
      <c r="TOU52" s="150"/>
      <c r="TOV52" s="150"/>
      <c r="TOW52" s="150"/>
      <c r="TOX52" s="150"/>
      <c r="TOY52" s="150"/>
      <c r="TOZ52" s="150"/>
      <c r="TPA52" s="150"/>
      <c r="TPB52" s="150"/>
      <c r="TPC52" s="150"/>
      <c r="TPD52" s="150"/>
      <c r="TPE52" s="150"/>
      <c r="TPF52" s="150"/>
      <c r="TPG52" s="150"/>
      <c r="TPH52" s="150"/>
      <c r="TPI52" s="150"/>
      <c r="TPJ52" s="150"/>
      <c r="TPK52" s="150"/>
      <c r="TPL52" s="150"/>
      <c r="TPM52" s="150"/>
      <c r="TPN52" s="150"/>
      <c r="TPO52" s="150"/>
      <c r="TPP52" s="150"/>
      <c r="TPQ52" s="150"/>
      <c r="TPR52" s="150"/>
      <c r="TPS52" s="150"/>
      <c r="TPT52" s="150"/>
      <c r="TPU52" s="150"/>
      <c r="TPV52" s="150"/>
      <c r="TPW52" s="150"/>
      <c r="TPX52" s="150"/>
      <c r="TPY52" s="150"/>
      <c r="TPZ52" s="150"/>
      <c r="TQA52" s="150"/>
      <c r="TQB52" s="150"/>
      <c r="TQC52" s="150"/>
      <c r="TQD52" s="150"/>
      <c r="TQE52" s="150"/>
      <c r="TQF52" s="150"/>
      <c r="TQG52" s="150"/>
      <c r="TQH52" s="150"/>
      <c r="TQI52" s="150"/>
      <c r="TQJ52" s="150"/>
      <c r="TQK52" s="150"/>
      <c r="TQL52" s="150"/>
      <c r="TQM52" s="150"/>
      <c r="TQN52" s="150"/>
      <c r="TQO52" s="150"/>
      <c r="TQP52" s="150"/>
      <c r="TQQ52" s="150"/>
      <c r="TQR52" s="150"/>
      <c r="TQS52" s="150"/>
      <c r="TQT52" s="150"/>
      <c r="TQU52" s="150"/>
      <c r="TQV52" s="150"/>
      <c r="TQW52" s="150"/>
      <c r="TQX52" s="150"/>
      <c r="TQY52" s="150"/>
      <c r="TQZ52" s="150"/>
      <c r="TRA52" s="150"/>
      <c r="TRB52" s="150"/>
      <c r="TRC52" s="150"/>
      <c r="TRD52" s="150"/>
      <c r="TRE52" s="150"/>
      <c r="TRF52" s="150"/>
      <c r="TRG52" s="150"/>
      <c r="TRH52" s="150"/>
      <c r="TRI52" s="150"/>
      <c r="TRJ52" s="150"/>
      <c r="TRK52" s="150"/>
      <c r="TRL52" s="150"/>
      <c r="TRM52" s="150"/>
      <c r="TRN52" s="150"/>
      <c r="TRO52" s="150"/>
      <c r="TRP52" s="150"/>
      <c r="TRQ52" s="150"/>
      <c r="TRR52" s="150"/>
      <c r="TRS52" s="150"/>
      <c r="TRT52" s="150"/>
      <c r="TRU52" s="150"/>
      <c r="TRV52" s="150"/>
      <c r="TRW52" s="150"/>
      <c r="TRX52" s="150"/>
      <c r="TRY52" s="150"/>
      <c r="TRZ52" s="150"/>
      <c r="TSA52" s="150"/>
      <c r="TSB52" s="150"/>
      <c r="TSC52" s="150"/>
      <c r="TSD52" s="150"/>
      <c r="TSE52" s="150"/>
      <c r="TSF52" s="150"/>
      <c r="TSG52" s="150"/>
      <c r="TSH52" s="150"/>
      <c r="TSI52" s="150"/>
      <c r="TSJ52" s="150"/>
      <c r="TSK52" s="150"/>
      <c r="TSL52" s="150"/>
      <c r="TSM52" s="150"/>
      <c r="TSN52" s="150"/>
      <c r="TSO52" s="150"/>
      <c r="TSP52" s="150"/>
      <c r="TSQ52" s="150"/>
      <c r="TSR52" s="150"/>
      <c r="TSS52" s="150"/>
      <c r="TST52" s="150"/>
      <c r="TSU52" s="150"/>
      <c r="TSV52" s="150"/>
      <c r="TSW52" s="150"/>
      <c r="TSX52" s="150"/>
      <c r="TSY52" s="150"/>
      <c r="TSZ52" s="150"/>
      <c r="TTA52" s="150"/>
      <c r="TTB52" s="150"/>
      <c r="TTC52" s="150"/>
      <c r="TTD52" s="150"/>
      <c r="TTE52" s="150"/>
      <c r="TTF52" s="150"/>
      <c r="TTG52" s="150"/>
      <c r="TTH52" s="150"/>
      <c r="TTI52" s="150"/>
      <c r="TTJ52" s="150"/>
      <c r="TTK52" s="150"/>
      <c r="TTL52" s="150"/>
      <c r="TTM52" s="150"/>
      <c r="TTN52" s="150"/>
      <c r="TTO52" s="150"/>
      <c r="TTP52" s="150"/>
      <c r="TTQ52" s="150"/>
      <c r="TTR52" s="150"/>
      <c r="TTS52" s="150"/>
      <c r="TTT52" s="150"/>
      <c r="TTU52" s="150"/>
      <c r="TTV52" s="150"/>
      <c r="TTW52" s="150"/>
      <c r="TTX52" s="150"/>
      <c r="TTY52" s="150"/>
      <c r="TTZ52" s="150"/>
      <c r="TUA52" s="150"/>
      <c r="TUB52" s="150"/>
      <c r="TUC52" s="150"/>
      <c r="TUD52" s="150"/>
      <c r="TUE52" s="150"/>
      <c r="TUF52" s="150"/>
      <c r="TUG52" s="150"/>
      <c r="TUH52" s="150"/>
      <c r="TUI52" s="150"/>
      <c r="TUJ52" s="150"/>
      <c r="TUK52" s="150"/>
      <c r="TUL52" s="150"/>
      <c r="TUM52" s="150"/>
      <c r="TUN52" s="150"/>
      <c r="TUO52" s="150"/>
      <c r="TUP52" s="150"/>
      <c r="TUQ52" s="150"/>
      <c r="TUR52" s="150"/>
      <c r="TUS52" s="150"/>
      <c r="TUT52" s="150"/>
      <c r="TUU52" s="150"/>
      <c r="TUV52" s="150"/>
      <c r="TUW52" s="150"/>
      <c r="TUX52" s="150"/>
      <c r="TUY52" s="150"/>
      <c r="TUZ52" s="150"/>
      <c r="TVA52" s="150"/>
      <c r="TVB52" s="150"/>
      <c r="TVC52" s="150"/>
      <c r="TVD52" s="150"/>
      <c r="TVE52" s="150"/>
      <c r="TVF52" s="150"/>
      <c r="TVG52" s="150"/>
      <c r="TVH52" s="150"/>
      <c r="TVI52" s="150"/>
      <c r="TVJ52" s="150"/>
      <c r="TVK52" s="150"/>
      <c r="TVL52" s="150"/>
      <c r="TVM52" s="150"/>
      <c r="TVN52" s="150"/>
      <c r="TVO52" s="150"/>
      <c r="TVP52" s="150"/>
      <c r="TVQ52" s="150"/>
      <c r="TVR52" s="150"/>
      <c r="TVS52" s="150"/>
      <c r="TVT52" s="150"/>
      <c r="TVU52" s="150"/>
      <c r="TVV52" s="150"/>
      <c r="TVW52" s="150"/>
      <c r="TVX52" s="150"/>
      <c r="TVY52" s="150"/>
      <c r="TVZ52" s="150"/>
      <c r="TWA52" s="150"/>
      <c r="TWB52" s="150"/>
      <c r="TWC52" s="150"/>
      <c r="TWD52" s="150"/>
      <c r="TWE52" s="150"/>
      <c r="TWF52" s="150"/>
      <c r="TWG52" s="150"/>
      <c r="TWH52" s="150"/>
      <c r="TWI52" s="150"/>
      <c r="TWJ52" s="150"/>
      <c r="TWK52" s="150"/>
      <c r="TWL52" s="150"/>
      <c r="TWM52" s="150"/>
      <c r="TWN52" s="150"/>
      <c r="TWO52" s="150"/>
      <c r="TWP52" s="150"/>
      <c r="TWQ52" s="150"/>
      <c r="TWR52" s="150"/>
      <c r="TWS52" s="150"/>
      <c r="TWT52" s="150"/>
      <c r="TWU52" s="150"/>
      <c r="TWV52" s="150"/>
      <c r="TWW52" s="150"/>
      <c r="TWX52" s="150"/>
      <c r="TWY52" s="150"/>
      <c r="TWZ52" s="150"/>
      <c r="TXA52" s="150"/>
      <c r="TXB52" s="150"/>
      <c r="TXC52" s="150"/>
      <c r="TXD52" s="150"/>
      <c r="TXE52" s="150"/>
      <c r="TXF52" s="150"/>
      <c r="TXG52" s="150"/>
      <c r="TXH52" s="150"/>
      <c r="TXI52" s="150"/>
      <c r="TXJ52" s="150"/>
      <c r="TXK52" s="150"/>
      <c r="TXL52" s="150"/>
      <c r="TXM52" s="150"/>
      <c r="TXN52" s="150"/>
      <c r="TXO52" s="150"/>
      <c r="TXP52" s="150"/>
      <c r="TXQ52" s="150"/>
      <c r="TXR52" s="150"/>
      <c r="TXS52" s="150"/>
      <c r="TXT52" s="150"/>
      <c r="TXU52" s="150"/>
      <c r="TXV52" s="150"/>
      <c r="TXW52" s="150"/>
      <c r="TXX52" s="150"/>
      <c r="TXY52" s="150"/>
      <c r="TXZ52" s="150"/>
      <c r="TYA52" s="150"/>
      <c r="TYB52" s="150"/>
      <c r="TYC52" s="150"/>
      <c r="TYD52" s="150"/>
      <c r="TYE52" s="150"/>
      <c r="TYF52" s="150"/>
      <c r="TYG52" s="150"/>
      <c r="TYH52" s="150"/>
      <c r="TYI52" s="150"/>
      <c r="TYJ52" s="150"/>
      <c r="TYK52" s="150"/>
      <c r="TYL52" s="150"/>
      <c r="TYM52" s="150"/>
      <c r="TYN52" s="150"/>
      <c r="TYO52" s="150"/>
      <c r="TYP52" s="150"/>
      <c r="TYQ52" s="150"/>
      <c r="TYR52" s="150"/>
      <c r="TYS52" s="150"/>
      <c r="TYT52" s="150"/>
      <c r="TYU52" s="150"/>
      <c r="TYV52" s="150"/>
      <c r="TYW52" s="150"/>
      <c r="TYX52" s="150"/>
      <c r="TYY52" s="150"/>
      <c r="TYZ52" s="150"/>
      <c r="TZA52" s="150"/>
      <c r="TZB52" s="150"/>
      <c r="TZC52" s="150"/>
      <c r="TZD52" s="150"/>
      <c r="TZE52" s="150"/>
      <c r="TZF52" s="150"/>
      <c r="TZG52" s="150"/>
      <c r="TZH52" s="150"/>
      <c r="TZI52" s="150"/>
      <c r="TZJ52" s="150"/>
      <c r="TZK52" s="150"/>
      <c r="TZL52" s="150"/>
      <c r="TZM52" s="150"/>
      <c r="TZN52" s="150"/>
      <c r="TZO52" s="150"/>
      <c r="TZP52" s="150"/>
      <c r="TZQ52" s="150"/>
      <c r="TZR52" s="150"/>
      <c r="TZS52" s="150"/>
      <c r="TZT52" s="150"/>
      <c r="TZU52" s="150"/>
      <c r="TZV52" s="150"/>
      <c r="TZW52" s="150"/>
      <c r="TZX52" s="150"/>
      <c r="TZY52" s="150"/>
      <c r="TZZ52" s="150"/>
      <c r="UAA52" s="150"/>
      <c r="UAB52" s="150"/>
      <c r="UAC52" s="150"/>
      <c r="UAD52" s="150"/>
      <c r="UAE52" s="150"/>
      <c r="UAF52" s="150"/>
      <c r="UAG52" s="150"/>
      <c r="UAH52" s="150"/>
      <c r="UAI52" s="150"/>
      <c r="UAJ52" s="150"/>
      <c r="UAK52" s="150"/>
      <c r="UAL52" s="150"/>
      <c r="UAM52" s="150"/>
      <c r="UAN52" s="150"/>
      <c r="UAO52" s="150"/>
      <c r="UAP52" s="150"/>
      <c r="UAQ52" s="150"/>
      <c r="UAR52" s="150"/>
      <c r="UAS52" s="150"/>
      <c r="UAT52" s="150"/>
      <c r="UAU52" s="150"/>
      <c r="UAV52" s="150"/>
      <c r="UAW52" s="150"/>
      <c r="UAX52" s="150"/>
      <c r="UAY52" s="150"/>
      <c r="UAZ52" s="150"/>
      <c r="UBA52" s="150"/>
      <c r="UBB52" s="150"/>
      <c r="UBC52" s="150"/>
      <c r="UBD52" s="150"/>
      <c r="UBE52" s="150"/>
      <c r="UBF52" s="150"/>
      <c r="UBG52" s="150"/>
      <c r="UBH52" s="150"/>
      <c r="UBI52" s="150"/>
      <c r="UBJ52" s="150"/>
      <c r="UBK52" s="150"/>
      <c r="UBL52" s="150"/>
      <c r="UBM52" s="150"/>
      <c r="UBN52" s="150"/>
      <c r="UBO52" s="150"/>
      <c r="UBP52" s="150"/>
      <c r="UBQ52" s="150"/>
      <c r="UBR52" s="150"/>
      <c r="UBS52" s="150"/>
      <c r="UBT52" s="150"/>
      <c r="UBU52" s="150"/>
      <c r="UBV52" s="150"/>
      <c r="UBW52" s="150"/>
      <c r="UBX52" s="150"/>
      <c r="UBY52" s="150"/>
      <c r="UBZ52" s="150"/>
      <c r="UCA52" s="150"/>
      <c r="UCB52" s="150"/>
      <c r="UCC52" s="150"/>
      <c r="UCD52" s="150"/>
      <c r="UCE52" s="150"/>
      <c r="UCF52" s="150"/>
      <c r="UCG52" s="150"/>
      <c r="UCH52" s="150"/>
      <c r="UCI52" s="150"/>
      <c r="UCJ52" s="150"/>
      <c r="UCK52" s="150"/>
      <c r="UCL52" s="150"/>
      <c r="UCM52" s="150"/>
      <c r="UCN52" s="150"/>
      <c r="UCO52" s="150"/>
      <c r="UCP52" s="150"/>
      <c r="UCQ52" s="150"/>
      <c r="UCR52" s="150"/>
      <c r="UCS52" s="150"/>
      <c r="UCT52" s="150"/>
      <c r="UCU52" s="150"/>
      <c r="UCV52" s="150"/>
      <c r="UCW52" s="150"/>
      <c r="UCX52" s="150"/>
      <c r="UCY52" s="150"/>
      <c r="UCZ52" s="150"/>
      <c r="UDA52" s="150"/>
      <c r="UDB52" s="150"/>
      <c r="UDC52" s="150"/>
      <c r="UDD52" s="150"/>
      <c r="UDE52" s="150"/>
      <c r="UDF52" s="150"/>
      <c r="UDG52" s="150"/>
      <c r="UDH52" s="150"/>
      <c r="UDI52" s="150"/>
      <c r="UDJ52" s="150"/>
      <c r="UDK52" s="150"/>
      <c r="UDL52" s="150"/>
      <c r="UDM52" s="150"/>
      <c r="UDN52" s="150"/>
      <c r="UDO52" s="150"/>
      <c r="UDP52" s="150"/>
      <c r="UDQ52" s="150"/>
      <c r="UDR52" s="150"/>
      <c r="UDS52" s="150"/>
      <c r="UDT52" s="150"/>
      <c r="UDU52" s="150"/>
      <c r="UDV52" s="150"/>
      <c r="UDW52" s="150"/>
      <c r="UDX52" s="150"/>
      <c r="UDY52" s="150"/>
      <c r="UDZ52" s="150"/>
      <c r="UEA52" s="150"/>
      <c r="UEB52" s="150"/>
      <c r="UEC52" s="150"/>
      <c r="UED52" s="150"/>
      <c r="UEE52" s="150"/>
      <c r="UEF52" s="150"/>
      <c r="UEG52" s="150"/>
      <c r="UEH52" s="150"/>
      <c r="UEI52" s="150"/>
      <c r="UEJ52" s="150"/>
      <c r="UEK52" s="150"/>
      <c r="UEL52" s="150"/>
      <c r="UEM52" s="150"/>
      <c r="UEN52" s="150"/>
      <c r="UEO52" s="150"/>
      <c r="UEP52" s="150"/>
      <c r="UEQ52" s="150"/>
      <c r="UER52" s="150"/>
      <c r="UES52" s="150"/>
      <c r="UET52" s="150"/>
      <c r="UEU52" s="150"/>
      <c r="UEV52" s="150"/>
      <c r="UEW52" s="150"/>
      <c r="UEX52" s="150"/>
      <c r="UEY52" s="150"/>
      <c r="UEZ52" s="150"/>
      <c r="UFA52" s="150"/>
      <c r="UFB52" s="150"/>
      <c r="UFC52" s="150"/>
      <c r="UFD52" s="150"/>
      <c r="UFE52" s="150"/>
      <c r="UFF52" s="150"/>
      <c r="UFG52" s="150"/>
      <c r="UFH52" s="150"/>
      <c r="UFI52" s="150"/>
      <c r="UFJ52" s="150"/>
      <c r="UFK52" s="150"/>
      <c r="UFL52" s="150"/>
      <c r="UFM52" s="150"/>
      <c r="UFN52" s="150"/>
      <c r="UFO52" s="150"/>
      <c r="UFP52" s="150"/>
      <c r="UFQ52" s="150"/>
      <c r="UFR52" s="150"/>
      <c r="UFS52" s="150"/>
      <c r="UFT52" s="150"/>
      <c r="UFU52" s="150"/>
      <c r="UFV52" s="150"/>
      <c r="UFW52" s="150"/>
      <c r="UFX52" s="150"/>
      <c r="UFY52" s="150"/>
      <c r="UFZ52" s="150"/>
      <c r="UGA52" s="150"/>
      <c r="UGB52" s="150"/>
      <c r="UGC52" s="150"/>
      <c r="UGD52" s="150"/>
      <c r="UGE52" s="150"/>
      <c r="UGF52" s="150"/>
      <c r="UGG52" s="150"/>
      <c r="UGH52" s="150"/>
      <c r="UGI52" s="150"/>
      <c r="UGJ52" s="150"/>
      <c r="UGK52" s="150"/>
      <c r="UGL52" s="150"/>
      <c r="UGM52" s="150"/>
      <c r="UGN52" s="150"/>
      <c r="UGO52" s="150"/>
      <c r="UGP52" s="150"/>
      <c r="UGQ52" s="150"/>
      <c r="UGR52" s="150"/>
      <c r="UGS52" s="150"/>
      <c r="UGT52" s="150"/>
      <c r="UGU52" s="150"/>
      <c r="UGV52" s="150"/>
      <c r="UGW52" s="150"/>
      <c r="UGX52" s="150"/>
      <c r="UGY52" s="150"/>
      <c r="UGZ52" s="150"/>
      <c r="UHA52" s="150"/>
      <c r="UHB52" s="150"/>
      <c r="UHC52" s="150"/>
      <c r="UHD52" s="150"/>
      <c r="UHE52" s="150"/>
      <c r="UHF52" s="150"/>
      <c r="UHG52" s="150"/>
      <c r="UHH52" s="150"/>
      <c r="UHI52" s="150"/>
      <c r="UHJ52" s="150"/>
      <c r="UHK52" s="150"/>
      <c r="UHL52" s="150"/>
      <c r="UHM52" s="150"/>
      <c r="UHN52" s="150"/>
      <c r="UHO52" s="150"/>
      <c r="UHP52" s="150"/>
      <c r="UHQ52" s="150"/>
      <c r="UHR52" s="150"/>
      <c r="UHS52" s="150"/>
      <c r="UHT52" s="150"/>
      <c r="UHU52" s="150"/>
      <c r="UHV52" s="150"/>
      <c r="UHW52" s="150"/>
      <c r="UHX52" s="150"/>
      <c r="UHY52" s="150"/>
      <c r="UHZ52" s="150"/>
      <c r="UIA52" s="150"/>
      <c r="UIB52" s="150"/>
      <c r="UIC52" s="150"/>
      <c r="UID52" s="150"/>
      <c r="UIE52" s="150"/>
      <c r="UIF52" s="150"/>
      <c r="UIG52" s="150"/>
      <c r="UIH52" s="150"/>
      <c r="UII52" s="150"/>
      <c r="UIJ52" s="150"/>
      <c r="UIK52" s="150"/>
      <c r="UIL52" s="150"/>
      <c r="UIM52" s="150"/>
      <c r="UIN52" s="150"/>
      <c r="UIO52" s="150"/>
      <c r="UIP52" s="150"/>
      <c r="UIQ52" s="150"/>
      <c r="UIR52" s="150"/>
      <c r="UIS52" s="150"/>
      <c r="UIT52" s="150"/>
      <c r="UIU52" s="150"/>
      <c r="UIV52" s="150"/>
      <c r="UIW52" s="150"/>
      <c r="UIX52" s="150"/>
      <c r="UIY52" s="150"/>
      <c r="UIZ52" s="150"/>
      <c r="UJA52" s="150"/>
      <c r="UJB52" s="150"/>
      <c r="UJC52" s="150"/>
      <c r="UJD52" s="150"/>
      <c r="UJE52" s="150"/>
      <c r="UJF52" s="150"/>
      <c r="UJG52" s="150"/>
      <c r="UJH52" s="150"/>
      <c r="UJI52" s="150"/>
      <c r="UJJ52" s="150"/>
      <c r="UJK52" s="150"/>
      <c r="UJL52" s="150"/>
      <c r="UJM52" s="150"/>
      <c r="UJN52" s="150"/>
      <c r="UJO52" s="150"/>
      <c r="UJP52" s="150"/>
      <c r="UJQ52" s="150"/>
      <c r="UJR52" s="150"/>
      <c r="UJS52" s="150"/>
      <c r="UJT52" s="150"/>
      <c r="UJU52" s="150"/>
      <c r="UJV52" s="150"/>
      <c r="UJW52" s="150"/>
      <c r="UJX52" s="150"/>
      <c r="UJY52" s="150"/>
      <c r="UJZ52" s="150"/>
      <c r="UKA52" s="150"/>
      <c r="UKB52" s="150"/>
      <c r="UKC52" s="150"/>
      <c r="UKD52" s="150"/>
      <c r="UKE52" s="150"/>
      <c r="UKF52" s="150"/>
      <c r="UKG52" s="150"/>
      <c r="UKH52" s="150"/>
      <c r="UKI52" s="150"/>
      <c r="UKJ52" s="150"/>
      <c r="UKK52" s="150"/>
      <c r="UKL52" s="150"/>
      <c r="UKM52" s="150"/>
      <c r="UKN52" s="150"/>
      <c r="UKO52" s="150"/>
      <c r="UKP52" s="150"/>
      <c r="UKQ52" s="150"/>
      <c r="UKR52" s="150"/>
      <c r="UKS52" s="150"/>
      <c r="UKT52" s="150"/>
      <c r="UKU52" s="150"/>
      <c r="UKV52" s="150"/>
      <c r="UKW52" s="150"/>
      <c r="UKX52" s="150"/>
      <c r="UKY52" s="150"/>
      <c r="UKZ52" s="150"/>
      <c r="ULA52" s="150"/>
      <c r="ULB52" s="150"/>
      <c r="ULC52" s="150"/>
      <c r="ULD52" s="150"/>
      <c r="ULE52" s="150"/>
      <c r="ULF52" s="150"/>
      <c r="ULG52" s="150"/>
      <c r="ULH52" s="150"/>
      <c r="ULI52" s="150"/>
      <c r="ULJ52" s="150"/>
      <c r="ULK52" s="150"/>
      <c r="ULL52" s="150"/>
      <c r="ULM52" s="150"/>
      <c r="ULN52" s="150"/>
      <c r="ULO52" s="150"/>
      <c r="ULP52" s="150"/>
      <c r="ULQ52" s="150"/>
      <c r="ULR52" s="150"/>
      <c r="ULS52" s="150"/>
      <c r="ULT52" s="150"/>
      <c r="ULU52" s="150"/>
      <c r="ULV52" s="150"/>
      <c r="ULW52" s="150"/>
      <c r="ULX52" s="150"/>
      <c r="ULY52" s="150"/>
      <c r="ULZ52" s="150"/>
      <c r="UMA52" s="150"/>
      <c r="UMB52" s="150"/>
      <c r="UMC52" s="150"/>
      <c r="UMD52" s="150"/>
      <c r="UME52" s="150"/>
      <c r="UMF52" s="150"/>
      <c r="UMG52" s="150"/>
      <c r="UMH52" s="150"/>
      <c r="UMI52" s="150"/>
      <c r="UMJ52" s="150"/>
      <c r="UMK52" s="150"/>
      <c r="UML52" s="150"/>
      <c r="UMM52" s="150"/>
      <c r="UMN52" s="150"/>
      <c r="UMO52" s="150"/>
      <c r="UMP52" s="150"/>
      <c r="UMQ52" s="150"/>
      <c r="UMR52" s="150"/>
      <c r="UMS52" s="150"/>
      <c r="UMT52" s="150"/>
      <c r="UMU52" s="150"/>
      <c r="UMV52" s="150"/>
      <c r="UMW52" s="150"/>
      <c r="UMX52" s="150"/>
      <c r="UMY52" s="150"/>
      <c r="UMZ52" s="150"/>
      <c r="UNA52" s="150"/>
      <c r="UNB52" s="150"/>
      <c r="UNC52" s="150"/>
      <c r="UND52" s="150"/>
      <c r="UNE52" s="150"/>
      <c r="UNF52" s="150"/>
      <c r="UNG52" s="150"/>
      <c r="UNH52" s="150"/>
      <c r="UNI52" s="150"/>
      <c r="UNJ52" s="150"/>
      <c r="UNK52" s="150"/>
      <c r="UNL52" s="150"/>
      <c r="UNM52" s="150"/>
      <c r="UNN52" s="150"/>
      <c r="UNO52" s="150"/>
      <c r="UNP52" s="150"/>
      <c r="UNQ52" s="150"/>
      <c r="UNR52" s="150"/>
      <c r="UNS52" s="150"/>
      <c r="UNT52" s="150"/>
      <c r="UNU52" s="150"/>
      <c r="UNV52" s="150"/>
      <c r="UNW52" s="150"/>
      <c r="UNX52" s="150"/>
      <c r="UNY52" s="150"/>
      <c r="UNZ52" s="150"/>
      <c r="UOA52" s="150"/>
      <c r="UOB52" s="150"/>
      <c r="UOC52" s="150"/>
      <c r="UOD52" s="150"/>
      <c r="UOE52" s="150"/>
      <c r="UOF52" s="150"/>
      <c r="UOG52" s="150"/>
      <c r="UOH52" s="150"/>
      <c r="UOI52" s="150"/>
      <c r="UOJ52" s="150"/>
      <c r="UOK52" s="150"/>
      <c r="UOL52" s="150"/>
      <c r="UOM52" s="150"/>
      <c r="UON52" s="150"/>
      <c r="UOO52" s="150"/>
      <c r="UOP52" s="150"/>
      <c r="UOQ52" s="150"/>
      <c r="UOR52" s="150"/>
      <c r="UOS52" s="150"/>
      <c r="UOT52" s="150"/>
      <c r="UOU52" s="150"/>
      <c r="UOV52" s="150"/>
      <c r="UOW52" s="150"/>
      <c r="UOX52" s="150"/>
      <c r="UOY52" s="150"/>
      <c r="UOZ52" s="150"/>
      <c r="UPA52" s="150"/>
      <c r="UPB52" s="150"/>
      <c r="UPC52" s="150"/>
      <c r="UPD52" s="150"/>
      <c r="UPE52" s="150"/>
      <c r="UPF52" s="150"/>
      <c r="UPG52" s="150"/>
      <c r="UPH52" s="150"/>
      <c r="UPI52" s="150"/>
      <c r="UPJ52" s="150"/>
      <c r="UPK52" s="150"/>
      <c r="UPL52" s="150"/>
      <c r="UPM52" s="150"/>
      <c r="UPN52" s="150"/>
      <c r="UPO52" s="150"/>
      <c r="UPP52" s="150"/>
      <c r="UPQ52" s="150"/>
      <c r="UPR52" s="150"/>
      <c r="UPS52" s="150"/>
      <c r="UPT52" s="150"/>
      <c r="UPU52" s="150"/>
      <c r="UPV52" s="150"/>
      <c r="UPW52" s="150"/>
      <c r="UPX52" s="150"/>
      <c r="UPY52" s="150"/>
      <c r="UPZ52" s="150"/>
      <c r="UQA52" s="150"/>
      <c r="UQB52" s="150"/>
      <c r="UQC52" s="150"/>
      <c r="UQD52" s="150"/>
      <c r="UQE52" s="150"/>
      <c r="UQF52" s="150"/>
      <c r="UQG52" s="150"/>
      <c r="UQH52" s="150"/>
      <c r="UQI52" s="150"/>
      <c r="UQJ52" s="150"/>
      <c r="UQK52" s="150"/>
      <c r="UQL52" s="150"/>
      <c r="UQM52" s="150"/>
      <c r="UQN52" s="150"/>
      <c r="UQO52" s="150"/>
      <c r="UQP52" s="150"/>
      <c r="UQQ52" s="150"/>
      <c r="UQR52" s="150"/>
      <c r="UQS52" s="150"/>
      <c r="UQT52" s="150"/>
      <c r="UQU52" s="150"/>
      <c r="UQV52" s="150"/>
      <c r="UQW52" s="150"/>
      <c r="UQX52" s="150"/>
      <c r="UQY52" s="150"/>
      <c r="UQZ52" s="150"/>
      <c r="URA52" s="150"/>
      <c r="URB52" s="150"/>
      <c r="URC52" s="150"/>
      <c r="URD52" s="150"/>
      <c r="URE52" s="150"/>
      <c r="URF52" s="150"/>
      <c r="URG52" s="150"/>
      <c r="URH52" s="150"/>
      <c r="URI52" s="150"/>
      <c r="URJ52" s="150"/>
      <c r="URK52" s="150"/>
      <c r="URL52" s="150"/>
      <c r="URM52" s="150"/>
      <c r="URN52" s="150"/>
      <c r="URO52" s="150"/>
      <c r="URP52" s="150"/>
      <c r="URQ52" s="150"/>
      <c r="URR52" s="150"/>
      <c r="URS52" s="150"/>
      <c r="URT52" s="150"/>
      <c r="URU52" s="150"/>
      <c r="URV52" s="150"/>
      <c r="URW52" s="150"/>
      <c r="URX52" s="150"/>
      <c r="URY52" s="150"/>
      <c r="URZ52" s="150"/>
      <c r="USA52" s="150"/>
      <c r="USB52" s="150"/>
      <c r="USC52" s="150"/>
      <c r="USD52" s="150"/>
      <c r="USE52" s="150"/>
      <c r="USF52" s="150"/>
      <c r="USG52" s="150"/>
      <c r="USH52" s="150"/>
      <c r="USI52" s="150"/>
      <c r="USJ52" s="150"/>
      <c r="USK52" s="150"/>
      <c r="USL52" s="150"/>
      <c r="USM52" s="150"/>
      <c r="USN52" s="150"/>
      <c r="USO52" s="150"/>
      <c r="USP52" s="150"/>
      <c r="USQ52" s="150"/>
      <c r="USR52" s="150"/>
      <c r="USS52" s="150"/>
      <c r="UST52" s="150"/>
      <c r="USU52" s="150"/>
      <c r="USV52" s="150"/>
      <c r="USW52" s="150"/>
      <c r="USX52" s="150"/>
      <c r="USY52" s="150"/>
      <c r="USZ52" s="150"/>
      <c r="UTA52" s="150"/>
      <c r="UTB52" s="150"/>
      <c r="UTC52" s="150"/>
      <c r="UTD52" s="150"/>
      <c r="UTE52" s="150"/>
      <c r="UTF52" s="150"/>
      <c r="UTG52" s="150"/>
      <c r="UTH52" s="150"/>
      <c r="UTI52" s="150"/>
      <c r="UTJ52" s="150"/>
      <c r="UTK52" s="150"/>
      <c r="UTL52" s="150"/>
      <c r="UTM52" s="150"/>
      <c r="UTN52" s="150"/>
      <c r="UTO52" s="150"/>
      <c r="UTP52" s="150"/>
      <c r="UTQ52" s="150"/>
      <c r="UTR52" s="150"/>
      <c r="UTS52" s="150"/>
      <c r="UTT52" s="150"/>
      <c r="UTU52" s="150"/>
      <c r="UTV52" s="150"/>
      <c r="UTW52" s="150"/>
      <c r="UTX52" s="150"/>
      <c r="UTY52" s="150"/>
      <c r="UTZ52" s="150"/>
      <c r="UUA52" s="150"/>
      <c r="UUB52" s="150"/>
      <c r="UUC52" s="150"/>
      <c r="UUD52" s="150"/>
      <c r="UUE52" s="150"/>
      <c r="UUF52" s="150"/>
      <c r="UUG52" s="150"/>
      <c r="UUH52" s="150"/>
      <c r="UUI52" s="150"/>
      <c r="UUJ52" s="150"/>
      <c r="UUK52" s="150"/>
      <c r="UUL52" s="150"/>
      <c r="UUM52" s="150"/>
      <c r="UUN52" s="150"/>
      <c r="UUO52" s="150"/>
      <c r="UUP52" s="150"/>
      <c r="UUQ52" s="150"/>
      <c r="UUR52" s="150"/>
      <c r="UUS52" s="150"/>
      <c r="UUT52" s="150"/>
      <c r="UUU52" s="150"/>
      <c r="UUV52" s="150"/>
      <c r="UUW52" s="150"/>
      <c r="UUX52" s="150"/>
      <c r="UUY52" s="150"/>
      <c r="UUZ52" s="150"/>
      <c r="UVA52" s="150"/>
      <c r="UVB52" s="150"/>
      <c r="UVC52" s="150"/>
      <c r="UVD52" s="150"/>
      <c r="UVE52" s="150"/>
      <c r="UVF52" s="150"/>
      <c r="UVG52" s="150"/>
      <c r="UVH52" s="150"/>
      <c r="UVI52" s="150"/>
      <c r="UVJ52" s="150"/>
      <c r="UVK52" s="150"/>
      <c r="UVL52" s="150"/>
      <c r="UVM52" s="150"/>
      <c r="UVN52" s="150"/>
      <c r="UVO52" s="150"/>
      <c r="UVP52" s="150"/>
      <c r="UVQ52" s="150"/>
      <c r="UVR52" s="150"/>
      <c r="UVS52" s="150"/>
      <c r="UVT52" s="150"/>
      <c r="UVU52" s="150"/>
      <c r="UVV52" s="150"/>
      <c r="UVW52" s="150"/>
      <c r="UVX52" s="150"/>
      <c r="UVY52" s="150"/>
      <c r="UVZ52" s="150"/>
      <c r="UWA52" s="150"/>
      <c r="UWB52" s="150"/>
      <c r="UWC52" s="150"/>
      <c r="UWD52" s="150"/>
      <c r="UWE52" s="150"/>
      <c r="UWF52" s="150"/>
      <c r="UWG52" s="150"/>
      <c r="UWH52" s="150"/>
      <c r="UWI52" s="150"/>
      <c r="UWJ52" s="150"/>
      <c r="UWK52" s="150"/>
      <c r="UWL52" s="150"/>
      <c r="UWM52" s="150"/>
      <c r="UWN52" s="150"/>
      <c r="UWO52" s="150"/>
      <c r="UWP52" s="150"/>
      <c r="UWQ52" s="150"/>
      <c r="UWR52" s="150"/>
      <c r="UWS52" s="150"/>
      <c r="UWT52" s="150"/>
      <c r="UWU52" s="150"/>
      <c r="UWV52" s="150"/>
      <c r="UWW52" s="150"/>
      <c r="UWX52" s="150"/>
      <c r="UWY52" s="150"/>
      <c r="UWZ52" s="150"/>
      <c r="UXA52" s="150"/>
      <c r="UXB52" s="150"/>
      <c r="UXC52" s="150"/>
      <c r="UXD52" s="150"/>
      <c r="UXE52" s="150"/>
      <c r="UXF52" s="150"/>
      <c r="UXG52" s="150"/>
      <c r="UXH52" s="150"/>
      <c r="UXI52" s="150"/>
      <c r="UXJ52" s="150"/>
      <c r="UXK52" s="150"/>
      <c r="UXL52" s="150"/>
      <c r="UXM52" s="150"/>
      <c r="UXN52" s="150"/>
      <c r="UXO52" s="150"/>
      <c r="UXP52" s="150"/>
      <c r="UXQ52" s="150"/>
      <c r="UXR52" s="150"/>
      <c r="UXS52" s="150"/>
      <c r="UXT52" s="150"/>
      <c r="UXU52" s="150"/>
      <c r="UXV52" s="150"/>
      <c r="UXW52" s="150"/>
      <c r="UXX52" s="150"/>
      <c r="UXY52" s="150"/>
      <c r="UXZ52" s="150"/>
      <c r="UYA52" s="150"/>
      <c r="UYB52" s="150"/>
      <c r="UYC52" s="150"/>
      <c r="UYD52" s="150"/>
      <c r="UYE52" s="150"/>
      <c r="UYF52" s="150"/>
      <c r="UYG52" s="150"/>
      <c r="UYH52" s="150"/>
      <c r="UYI52" s="150"/>
      <c r="UYJ52" s="150"/>
      <c r="UYK52" s="150"/>
      <c r="UYL52" s="150"/>
      <c r="UYM52" s="150"/>
      <c r="UYN52" s="150"/>
      <c r="UYO52" s="150"/>
      <c r="UYP52" s="150"/>
      <c r="UYQ52" s="150"/>
      <c r="UYR52" s="150"/>
      <c r="UYS52" s="150"/>
      <c r="UYT52" s="150"/>
      <c r="UYU52" s="150"/>
      <c r="UYV52" s="150"/>
      <c r="UYW52" s="150"/>
      <c r="UYX52" s="150"/>
      <c r="UYY52" s="150"/>
      <c r="UYZ52" s="150"/>
      <c r="UZA52" s="150"/>
      <c r="UZB52" s="150"/>
      <c r="UZC52" s="150"/>
      <c r="UZD52" s="150"/>
      <c r="UZE52" s="150"/>
      <c r="UZF52" s="150"/>
      <c r="UZG52" s="150"/>
      <c r="UZH52" s="150"/>
      <c r="UZI52" s="150"/>
      <c r="UZJ52" s="150"/>
      <c r="UZK52" s="150"/>
      <c r="UZL52" s="150"/>
      <c r="UZM52" s="150"/>
      <c r="UZN52" s="150"/>
      <c r="UZO52" s="150"/>
      <c r="UZP52" s="150"/>
      <c r="UZQ52" s="150"/>
      <c r="UZR52" s="150"/>
      <c r="UZS52" s="150"/>
      <c r="UZT52" s="150"/>
      <c r="UZU52" s="150"/>
      <c r="UZV52" s="150"/>
      <c r="UZW52" s="150"/>
      <c r="UZX52" s="150"/>
      <c r="UZY52" s="150"/>
      <c r="UZZ52" s="150"/>
      <c r="VAA52" s="150"/>
      <c r="VAB52" s="150"/>
      <c r="VAC52" s="150"/>
      <c r="VAD52" s="150"/>
      <c r="VAE52" s="150"/>
      <c r="VAF52" s="150"/>
      <c r="VAG52" s="150"/>
      <c r="VAH52" s="150"/>
      <c r="VAI52" s="150"/>
      <c r="VAJ52" s="150"/>
      <c r="VAK52" s="150"/>
      <c r="VAL52" s="150"/>
      <c r="VAM52" s="150"/>
      <c r="VAN52" s="150"/>
      <c r="VAO52" s="150"/>
      <c r="VAP52" s="150"/>
      <c r="VAQ52" s="150"/>
      <c r="VAR52" s="150"/>
      <c r="VAS52" s="150"/>
      <c r="VAT52" s="150"/>
      <c r="VAU52" s="150"/>
      <c r="VAV52" s="150"/>
      <c r="VAW52" s="150"/>
      <c r="VAX52" s="150"/>
      <c r="VAY52" s="150"/>
      <c r="VAZ52" s="150"/>
      <c r="VBA52" s="150"/>
      <c r="VBB52" s="150"/>
      <c r="VBC52" s="150"/>
      <c r="VBD52" s="150"/>
      <c r="VBE52" s="150"/>
      <c r="VBF52" s="150"/>
      <c r="VBG52" s="150"/>
      <c r="VBH52" s="150"/>
      <c r="VBI52" s="150"/>
      <c r="VBJ52" s="150"/>
      <c r="VBK52" s="150"/>
      <c r="VBL52" s="150"/>
      <c r="VBM52" s="150"/>
      <c r="VBN52" s="150"/>
      <c r="VBO52" s="150"/>
      <c r="VBP52" s="150"/>
      <c r="VBQ52" s="150"/>
      <c r="VBR52" s="150"/>
      <c r="VBS52" s="150"/>
      <c r="VBT52" s="150"/>
      <c r="VBU52" s="150"/>
      <c r="VBV52" s="150"/>
      <c r="VBW52" s="150"/>
      <c r="VBX52" s="150"/>
      <c r="VBY52" s="150"/>
      <c r="VBZ52" s="150"/>
      <c r="VCA52" s="150"/>
      <c r="VCB52" s="150"/>
      <c r="VCC52" s="150"/>
      <c r="VCD52" s="150"/>
      <c r="VCE52" s="150"/>
      <c r="VCF52" s="150"/>
      <c r="VCG52" s="150"/>
      <c r="VCH52" s="150"/>
      <c r="VCI52" s="150"/>
      <c r="VCJ52" s="150"/>
      <c r="VCK52" s="150"/>
      <c r="VCL52" s="150"/>
      <c r="VCM52" s="150"/>
      <c r="VCN52" s="150"/>
      <c r="VCO52" s="150"/>
      <c r="VCP52" s="150"/>
      <c r="VCQ52" s="150"/>
      <c r="VCR52" s="150"/>
      <c r="VCS52" s="150"/>
      <c r="VCT52" s="150"/>
      <c r="VCU52" s="150"/>
      <c r="VCV52" s="150"/>
      <c r="VCW52" s="150"/>
      <c r="VCX52" s="150"/>
      <c r="VCY52" s="150"/>
      <c r="VCZ52" s="150"/>
      <c r="VDA52" s="150"/>
      <c r="VDB52" s="150"/>
      <c r="VDC52" s="150"/>
      <c r="VDD52" s="150"/>
      <c r="VDE52" s="150"/>
      <c r="VDF52" s="150"/>
      <c r="VDG52" s="150"/>
      <c r="VDH52" s="150"/>
      <c r="VDI52" s="150"/>
      <c r="VDJ52" s="150"/>
      <c r="VDK52" s="150"/>
      <c r="VDL52" s="150"/>
      <c r="VDM52" s="150"/>
      <c r="VDN52" s="150"/>
      <c r="VDO52" s="150"/>
      <c r="VDP52" s="150"/>
      <c r="VDQ52" s="150"/>
      <c r="VDR52" s="150"/>
      <c r="VDS52" s="150"/>
      <c r="VDT52" s="150"/>
      <c r="VDU52" s="150"/>
      <c r="VDV52" s="150"/>
      <c r="VDW52" s="150"/>
      <c r="VDX52" s="150"/>
      <c r="VDY52" s="150"/>
      <c r="VDZ52" s="150"/>
      <c r="VEA52" s="150"/>
      <c r="VEB52" s="150"/>
      <c r="VEC52" s="150"/>
      <c r="VED52" s="150"/>
      <c r="VEE52" s="150"/>
      <c r="VEF52" s="150"/>
      <c r="VEG52" s="150"/>
      <c r="VEH52" s="150"/>
      <c r="VEI52" s="150"/>
      <c r="VEJ52" s="150"/>
      <c r="VEK52" s="150"/>
      <c r="VEL52" s="150"/>
      <c r="VEM52" s="150"/>
      <c r="VEN52" s="150"/>
      <c r="VEO52" s="150"/>
      <c r="VEP52" s="150"/>
      <c r="VEQ52" s="150"/>
      <c r="VER52" s="150"/>
      <c r="VES52" s="150"/>
      <c r="VET52" s="150"/>
      <c r="VEU52" s="150"/>
      <c r="VEV52" s="150"/>
      <c r="VEW52" s="150"/>
      <c r="VEX52" s="150"/>
      <c r="VEY52" s="150"/>
      <c r="VEZ52" s="150"/>
      <c r="VFA52" s="150"/>
      <c r="VFB52" s="150"/>
      <c r="VFC52" s="150"/>
      <c r="VFD52" s="150"/>
      <c r="VFE52" s="150"/>
      <c r="VFF52" s="150"/>
      <c r="VFG52" s="150"/>
      <c r="VFH52" s="150"/>
      <c r="VFI52" s="150"/>
      <c r="VFJ52" s="150"/>
      <c r="VFK52" s="150"/>
      <c r="VFL52" s="150"/>
      <c r="VFM52" s="150"/>
      <c r="VFN52" s="150"/>
      <c r="VFO52" s="150"/>
      <c r="VFP52" s="150"/>
      <c r="VFQ52" s="150"/>
      <c r="VFR52" s="150"/>
      <c r="VFS52" s="150"/>
      <c r="VFT52" s="150"/>
      <c r="VFU52" s="150"/>
      <c r="VFV52" s="150"/>
      <c r="VFW52" s="150"/>
      <c r="VFX52" s="150"/>
      <c r="VFY52" s="150"/>
      <c r="VFZ52" s="150"/>
      <c r="VGA52" s="150"/>
      <c r="VGB52" s="150"/>
      <c r="VGC52" s="150"/>
      <c r="VGD52" s="150"/>
      <c r="VGE52" s="150"/>
      <c r="VGF52" s="150"/>
      <c r="VGG52" s="150"/>
      <c r="VGH52" s="150"/>
      <c r="VGI52" s="150"/>
      <c r="VGJ52" s="150"/>
      <c r="VGK52" s="150"/>
      <c r="VGL52" s="150"/>
      <c r="VGM52" s="150"/>
      <c r="VGN52" s="150"/>
      <c r="VGO52" s="150"/>
      <c r="VGP52" s="150"/>
      <c r="VGQ52" s="150"/>
      <c r="VGR52" s="150"/>
      <c r="VGS52" s="150"/>
      <c r="VGT52" s="150"/>
      <c r="VGU52" s="150"/>
      <c r="VGV52" s="150"/>
      <c r="VGW52" s="150"/>
      <c r="VGX52" s="150"/>
      <c r="VGY52" s="150"/>
      <c r="VGZ52" s="150"/>
      <c r="VHA52" s="150"/>
      <c r="VHB52" s="150"/>
      <c r="VHC52" s="150"/>
      <c r="VHD52" s="150"/>
      <c r="VHE52" s="150"/>
      <c r="VHF52" s="150"/>
      <c r="VHG52" s="150"/>
      <c r="VHH52" s="150"/>
      <c r="VHI52" s="150"/>
      <c r="VHJ52" s="150"/>
      <c r="VHK52" s="150"/>
      <c r="VHL52" s="150"/>
      <c r="VHM52" s="150"/>
      <c r="VHN52" s="150"/>
      <c r="VHO52" s="150"/>
      <c r="VHP52" s="150"/>
      <c r="VHQ52" s="150"/>
      <c r="VHR52" s="150"/>
      <c r="VHS52" s="150"/>
      <c r="VHT52" s="150"/>
      <c r="VHU52" s="150"/>
      <c r="VHV52" s="150"/>
      <c r="VHW52" s="150"/>
      <c r="VHX52" s="150"/>
      <c r="VHY52" s="150"/>
      <c r="VHZ52" s="150"/>
      <c r="VIA52" s="150"/>
      <c r="VIB52" s="150"/>
      <c r="VIC52" s="150"/>
      <c r="VID52" s="150"/>
      <c r="VIE52" s="150"/>
      <c r="VIF52" s="150"/>
      <c r="VIG52" s="150"/>
      <c r="VIH52" s="150"/>
      <c r="VII52" s="150"/>
      <c r="VIJ52" s="150"/>
      <c r="VIK52" s="150"/>
      <c r="VIL52" s="150"/>
      <c r="VIM52" s="150"/>
      <c r="VIN52" s="150"/>
      <c r="VIO52" s="150"/>
      <c r="VIP52" s="150"/>
      <c r="VIQ52" s="150"/>
      <c r="VIR52" s="150"/>
      <c r="VIS52" s="150"/>
      <c r="VIT52" s="150"/>
      <c r="VIU52" s="150"/>
      <c r="VIV52" s="150"/>
      <c r="VIW52" s="150"/>
      <c r="VIX52" s="150"/>
      <c r="VIY52" s="150"/>
      <c r="VIZ52" s="150"/>
      <c r="VJA52" s="150"/>
      <c r="VJB52" s="150"/>
      <c r="VJC52" s="150"/>
      <c r="VJD52" s="150"/>
      <c r="VJE52" s="150"/>
      <c r="VJF52" s="150"/>
      <c r="VJG52" s="150"/>
      <c r="VJH52" s="150"/>
      <c r="VJI52" s="150"/>
      <c r="VJJ52" s="150"/>
      <c r="VJK52" s="150"/>
      <c r="VJL52" s="150"/>
      <c r="VJM52" s="150"/>
      <c r="VJN52" s="150"/>
      <c r="VJO52" s="150"/>
      <c r="VJP52" s="150"/>
      <c r="VJQ52" s="150"/>
      <c r="VJR52" s="150"/>
      <c r="VJS52" s="150"/>
      <c r="VJT52" s="150"/>
      <c r="VJU52" s="150"/>
      <c r="VJV52" s="150"/>
      <c r="VJW52" s="150"/>
      <c r="VJX52" s="150"/>
      <c r="VJY52" s="150"/>
      <c r="VJZ52" s="150"/>
      <c r="VKA52" s="150"/>
      <c r="VKB52" s="150"/>
      <c r="VKC52" s="150"/>
      <c r="VKD52" s="150"/>
      <c r="VKE52" s="150"/>
      <c r="VKF52" s="150"/>
      <c r="VKG52" s="150"/>
      <c r="VKH52" s="150"/>
      <c r="VKI52" s="150"/>
      <c r="VKJ52" s="150"/>
      <c r="VKK52" s="150"/>
      <c r="VKL52" s="150"/>
      <c r="VKM52" s="150"/>
      <c r="VKN52" s="150"/>
      <c r="VKO52" s="150"/>
      <c r="VKP52" s="150"/>
      <c r="VKQ52" s="150"/>
      <c r="VKR52" s="150"/>
      <c r="VKS52" s="150"/>
      <c r="VKT52" s="150"/>
      <c r="VKU52" s="150"/>
      <c r="VKV52" s="150"/>
      <c r="VKW52" s="150"/>
      <c r="VKX52" s="150"/>
      <c r="VKY52" s="150"/>
      <c r="VKZ52" s="150"/>
      <c r="VLA52" s="150"/>
      <c r="VLB52" s="150"/>
      <c r="VLC52" s="150"/>
      <c r="VLD52" s="150"/>
      <c r="VLE52" s="150"/>
      <c r="VLF52" s="150"/>
      <c r="VLG52" s="150"/>
      <c r="VLH52" s="150"/>
      <c r="VLI52" s="150"/>
      <c r="VLJ52" s="150"/>
      <c r="VLK52" s="150"/>
      <c r="VLL52" s="150"/>
      <c r="VLM52" s="150"/>
      <c r="VLN52" s="150"/>
      <c r="VLO52" s="150"/>
      <c r="VLP52" s="150"/>
      <c r="VLQ52" s="150"/>
      <c r="VLR52" s="150"/>
      <c r="VLS52" s="150"/>
      <c r="VLT52" s="150"/>
      <c r="VLU52" s="150"/>
      <c r="VLV52" s="150"/>
      <c r="VLW52" s="150"/>
      <c r="VLX52" s="150"/>
      <c r="VLY52" s="150"/>
      <c r="VLZ52" s="150"/>
      <c r="VMA52" s="150"/>
      <c r="VMB52" s="150"/>
      <c r="VMC52" s="150"/>
      <c r="VMD52" s="150"/>
      <c r="VME52" s="150"/>
      <c r="VMF52" s="150"/>
      <c r="VMG52" s="150"/>
      <c r="VMH52" s="150"/>
      <c r="VMI52" s="150"/>
      <c r="VMJ52" s="150"/>
      <c r="VMK52" s="150"/>
      <c r="VML52" s="150"/>
      <c r="VMM52" s="150"/>
      <c r="VMN52" s="150"/>
      <c r="VMO52" s="150"/>
      <c r="VMP52" s="150"/>
      <c r="VMQ52" s="150"/>
      <c r="VMR52" s="150"/>
      <c r="VMS52" s="150"/>
      <c r="VMT52" s="150"/>
      <c r="VMU52" s="150"/>
      <c r="VMV52" s="150"/>
      <c r="VMW52" s="150"/>
      <c r="VMX52" s="150"/>
      <c r="VMY52" s="150"/>
      <c r="VMZ52" s="150"/>
      <c r="VNA52" s="150"/>
      <c r="VNB52" s="150"/>
      <c r="VNC52" s="150"/>
      <c r="VND52" s="150"/>
      <c r="VNE52" s="150"/>
      <c r="VNF52" s="150"/>
      <c r="VNG52" s="150"/>
      <c r="VNH52" s="150"/>
      <c r="VNI52" s="150"/>
      <c r="VNJ52" s="150"/>
      <c r="VNK52" s="150"/>
      <c r="VNL52" s="150"/>
      <c r="VNM52" s="150"/>
      <c r="VNN52" s="150"/>
      <c r="VNO52" s="150"/>
      <c r="VNP52" s="150"/>
      <c r="VNQ52" s="150"/>
      <c r="VNR52" s="150"/>
      <c r="VNS52" s="150"/>
      <c r="VNT52" s="150"/>
      <c r="VNU52" s="150"/>
      <c r="VNV52" s="150"/>
      <c r="VNW52" s="150"/>
      <c r="VNX52" s="150"/>
      <c r="VNY52" s="150"/>
      <c r="VNZ52" s="150"/>
      <c r="VOA52" s="150"/>
      <c r="VOB52" s="150"/>
      <c r="VOC52" s="150"/>
      <c r="VOD52" s="150"/>
      <c r="VOE52" s="150"/>
      <c r="VOF52" s="150"/>
      <c r="VOG52" s="150"/>
      <c r="VOH52" s="150"/>
      <c r="VOI52" s="150"/>
      <c r="VOJ52" s="150"/>
      <c r="VOK52" s="150"/>
      <c r="VOL52" s="150"/>
      <c r="VOM52" s="150"/>
      <c r="VON52" s="150"/>
      <c r="VOO52" s="150"/>
      <c r="VOP52" s="150"/>
      <c r="VOQ52" s="150"/>
      <c r="VOR52" s="150"/>
      <c r="VOS52" s="150"/>
      <c r="VOT52" s="150"/>
      <c r="VOU52" s="150"/>
      <c r="VOV52" s="150"/>
      <c r="VOW52" s="150"/>
      <c r="VOX52" s="150"/>
      <c r="VOY52" s="150"/>
      <c r="VOZ52" s="150"/>
      <c r="VPA52" s="150"/>
      <c r="VPB52" s="150"/>
      <c r="VPC52" s="150"/>
      <c r="VPD52" s="150"/>
      <c r="VPE52" s="150"/>
      <c r="VPF52" s="150"/>
      <c r="VPG52" s="150"/>
      <c r="VPH52" s="150"/>
      <c r="VPI52" s="150"/>
      <c r="VPJ52" s="150"/>
      <c r="VPK52" s="150"/>
      <c r="VPL52" s="150"/>
      <c r="VPM52" s="150"/>
      <c r="VPN52" s="150"/>
      <c r="VPO52" s="150"/>
      <c r="VPP52" s="150"/>
      <c r="VPQ52" s="150"/>
      <c r="VPR52" s="150"/>
      <c r="VPS52" s="150"/>
      <c r="VPT52" s="150"/>
      <c r="VPU52" s="150"/>
      <c r="VPV52" s="150"/>
      <c r="VPW52" s="150"/>
      <c r="VPX52" s="150"/>
      <c r="VPY52" s="150"/>
      <c r="VPZ52" s="150"/>
      <c r="VQA52" s="150"/>
      <c r="VQB52" s="150"/>
      <c r="VQC52" s="150"/>
      <c r="VQD52" s="150"/>
      <c r="VQE52" s="150"/>
      <c r="VQF52" s="150"/>
      <c r="VQG52" s="150"/>
      <c r="VQH52" s="150"/>
      <c r="VQI52" s="150"/>
      <c r="VQJ52" s="150"/>
      <c r="VQK52" s="150"/>
      <c r="VQL52" s="150"/>
      <c r="VQM52" s="150"/>
      <c r="VQN52" s="150"/>
      <c r="VQO52" s="150"/>
      <c r="VQP52" s="150"/>
      <c r="VQQ52" s="150"/>
      <c r="VQR52" s="150"/>
      <c r="VQS52" s="150"/>
      <c r="VQT52" s="150"/>
      <c r="VQU52" s="150"/>
      <c r="VQV52" s="150"/>
      <c r="VQW52" s="150"/>
      <c r="VQX52" s="150"/>
      <c r="VQY52" s="150"/>
      <c r="VQZ52" s="150"/>
      <c r="VRA52" s="150"/>
      <c r="VRB52" s="150"/>
      <c r="VRC52" s="150"/>
      <c r="VRD52" s="150"/>
      <c r="VRE52" s="150"/>
      <c r="VRF52" s="150"/>
      <c r="VRG52" s="150"/>
      <c r="VRH52" s="150"/>
      <c r="VRI52" s="150"/>
      <c r="VRJ52" s="150"/>
      <c r="VRK52" s="150"/>
      <c r="VRL52" s="150"/>
      <c r="VRM52" s="150"/>
      <c r="VRN52" s="150"/>
      <c r="VRO52" s="150"/>
      <c r="VRP52" s="150"/>
      <c r="VRQ52" s="150"/>
      <c r="VRR52" s="150"/>
      <c r="VRS52" s="150"/>
      <c r="VRT52" s="150"/>
      <c r="VRU52" s="150"/>
      <c r="VRV52" s="150"/>
      <c r="VRW52" s="150"/>
      <c r="VRX52" s="150"/>
      <c r="VRY52" s="150"/>
      <c r="VRZ52" s="150"/>
      <c r="VSA52" s="150"/>
      <c r="VSB52" s="150"/>
      <c r="VSC52" s="150"/>
      <c r="VSD52" s="150"/>
      <c r="VSE52" s="150"/>
      <c r="VSF52" s="150"/>
      <c r="VSG52" s="150"/>
      <c r="VSH52" s="150"/>
      <c r="VSI52" s="150"/>
      <c r="VSJ52" s="150"/>
      <c r="VSK52" s="150"/>
      <c r="VSL52" s="150"/>
      <c r="VSM52" s="150"/>
      <c r="VSN52" s="150"/>
      <c r="VSO52" s="150"/>
      <c r="VSP52" s="150"/>
      <c r="VSQ52" s="150"/>
      <c r="VSR52" s="150"/>
      <c r="VSS52" s="150"/>
      <c r="VST52" s="150"/>
      <c r="VSU52" s="150"/>
      <c r="VSV52" s="150"/>
      <c r="VSW52" s="150"/>
      <c r="VSX52" s="150"/>
      <c r="VSY52" s="150"/>
      <c r="VSZ52" s="150"/>
      <c r="VTA52" s="150"/>
      <c r="VTB52" s="150"/>
      <c r="VTC52" s="150"/>
      <c r="VTD52" s="150"/>
      <c r="VTE52" s="150"/>
      <c r="VTF52" s="150"/>
      <c r="VTG52" s="150"/>
      <c r="VTH52" s="150"/>
      <c r="VTI52" s="150"/>
      <c r="VTJ52" s="150"/>
      <c r="VTK52" s="150"/>
      <c r="VTL52" s="150"/>
      <c r="VTM52" s="150"/>
      <c r="VTN52" s="150"/>
      <c r="VTO52" s="150"/>
      <c r="VTP52" s="150"/>
      <c r="VTQ52" s="150"/>
      <c r="VTR52" s="150"/>
      <c r="VTS52" s="150"/>
      <c r="VTT52" s="150"/>
      <c r="VTU52" s="150"/>
      <c r="VTV52" s="150"/>
      <c r="VTW52" s="150"/>
      <c r="VTX52" s="150"/>
      <c r="VTY52" s="150"/>
      <c r="VTZ52" s="150"/>
      <c r="VUA52" s="150"/>
      <c r="VUB52" s="150"/>
      <c r="VUC52" s="150"/>
      <c r="VUD52" s="150"/>
      <c r="VUE52" s="150"/>
      <c r="VUF52" s="150"/>
      <c r="VUG52" s="150"/>
      <c r="VUH52" s="150"/>
      <c r="VUI52" s="150"/>
      <c r="VUJ52" s="150"/>
      <c r="VUK52" s="150"/>
      <c r="VUL52" s="150"/>
      <c r="VUM52" s="150"/>
      <c r="VUN52" s="150"/>
      <c r="VUO52" s="150"/>
      <c r="VUP52" s="150"/>
      <c r="VUQ52" s="150"/>
      <c r="VUR52" s="150"/>
      <c r="VUS52" s="150"/>
      <c r="VUT52" s="150"/>
      <c r="VUU52" s="150"/>
      <c r="VUV52" s="150"/>
      <c r="VUW52" s="150"/>
      <c r="VUX52" s="150"/>
      <c r="VUY52" s="150"/>
      <c r="VUZ52" s="150"/>
      <c r="VVA52" s="150"/>
      <c r="VVB52" s="150"/>
      <c r="VVC52" s="150"/>
      <c r="VVD52" s="150"/>
      <c r="VVE52" s="150"/>
      <c r="VVF52" s="150"/>
      <c r="VVG52" s="150"/>
      <c r="VVH52" s="150"/>
      <c r="VVI52" s="150"/>
      <c r="VVJ52" s="150"/>
      <c r="VVK52" s="150"/>
      <c r="VVL52" s="150"/>
      <c r="VVM52" s="150"/>
      <c r="VVN52" s="150"/>
      <c r="VVO52" s="150"/>
      <c r="VVP52" s="150"/>
      <c r="VVQ52" s="150"/>
      <c r="VVR52" s="150"/>
      <c r="VVS52" s="150"/>
      <c r="VVT52" s="150"/>
      <c r="VVU52" s="150"/>
      <c r="VVV52" s="150"/>
      <c r="VVW52" s="150"/>
      <c r="VVX52" s="150"/>
      <c r="VVY52" s="150"/>
      <c r="VVZ52" s="150"/>
      <c r="VWA52" s="150"/>
      <c r="VWB52" s="150"/>
      <c r="VWC52" s="150"/>
      <c r="VWD52" s="150"/>
      <c r="VWE52" s="150"/>
      <c r="VWF52" s="150"/>
      <c r="VWG52" s="150"/>
      <c r="VWH52" s="150"/>
      <c r="VWI52" s="150"/>
      <c r="VWJ52" s="150"/>
      <c r="VWK52" s="150"/>
      <c r="VWL52" s="150"/>
      <c r="VWM52" s="150"/>
      <c r="VWN52" s="150"/>
      <c r="VWO52" s="150"/>
      <c r="VWP52" s="150"/>
      <c r="VWQ52" s="150"/>
      <c r="VWR52" s="150"/>
      <c r="VWS52" s="150"/>
      <c r="VWT52" s="150"/>
      <c r="VWU52" s="150"/>
      <c r="VWV52" s="150"/>
      <c r="VWW52" s="150"/>
      <c r="VWX52" s="150"/>
      <c r="VWY52" s="150"/>
      <c r="VWZ52" s="150"/>
      <c r="VXA52" s="150"/>
      <c r="VXB52" s="150"/>
      <c r="VXC52" s="150"/>
      <c r="VXD52" s="150"/>
      <c r="VXE52" s="150"/>
      <c r="VXF52" s="150"/>
      <c r="VXG52" s="150"/>
      <c r="VXH52" s="150"/>
      <c r="VXI52" s="150"/>
      <c r="VXJ52" s="150"/>
      <c r="VXK52" s="150"/>
      <c r="VXL52" s="150"/>
      <c r="VXM52" s="150"/>
      <c r="VXN52" s="150"/>
      <c r="VXO52" s="150"/>
      <c r="VXP52" s="150"/>
      <c r="VXQ52" s="150"/>
      <c r="VXR52" s="150"/>
      <c r="VXS52" s="150"/>
      <c r="VXT52" s="150"/>
      <c r="VXU52" s="150"/>
      <c r="VXV52" s="150"/>
      <c r="VXW52" s="150"/>
      <c r="VXX52" s="150"/>
      <c r="VXY52" s="150"/>
      <c r="VXZ52" s="150"/>
      <c r="VYA52" s="150"/>
      <c r="VYB52" s="150"/>
      <c r="VYC52" s="150"/>
      <c r="VYD52" s="150"/>
      <c r="VYE52" s="150"/>
      <c r="VYF52" s="150"/>
      <c r="VYG52" s="150"/>
      <c r="VYH52" s="150"/>
      <c r="VYI52" s="150"/>
      <c r="VYJ52" s="150"/>
      <c r="VYK52" s="150"/>
      <c r="VYL52" s="150"/>
      <c r="VYM52" s="150"/>
      <c r="VYN52" s="150"/>
      <c r="VYO52" s="150"/>
      <c r="VYP52" s="150"/>
      <c r="VYQ52" s="150"/>
      <c r="VYR52" s="150"/>
      <c r="VYS52" s="150"/>
      <c r="VYT52" s="150"/>
      <c r="VYU52" s="150"/>
      <c r="VYV52" s="150"/>
      <c r="VYW52" s="150"/>
      <c r="VYX52" s="150"/>
      <c r="VYY52" s="150"/>
      <c r="VYZ52" s="150"/>
      <c r="VZA52" s="150"/>
      <c r="VZB52" s="150"/>
      <c r="VZC52" s="150"/>
      <c r="VZD52" s="150"/>
      <c r="VZE52" s="150"/>
      <c r="VZF52" s="150"/>
      <c r="VZG52" s="150"/>
      <c r="VZH52" s="150"/>
      <c r="VZI52" s="150"/>
      <c r="VZJ52" s="150"/>
      <c r="VZK52" s="150"/>
      <c r="VZL52" s="150"/>
      <c r="VZM52" s="150"/>
      <c r="VZN52" s="150"/>
      <c r="VZO52" s="150"/>
      <c r="VZP52" s="150"/>
      <c r="VZQ52" s="150"/>
      <c r="VZR52" s="150"/>
      <c r="VZS52" s="150"/>
      <c r="VZT52" s="150"/>
      <c r="VZU52" s="150"/>
      <c r="VZV52" s="150"/>
      <c r="VZW52" s="150"/>
      <c r="VZX52" s="150"/>
      <c r="VZY52" s="150"/>
      <c r="VZZ52" s="150"/>
      <c r="WAA52" s="150"/>
      <c r="WAB52" s="150"/>
      <c r="WAC52" s="150"/>
      <c r="WAD52" s="150"/>
      <c r="WAE52" s="150"/>
      <c r="WAF52" s="150"/>
      <c r="WAG52" s="150"/>
      <c r="WAH52" s="150"/>
      <c r="WAI52" s="150"/>
      <c r="WAJ52" s="150"/>
      <c r="WAK52" s="150"/>
      <c r="WAL52" s="150"/>
      <c r="WAM52" s="150"/>
      <c r="WAN52" s="150"/>
      <c r="WAO52" s="150"/>
      <c r="WAP52" s="150"/>
      <c r="WAQ52" s="150"/>
      <c r="WAR52" s="150"/>
      <c r="WAS52" s="150"/>
      <c r="WAT52" s="150"/>
      <c r="WAU52" s="150"/>
      <c r="WAV52" s="150"/>
      <c r="WAW52" s="150"/>
      <c r="WAX52" s="150"/>
      <c r="WAY52" s="150"/>
      <c r="WAZ52" s="150"/>
      <c r="WBA52" s="150"/>
      <c r="WBB52" s="150"/>
      <c r="WBC52" s="150"/>
      <c r="WBD52" s="150"/>
      <c r="WBE52" s="150"/>
      <c r="WBF52" s="150"/>
      <c r="WBG52" s="150"/>
      <c r="WBH52" s="150"/>
      <c r="WBI52" s="150"/>
      <c r="WBJ52" s="150"/>
      <c r="WBK52" s="150"/>
      <c r="WBL52" s="150"/>
      <c r="WBM52" s="150"/>
      <c r="WBN52" s="150"/>
      <c r="WBO52" s="150"/>
      <c r="WBP52" s="150"/>
      <c r="WBQ52" s="150"/>
      <c r="WBR52" s="150"/>
      <c r="WBS52" s="150"/>
      <c r="WBT52" s="150"/>
      <c r="WBU52" s="150"/>
      <c r="WBV52" s="150"/>
      <c r="WBW52" s="150"/>
      <c r="WBX52" s="150"/>
      <c r="WBY52" s="150"/>
      <c r="WBZ52" s="150"/>
      <c r="WCA52" s="150"/>
      <c r="WCB52" s="150"/>
      <c r="WCC52" s="150"/>
      <c r="WCD52" s="150"/>
      <c r="WCE52" s="150"/>
      <c r="WCF52" s="150"/>
      <c r="WCG52" s="150"/>
      <c r="WCH52" s="150"/>
      <c r="WCI52" s="150"/>
      <c r="WCJ52" s="150"/>
      <c r="WCK52" s="150"/>
      <c r="WCL52" s="150"/>
      <c r="WCM52" s="150"/>
      <c r="WCN52" s="150"/>
      <c r="WCO52" s="150"/>
      <c r="WCP52" s="150"/>
      <c r="WCQ52" s="150"/>
      <c r="WCR52" s="150"/>
      <c r="WCS52" s="150"/>
      <c r="WCT52" s="150"/>
      <c r="WCU52" s="150"/>
      <c r="WCV52" s="150"/>
      <c r="WCW52" s="150"/>
      <c r="WCX52" s="150"/>
      <c r="WCY52" s="150"/>
      <c r="WCZ52" s="150"/>
      <c r="WDA52" s="150"/>
      <c r="WDB52" s="150"/>
      <c r="WDC52" s="150"/>
      <c r="WDD52" s="150"/>
      <c r="WDE52" s="150"/>
      <c r="WDF52" s="150"/>
      <c r="WDG52" s="150"/>
      <c r="WDH52" s="150"/>
      <c r="WDI52" s="150"/>
      <c r="WDJ52" s="150"/>
      <c r="WDK52" s="150"/>
      <c r="WDL52" s="150"/>
      <c r="WDM52" s="150"/>
      <c r="WDN52" s="150"/>
      <c r="WDO52" s="150"/>
      <c r="WDP52" s="150"/>
      <c r="WDQ52" s="150"/>
      <c r="WDR52" s="150"/>
      <c r="WDS52" s="150"/>
      <c r="WDT52" s="150"/>
      <c r="WDU52" s="150"/>
      <c r="WDV52" s="150"/>
      <c r="WDW52" s="150"/>
      <c r="WDX52" s="150"/>
      <c r="WDY52" s="150"/>
      <c r="WDZ52" s="150"/>
      <c r="WEA52" s="150"/>
      <c r="WEB52" s="150"/>
      <c r="WEC52" s="150"/>
      <c r="WED52" s="150"/>
      <c r="WEE52" s="150"/>
      <c r="WEF52" s="150"/>
      <c r="WEG52" s="150"/>
      <c r="WEH52" s="150"/>
      <c r="WEI52" s="150"/>
      <c r="WEJ52" s="150"/>
      <c r="WEK52" s="150"/>
      <c r="WEL52" s="150"/>
      <c r="WEM52" s="150"/>
      <c r="WEN52" s="150"/>
      <c r="WEO52" s="150"/>
      <c r="WEP52" s="150"/>
      <c r="WEQ52" s="150"/>
      <c r="WER52" s="150"/>
      <c r="WES52" s="150"/>
      <c r="WET52" s="150"/>
      <c r="WEU52" s="150"/>
      <c r="WEV52" s="150"/>
      <c r="WEW52" s="150"/>
      <c r="WEX52" s="150"/>
      <c r="WEY52" s="150"/>
      <c r="WEZ52" s="150"/>
      <c r="WFA52" s="150"/>
      <c r="WFB52" s="150"/>
      <c r="WFC52" s="150"/>
      <c r="WFD52" s="150"/>
      <c r="WFE52" s="150"/>
      <c r="WFF52" s="150"/>
      <c r="WFG52" s="150"/>
      <c r="WFH52" s="150"/>
      <c r="WFI52" s="150"/>
      <c r="WFJ52" s="150"/>
      <c r="WFK52" s="150"/>
      <c r="WFL52" s="150"/>
      <c r="WFM52" s="150"/>
      <c r="WFN52" s="150"/>
      <c r="WFO52" s="150"/>
      <c r="WFP52" s="150"/>
      <c r="WFQ52" s="150"/>
      <c r="WFR52" s="150"/>
      <c r="WFS52" s="150"/>
      <c r="WFT52" s="150"/>
      <c r="WFU52" s="150"/>
      <c r="WFV52" s="150"/>
      <c r="WFW52" s="150"/>
      <c r="WFX52" s="150"/>
      <c r="WFY52" s="150"/>
      <c r="WFZ52" s="150"/>
      <c r="WGA52" s="150"/>
      <c r="WGB52" s="150"/>
      <c r="WGC52" s="150"/>
      <c r="WGD52" s="150"/>
      <c r="WGE52" s="150"/>
      <c r="WGF52" s="150"/>
      <c r="WGG52" s="150"/>
      <c r="WGH52" s="150"/>
      <c r="WGI52" s="150"/>
      <c r="WGJ52" s="150"/>
      <c r="WGK52" s="150"/>
      <c r="WGL52" s="150"/>
      <c r="WGM52" s="150"/>
      <c r="WGN52" s="150"/>
      <c r="WGO52" s="150"/>
      <c r="WGP52" s="150"/>
      <c r="WGQ52" s="150"/>
      <c r="WGR52" s="150"/>
      <c r="WGS52" s="150"/>
      <c r="WGT52" s="150"/>
      <c r="WGU52" s="150"/>
      <c r="WGV52" s="150"/>
      <c r="WGW52" s="150"/>
      <c r="WGX52" s="150"/>
      <c r="WGY52" s="150"/>
      <c r="WGZ52" s="150"/>
      <c r="WHA52" s="150"/>
      <c r="WHB52" s="150"/>
      <c r="WHC52" s="150"/>
      <c r="WHD52" s="150"/>
      <c r="WHE52" s="150"/>
      <c r="WHF52" s="150"/>
      <c r="WHG52" s="150"/>
      <c r="WHH52" s="150"/>
      <c r="WHI52" s="150"/>
      <c r="WHJ52" s="150"/>
      <c r="WHK52" s="150"/>
      <c r="WHL52" s="150"/>
      <c r="WHM52" s="150"/>
      <c r="WHN52" s="150"/>
      <c r="WHO52" s="150"/>
      <c r="WHP52" s="150"/>
      <c r="WHQ52" s="150"/>
      <c r="WHR52" s="150"/>
      <c r="WHS52" s="150"/>
      <c r="WHT52" s="150"/>
      <c r="WHU52" s="150"/>
      <c r="WHV52" s="150"/>
      <c r="WHW52" s="150"/>
      <c r="WHX52" s="150"/>
      <c r="WHY52" s="150"/>
      <c r="WHZ52" s="150"/>
      <c r="WIA52" s="150"/>
      <c r="WIB52" s="150"/>
      <c r="WIC52" s="150"/>
      <c r="WID52" s="150"/>
      <c r="WIE52" s="150"/>
      <c r="WIF52" s="150"/>
      <c r="WIG52" s="150"/>
      <c r="WIH52" s="150"/>
      <c r="WII52" s="150"/>
      <c r="WIJ52" s="150"/>
      <c r="WIK52" s="150"/>
      <c r="WIL52" s="150"/>
      <c r="WIM52" s="150"/>
      <c r="WIN52" s="150"/>
      <c r="WIO52" s="150"/>
      <c r="WIP52" s="150"/>
      <c r="WIQ52" s="150"/>
      <c r="WIR52" s="150"/>
      <c r="WIS52" s="150"/>
      <c r="WIT52" s="150"/>
      <c r="WIU52" s="150"/>
      <c r="WIV52" s="150"/>
      <c r="WIW52" s="150"/>
      <c r="WIX52" s="150"/>
      <c r="WIY52" s="150"/>
      <c r="WIZ52" s="150"/>
      <c r="WJA52" s="150"/>
      <c r="WJB52" s="150"/>
      <c r="WJC52" s="150"/>
      <c r="WJD52" s="150"/>
      <c r="WJE52" s="150"/>
      <c r="WJF52" s="150"/>
      <c r="WJG52" s="150"/>
      <c r="WJH52" s="150"/>
      <c r="WJI52" s="150"/>
      <c r="WJJ52" s="150"/>
      <c r="WJK52" s="150"/>
      <c r="WJL52" s="150"/>
      <c r="WJM52" s="150"/>
      <c r="WJN52" s="150"/>
      <c r="WJO52" s="150"/>
      <c r="WJP52" s="150"/>
      <c r="WJQ52" s="150"/>
      <c r="WJR52" s="150"/>
      <c r="WJS52" s="150"/>
      <c r="WJT52" s="150"/>
      <c r="WJU52" s="150"/>
      <c r="WJV52" s="150"/>
      <c r="WJW52" s="150"/>
      <c r="WJX52" s="150"/>
      <c r="WJY52" s="150"/>
      <c r="WJZ52" s="150"/>
      <c r="WKA52" s="150"/>
      <c r="WKB52" s="150"/>
      <c r="WKC52" s="150"/>
      <c r="WKD52" s="150"/>
      <c r="WKE52" s="150"/>
      <c r="WKF52" s="150"/>
      <c r="WKG52" s="150"/>
      <c r="WKH52" s="150"/>
      <c r="WKI52" s="150"/>
      <c r="WKJ52" s="150"/>
      <c r="WKK52" s="150"/>
      <c r="WKL52" s="150"/>
      <c r="WKM52" s="150"/>
      <c r="WKN52" s="150"/>
      <c r="WKO52" s="150"/>
      <c r="WKP52" s="150"/>
      <c r="WKQ52" s="150"/>
      <c r="WKR52" s="150"/>
      <c r="WKS52" s="150"/>
      <c r="WKT52" s="150"/>
      <c r="WKU52" s="150"/>
      <c r="WKV52" s="150"/>
      <c r="WKW52" s="150"/>
      <c r="WKX52" s="150"/>
      <c r="WKY52" s="150"/>
      <c r="WKZ52" s="150"/>
      <c r="WLA52" s="150"/>
      <c r="WLB52" s="150"/>
      <c r="WLC52" s="150"/>
      <c r="WLD52" s="150"/>
      <c r="WLE52" s="150"/>
      <c r="WLF52" s="150"/>
      <c r="WLG52" s="150"/>
      <c r="WLH52" s="150"/>
      <c r="WLI52" s="150"/>
      <c r="WLJ52" s="150"/>
      <c r="WLK52" s="150"/>
      <c r="WLL52" s="150"/>
      <c r="WLM52" s="150"/>
      <c r="WLN52" s="150"/>
      <c r="WLO52" s="150"/>
      <c r="WLP52" s="150"/>
      <c r="WLQ52" s="150"/>
      <c r="WLR52" s="150"/>
      <c r="WLS52" s="150"/>
      <c r="WLT52" s="150"/>
      <c r="WLU52" s="150"/>
      <c r="WLV52" s="150"/>
      <c r="WLW52" s="150"/>
      <c r="WLX52" s="150"/>
      <c r="WLY52" s="150"/>
      <c r="WLZ52" s="150"/>
      <c r="WMA52" s="150"/>
      <c r="WMB52" s="150"/>
      <c r="WMC52" s="150"/>
      <c r="WMD52" s="150"/>
      <c r="WME52" s="150"/>
      <c r="WMF52" s="150"/>
      <c r="WMG52" s="150"/>
      <c r="WMH52" s="150"/>
      <c r="WMI52" s="150"/>
      <c r="WMJ52" s="150"/>
      <c r="WMK52" s="150"/>
      <c r="WML52" s="150"/>
      <c r="WMM52" s="150"/>
      <c r="WMN52" s="150"/>
      <c r="WMO52" s="150"/>
      <c r="WMP52" s="150"/>
      <c r="WMQ52" s="150"/>
      <c r="WMR52" s="150"/>
      <c r="WMS52" s="150"/>
      <c r="WMT52" s="150"/>
      <c r="WMU52" s="150"/>
      <c r="WMV52" s="150"/>
      <c r="WMW52" s="150"/>
      <c r="WMX52" s="150"/>
      <c r="WMY52" s="150"/>
      <c r="WMZ52" s="150"/>
      <c r="WNA52" s="150"/>
      <c r="WNB52" s="150"/>
      <c r="WNC52" s="150"/>
      <c r="WND52" s="150"/>
      <c r="WNE52" s="150"/>
      <c r="WNF52" s="150"/>
      <c r="WNG52" s="150"/>
      <c r="WNH52" s="150"/>
      <c r="WNI52" s="150"/>
      <c r="WNJ52" s="150"/>
      <c r="WNK52" s="150"/>
      <c r="WNL52" s="150"/>
      <c r="WNM52" s="150"/>
      <c r="WNN52" s="150"/>
      <c r="WNO52" s="150"/>
      <c r="WNP52" s="150"/>
      <c r="WNQ52" s="150"/>
      <c r="WNR52" s="150"/>
      <c r="WNS52" s="150"/>
      <c r="WNT52" s="150"/>
      <c r="WNU52" s="150"/>
      <c r="WNV52" s="150"/>
      <c r="WNW52" s="150"/>
      <c r="WNX52" s="150"/>
      <c r="WNY52" s="150"/>
      <c r="WNZ52" s="150"/>
      <c r="WOA52" s="150"/>
      <c r="WOB52" s="150"/>
      <c r="WOC52" s="150"/>
      <c r="WOD52" s="150"/>
      <c r="WOE52" s="150"/>
      <c r="WOF52" s="150"/>
      <c r="WOG52" s="150"/>
      <c r="WOH52" s="150"/>
      <c r="WOI52" s="150"/>
      <c r="WOJ52" s="150"/>
      <c r="WOK52" s="150"/>
      <c r="WOL52" s="150"/>
      <c r="WOM52" s="150"/>
      <c r="WON52" s="150"/>
      <c r="WOO52" s="150"/>
      <c r="WOP52" s="150"/>
      <c r="WOQ52" s="150"/>
      <c r="WOR52" s="150"/>
      <c r="WOS52" s="150"/>
      <c r="WOT52" s="150"/>
      <c r="WOU52" s="150"/>
      <c r="WOV52" s="150"/>
      <c r="WOW52" s="150"/>
      <c r="WOX52" s="150"/>
      <c r="WOY52" s="150"/>
      <c r="WOZ52" s="150"/>
      <c r="WPA52" s="150"/>
      <c r="WPB52" s="150"/>
      <c r="WPC52" s="150"/>
      <c r="WPD52" s="150"/>
      <c r="WPE52" s="150"/>
      <c r="WPF52" s="150"/>
      <c r="WPG52" s="150"/>
      <c r="WPH52" s="150"/>
      <c r="WPI52" s="150"/>
      <c r="WPJ52" s="150"/>
      <c r="WPK52" s="150"/>
      <c r="WPL52" s="150"/>
      <c r="WPM52" s="150"/>
      <c r="WPN52" s="150"/>
      <c r="WPO52" s="150"/>
      <c r="WPP52" s="150"/>
      <c r="WPQ52" s="150"/>
      <c r="WPR52" s="150"/>
      <c r="WPS52" s="150"/>
      <c r="WPT52" s="150"/>
      <c r="WPU52" s="150"/>
      <c r="WPV52" s="150"/>
      <c r="WPW52" s="150"/>
      <c r="WPX52" s="150"/>
      <c r="WPY52" s="150"/>
      <c r="WPZ52" s="150"/>
      <c r="WQA52" s="150"/>
      <c r="WQB52" s="150"/>
      <c r="WQC52" s="150"/>
      <c r="WQD52" s="150"/>
      <c r="WQE52" s="150"/>
      <c r="WQF52" s="150"/>
      <c r="WQG52" s="150"/>
      <c r="WQH52" s="150"/>
      <c r="WQI52" s="150"/>
      <c r="WQJ52" s="150"/>
      <c r="WQK52" s="150"/>
      <c r="WQL52" s="150"/>
      <c r="WQM52" s="150"/>
      <c r="WQN52" s="150"/>
      <c r="WQO52" s="150"/>
      <c r="WQP52" s="150"/>
      <c r="WQQ52" s="150"/>
      <c r="WQR52" s="150"/>
      <c r="WQS52" s="150"/>
      <c r="WQT52" s="150"/>
      <c r="WQU52" s="150"/>
      <c r="WQV52" s="150"/>
      <c r="WQW52" s="150"/>
      <c r="WQX52" s="150"/>
      <c r="WQY52" s="150"/>
      <c r="WQZ52" s="150"/>
      <c r="WRA52" s="150"/>
      <c r="WRB52" s="150"/>
      <c r="WRC52" s="150"/>
      <c r="WRD52" s="150"/>
      <c r="WRE52" s="150"/>
      <c r="WRF52" s="150"/>
      <c r="WRG52" s="150"/>
      <c r="WRH52" s="150"/>
      <c r="WRI52" s="150"/>
      <c r="WRJ52" s="150"/>
      <c r="WRK52" s="150"/>
      <c r="WRL52" s="150"/>
      <c r="WRM52" s="150"/>
      <c r="WRN52" s="150"/>
      <c r="WRO52" s="150"/>
      <c r="WRP52" s="150"/>
      <c r="WRQ52" s="150"/>
      <c r="WRR52" s="150"/>
      <c r="WRS52" s="150"/>
      <c r="WRT52" s="150"/>
      <c r="WRU52" s="150"/>
      <c r="WRV52" s="150"/>
      <c r="WRW52" s="150"/>
      <c r="WRX52" s="150"/>
      <c r="WRY52" s="150"/>
      <c r="WRZ52" s="150"/>
      <c r="WSA52" s="150"/>
      <c r="WSB52" s="150"/>
      <c r="WSC52" s="150"/>
      <c r="WSD52" s="150"/>
      <c r="WSE52" s="150"/>
      <c r="WSF52" s="150"/>
      <c r="WSG52" s="150"/>
      <c r="WSH52" s="150"/>
      <c r="WSI52" s="150"/>
      <c r="WSJ52" s="150"/>
      <c r="WSK52" s="150"/>
      <c r="WSL52" s="150"/>
      <c r="WSM52" s="150"/>
      <c r="WSN52" s="150"/>
      <c r="WSO52" s="150"/>
      <c r="WSP52" s="150"/>
      <c r="WSQ52" s="150"/>
      <c r="WSR52" s="150"/>
      <c r="WSS52" s="150"/>
      <c r="WST52" s="150"/>
      <c r="WSU52" s="150"/>
      <c r="WSV52" s="150"/>
      <c r="WSW52" s="150"/>
      <c r="WSX52" s="150"/>
      <c r="WSY52" s="150"/>
      <c r="WSZ52" s="150"/>
      <c r="WTA52" s="150"/>
      <c r="WTB52" s="150"/>
      <c r="WTC52" s="150"/>
      <c r="WTD52" s="150"/>
      <c r="WTE52" s="150"/>
      <c r="WTF52" s="150"/>
      <c r="WTG52" s="150"/>
      <c r="WTH52" s="150"/>
      <c r="WTI52" s="150"/>
      <c r="WTJ52" s="150"/>
      <c r="WTK52" s="150"/>
      <c r="WTL52" s="150"/>
      <c r="WTM52" s="150"/>
      <c r="WTN52" s="150"/>
      <c r="WTO52" s="150"/>
      <c r="WTP52" s="150"/>
      <c r="WTQ52" s="150"/>
      <c r="WTR52" s="150"/>
      <c r="WTS52" s="150"/>
      <c r="WTT52" s="150"/>
      <c r="WTU52" s="150"/>
      <c r="WTV52" s="150"/>
      <c r="WTW52" s="150"/>
      <c r="WTX52" s="150"/>
      <c r="WTY52" s="150"/>
      <c r="WTZ52" s="150"/>
      <c r="WUA52" s="150"/>
      <c r="WUB52" s="150"/>
      <c r="WUC52" s="150"/>
      <c r="WUD52" s="150"/>
      <c r="WUE52" s="150"/>
      <c r="WUF52" s="150"/>
      <c r="WUG52" s="150"/>
      <c r="WUH52" s="150"/>
      <c r="WUI52" s="150"/>
      <c r="WUJ52" s="150"/>
      <c r="WUK52" s="150"/>
      <c r="WUL52" s="150"/>
      <c r="WUM52" s="150"/>
      <c r="WUN52" s="150"/>
      <c r="WUO52" s="150"/>
      <c r="WUP52" s="150"/>
      <c r="WUQ52" s="150"/>
      <c r="WUR52" s="150"/>
      <c r="WUS52" s="150"/>
      <c r="WUT52" s="150"/>
      <c r="WUU52" s="150"/>
      <c r="WUV52" s="150"/>
      <c r="WUW52" s="150"/>
      <c r="WUX52" s="150"/>
      <c r="WUY52" s="150"/>
      <c r="WUZ52" s="150"/>
      <c r="WVA52" s="150"/>
      <c r="WVB52" s="150"/>
      <c r="WVC52" s="150"/>
      <c r="WVD52" s="150"/>
      <c r="WVE52" s="150"/>
      <c r="WVF52" s="150"/>
      <c r="WVG52" s="150"/>
      <c r="WVH52" s="150"/>
      <c r="WVI52" s="150"/>
      <c r="WVJ52" s="150"/>
      <c r="WVK52" s="150"/>
      <c r="WVL52" s="150"/>
      <c r="WVM52" s="150"/>
      <c r="WVN52" s="150"/>
      <c r="WVO52" s="150"/>
      <c r="WVP52" s="150"/>
      <c r="WVQ52" s="150"/>
      <c r="WVR52" s="150"/>
      <c r="WVS52" s="150"/>
      <c r="WVT52" s="150"/>
      <c r="WVU52" s="150"/>
      <c r="WVV52" s="150"/>
      <c r="WVW52" s="150"/>
      <c r="WVX52" s="150"/>
      <c r="WVY52" s="150"/>
      <c r="WVZ52" s="150"/>
      <c r="WWA52" s="150"/>
      <c r="WWB52" s="150"/>
      <c r="WWC52" s="150"/>
      <c r="WWD52" s="150"/>
      <c r="WWE52" s="150"/>
      <c r="WWF52" s="150"/>
      <c r="WWG52" s="150"/>
      <c r="WWH52" s="150"/>
      <c r="WWI52" s="150"/>
      <c r="WWJ52" s="150"/>
      <c r="WWK52" s="150"/>
      <c r="WWL52" s="150"/>
      <c r="WWM52" s="150"/>
      <c r="WWN52" s="150"/>
      <c r="WWO52" s="150"/>
      <c r="WWP52" s="150"/>
      <c r="WWQ52" s="150"/>
      <c r="WWR52" s="150"/>
      <c r="WWS52" s="150"/>
      <c r="WWT52" s="150"/>
      <c r="WWU52" s="150"/>
      <c r="WWV52" s="150"/>
      <c r="WWW52" s="150"/>
      <c r="WWX52" s="150"/>
      <c r="WWY52" s="150"/>
      <c r="WWZ52" s="150"/>
      <c r="WXA52" s="150"/>
      <c r="WXB52" s="150"/>
      <c r="WXC52" s="150"/>
      <c r="WXD52" s="150"/>
      <c r="WXE52" s="150"/>
      <c r="WXF52" s="150"/>
      <c r="WXG52" s="150"/>
      <c r="WXH52" s="150"/>
      <c r="WXI52" s="150"/>
      <c r="WXJ52" s="150"/>
      <c r="WXK52" s="150"/>
      <c r="WXL52" s="150"/>
      <c r="WXM52" s="150"/>
      <c r="WXN52" s="150"/>
      <c r="WXO52" s="150"/>
      <c r="WXP52" s="150"/>
      <c r="WXQ52" s="150"/>
      <c r="WXR52" s="150"/>
      <c r="WXS52" s="150"/>
      <c r="WXT52" s="150"/>
      <c r="WXU52" s="150"/>
      <c r="WXV52" s="150"/>
      <c r="WXW52" s="150"/>
      <c r="WXX52" s="150"/>
      <c r="WXY52" s="150"/>
      <c r="WXZ52" s="150"/>
      <c r="WYA52" s="150"/>
      <c r="WYB52" s="150"/>
      <c r="WYC52" s="150"/>
      <c r="WYD52" s="150"/>
      <c r="WYE52" s="150"/>
      <c r="WYF52" s="150"/>
      <c r="WYG52" s="150"/>
      <c r="WYH52" s="150"/>
      <c r="WYI52" s="150"/>
      <c r="WYJ52" s="150"/>
      <c r="WYK52" s="150"/>
      <c r="WYL52" s="150"/>
      <c r="WYM52" s="150"/>
      <c r="WYN52" s="150"/>
      <c r="WYO52" s="150"/>
      <c r="WYP52" s="150"/>
      <c r="WYQ52" s="150"/>
      <c r="WYR52" s="150"/>
      <c r="WYS52" s="150"/>
      <c r="WYT52" s="150"/>
      <c r="WYU52" s="150"/>
      <c r="WYV52" s="150"/>
      <c r="WYW52" s="150"/>
      <c r="WYX52" s="150"/>
      <c r="WYY52" s="150"/>
      <c r="WYZ52" s="150"/>
      <c r="WZA52" s="150"/>
      <c r="WZB52" s="150"/>
      <c r="WZC52" s="150"/>
      <c r="WZD52" s="150"/>
      <c r="WZE52" s="150"/>
      <c r="WZF52" s="150"/>
      <c r="WZG52" s="150"/>
      <c r="WZH52" s="150"/>
      <c r="WZI52" s="150"/>
      <c r="WZJ52" s="150"/>
      <c r="WZK52" s="150"/>
      <c r="WZL52" s="150"/>
      <c r="WZM52" s="150"/>
      <c r="WZN52" s="150"/>
      <c r="WZO52" s="150"/>
      <c r="WZP52" s="150"/>
      <c r="WZQ52" s="150"/>
      <c r="WZR52" s="150"/>
      <c r="WZS52" s="150"/>
      <c r="WZT52" s="150"/>
      <c r="WZU52" s="150"/>
      <c r="WZV52" s="150"/>
      <c r="WZW52" s="150"/>
      <c r="WZX52" s="150"/>
      <c r="WZY52" s="150"/>
      <c r="WZZ52" s="150"/>
      <c r="XAA52" s="150"/>
      <c r="XAB52" s="150"/>
      <c r="XAC52" s="150"/>
      <c r="XAD52" s="150"/>
      <c r="XAE52" s="150"/>
      <c r="XAF52" s="150"/>
      <c r="XAG52" s="150"/>
      <c r="XAH52" s="150"/>
      <c r="XAI52" s="150"/>
      <c r="XAJ52" s="150"/>
      <c r="XAK52" s="150"/>
      <c r="XAL52" s="150"/>
      <c r="XAM52" s="150"/>
      <c r="XAN52" s="150"/>
      <c r="XAO52" s="150"/>
      <c r="XAP52" s="150"/>
      <c r="XAQ52" s="150"/>
      <c r="XAR52" s="150"/>
      <c r="XAS52" s="150"/>
      <c r="XAT52" s="150"/>
      <c r="XAU52" s="150"/>
      <c r="XAV52" s="150"/>
      <c r="XAW52" s="150"/>
      <c r="XAX52" s="150"/>
      <c r="XAY52" s="150"/>
      <c r="XAZ52" s="150"/>
      <c r="XBA52" s="150"/>
      <c r="XBB52" s="150"/>
      <c r="XBC52" s="150"/>
      <c r="XBD52" s="150"/>
      <c r="XBE52" s="150"/>
      <c r="XBF52" s="150"/>
      <c r="XBG52" s="150"/>
      <c r="XBH52" s="150"/>
      <c r="XBI52" s="150"/>
      <c r="XBJ52" s="150"/>
      <c r="XBK52" s="150"/>
      <c r="XBL52" s="150"/>
      <c r="XBM52" s="150"/>
      <c r="XBN52" s="150"/>
      <c r="XBO52" s="150"/>
      <c r="XBP52" s="150"/>
      <c r="XBQ52" s="150"/>
      <c r="XBR52" s="150"/>
      <c r="XBS52" s="150"/>
      <c r="XBT52" s="150"/>
      <c r="XBU52" s="150"/>
      <c r="XBV52" s="150"/>
      <c r="XBW52" s="150"/>
      <c r="XBX52" s="150"/>
      <c r="XBY52" s="150"/>
      <c r="XBZ52" s="150"/>
      <c r="XCA52" s="150"/>
      <c r="XCB52" s="150"/>
      <c r="XCC52" s="150"/>
      <c r="XCD52" s="150"/>
      <c r="XCE52" s="150"/>
      <c r="XCF52" s="150"/>
      <c r="XCG52" s="150"/>
      <c r="XCH52" s="150"/>
      <c r="XCI52" s="150"/>
      <c r="XCJ52" s="150"/>
      <c r="XCK52" s="150"/>
      <c r="XCL52" s="150"/>
      <c r="XCM52" s="150"/>
      <c r="XCN52" s="150"/>
      <c r="XCO52" s="150"/>
      <c r="XCP52" s="150"/>
      <c r="XCQ52" s="150"/>
      <c r="XCR52" s="150"/>
      <c r="XCS52" s="150"/>
      <c r="XCT52" s="150"/>
      <c r="XCU52" s="150"/>
      <c r="XCV52" s="150"/>
      <c r="XCW52" s="150"/>
      <c r="XCX52" s="150"/>
      <c r="XCY52" s="150"/>
      <c r="XCZ52" s="150"/>
      <c r="XDA52" s="150"/>
      <c r="XDB52" s="150"/>
      <c r="XDC52" s="150"/>
      <c r="XDD52" s="150"/>
      <c r="XDE52" s="150"/>
      <c r="XDF52" s="150"/>
      <c r="XDG52" s="150"/>
      <c r="XDH52" s="150"/>
      <c r="XDI52" s="150"/>
      <c r="XDJ52" s="150"/>
      <c r="XDK52" s="150"/>
      <c r="XDL52" s="150"/>
      <c r="XDM52" s="150"/>
      <c r="XDN52" s="150"/>
      <c r="XDO52" s="150"/>
      <c r="XDP52" s="150"/>
      <c r="XDQ52" s="150"/>
      <c r="XDR52" s="150"/>
      <c r="XDS52" s="150"/>
      <c r="XDT52" s="150"/>
      <c r="XDU52" s="150"/>
      <c r="XDV52" s="150"/>
      <c r="XDW52" s="150"/>
      <c r="XDX52" s="150"/>
      <c r="XDY52" s="150"/>
      <c r="XDZ52" s="150"/>
      <c r="XEA52" s="150"/>
      <c r="XEB52" s="150"/>
      <c r="XEC52" s="150"/>
      <c r="XED52" s="150"/>
      <c r="XEE52" s="150"/>
      <c r="XEF52" s="150"/>
      <c r="XEG52" s="150"/>
      <c r="XEH52" s="150"/>
      <c r="XEI52" s="150"/>
      <c r="XEJ52" s="150"/>
      <c r="XEK52" s="150"/>
      <c r="XEL52" s="150"/>
      <c r="XEM52" s="150"/>
      <c r="XEN52" s="150"/>
      <c r="XEO52" s="150"/>
      <c r="XEP52" s="150"/>
      <c r="XEQ52" s="150"/>
    </row>
    <row r="53" spans="1:16371" ht="30" customHeight="1" x14ac:dyDescent="0.25">
      <c r="A53" s="51"/>
      <c r="B53" s="142">
        <v>2013</v>
      </c>
      <c r="C53" s="142" t="s">
        <v>50</v>
      </c>
      <c r="D53" s="152" t="s">
        <v>147</v>
      </c>
      <c r="E53" s="142" t="s">
        <v>33</v>
      </c>
      <c r="F53" s="142">
        <v>90046409</v>
      </c>
      <c r="G53" s="142"/>
      <c r="H53" s="143" t="s">
        <v>28</v>
      </c>
      <c r="I53" s="144" t="s">
        <v>32</v>
      </c>
      <c r="J53" s="142" t="s">
        <v>30</v>
      </c>
      <c r="K53" s="145">
        <v>41487</v>
      </c>
      <c r="L53" s="145">
        <v>41609</v>
      </c>
      <c r="M53" s="146">
        <v>171800</v>
      </c>
      <c r="N53" s="163">
        <f>(L53-K53)/30</f>
        <v>4.0666666666666664</v>
      </c>
      <c r="O53" s="147">
        <v>4</v>
      </c>
      <c r="P53" s="146">
        <f>M53/O53</f>
        <v>42950</v>
      </c>
      <c r="Q53" s="142"/>
      <c r="R53" s="142"/>
      <c r="S53" s="142"/>
      <c r="T53" s="148"/>
      <c r="U53" s="149" t="s">
        <v>31</v>
      </c>
      <c r="V53" s="149">
        <v>4</v>
      </c>
      <c r="W53" s="149">
        <v>0</v>
      </c>
      <c r="X53" s="149">
        <v>0</v>
      </c>
      <c r="Y53" s="149"/>
      <c r="Z53" s="149">
        <v>128387.0325</v>
      </c>
      <c r="AA53" s="150">
        <v>2013</v>
      </c>
      <c r="AB53" s="150" t="s">
        <v>142</v>
      </c>
      <c r="AC53" s="150"/>
      <c r="AD53" s="150"/>
      <c r="AE53" s="150"/>
      <c r="AF53" s="150"/>
      <c r="AG53" s="150"/>
      <c r="AH53" s="150"/>
      <c r="AI53" s="150"/>
      <c r="AJ53" s="146">
        <f t="shared" ref="AJ53" si="10">IF(V53="-",0*P53,V53*P53)</f>
        <v>171800</v>
      </c>
      <c r="AK53" s="149"/>
      <c r="AL53" s="149">
        <f t="shared" ref="AL53" si="11">IF(W53="-",0*P53,W53*P53)</f>
        <v>0</v>
      </c>
      <c r="AM53" s="149"/>
      <c r="AN53" s="149">
        <f t="shared" ref="AN53" si="12">IF(X53="-",0*P53,X53*P53)</f>
        <v>0</v>
      </c>
      <c r="AO53" s="153">
        <f t="shared" ref="AO53" si="13">YEAR(K53)</f>
        <v>2013</v>
      </c>
      <c r="AP53" s="150" t="s">
        <v>142</v>
      </c>
      <c r="AQ53" s="150"/>
      <c r="AR53" s="150"/>
      <c r="AS53" s="150"/>
      <c r="AT53" s="150"/>
      <c r="AU53" s="150"/>
      <c r="AV53" s="150"/>
      <c r="AW53" s="150"/>
      <c r="AX53" s="150"/>
      <c r="AY53" s="150"/>
      <c r="AZ53" s="150"/>
      <c r="BA53" s="150"/>
      <c r="BB53" s="150"/>
      <c r="BC53" s="150"/>
      <c r="BD53" s="150"/>
      <c r="BE53" s="150"/>
      <c r="BF53" s="150"/>
      <c r="BG53" s="150"/>
      <c r="BH53" s="150"/>
      <c r="BI53" s="150"/>
      <c r="BJ53" s="150"/>
      <c r="BK53" s="150"/>
      <c r="BL53" s="150"/>
      <c r="BM53" s="150"/>
      <c r="BN53" s="150"/>
      <c r="BO53" s="150"/>
      <c r="BP53" s="150"/>
      <c r="BQ53" s="150"/>
      <c r="BR53" s="150"/>
      <c r="BS53" s="150"/>
      <c r="BT53" s="150"/>
      <c r="BU53" s="150"/>
      <c r="BV53" s="150"/>
      <c r="BW53" s="150"/>
      <c r="BX53" s="150"/>
      <c r="BY53" s="150"/>
      <c r="BZ53" s="150"/>
      <c r="CA53" s="150"/>
      <c r="CB53" s="150"/>
      <c r="CC53" s="150"/>
      <c r="CD53" s="150"/>
      <c r="CE53" s="150"/>
      <c r="CF53" s="150"/>
      <c r="CG53" s="150"/>
      <c r="CH53" s="150"/>
      <c r="CI53" s="150"/>
      <c r="CJ53" s="150"/>
      <c r="CK53" s="150"/>
      <c r="CL53" s="150"/>
      <c r="CM53" s="150"/>
      <c r="CN53" s="150"/>
      <c r="CO53" s="150"/>
      <c r="CP53" s="150"/>
      <c r="CQ53" s="150"/>
      <c r="CR53" s="150"/>
      <c r="CS53" s="150"/>
      <c r="CT53" s="150"/>
      <c r="CU53" s="150"/>
      <c r="CV53" s="150"/>
      <c r="CW53" s="150"/>
      <c r="CX53" s="150"/>
      <c r="CY53" s="150"/>
      <c r="CZ53" s="150"/>
      <c r="DA53" s="150"/>
      <c r="DB53" s="150"/>
      <c r="DC53" s="150"/>
      <c r="DD53" s="150"/>
      <c r="DE53" s="150"/>
      <c r="DF53" s="150"/>
      <c r="DG53" s="150"/>
      <c r="DH53" s="150"/>
      <c r="DI53" s="150"/>
      <c r="DJ53" s="150"/>
      <c r="DK53" s="150"/>
      <c r="DL53" s="150"/>
      <c r="DM53" s="150"/>
      <c r="DN53" s="150"/>
      <c r="DO53" s="150"/>
      <c r="DP53" s="150"/>
      <c r="DQ53" s="150"/>
      <c r="DR53" s="150"/>
      <c r="DS53" s="150"/>
      <c r="DT53" s="150"/>
      <c r="DU53" s="150"/>
      <c r="DV53" s="150"/>
      <c r="DW53" s="150"/>
      <c r="DX53" s="150"/>
      <c r="DY53" s="150"/>
      <c r="DZ53" s="150"/>
      <c r="EA53" s="150"/>
      <c r="EB53" s="150"/>
      <c r="EC53" s="150"/>
      <c r="ED53" s="150"/>
      <c r="EE53" s="150"/>
      <c r="EF53" s="150"/>
      <c r="EG53" s="150"/>
      <c r="EH53" s="150"/>
      <c r="EI53" s="150"/>
      <c r="EJ53" s="150"/>
      <c r="EK53" s="150"/>
      <c r="EL53" s="150"/>
      <c r="EM53" s="150"/>
      <c r="EN53" s="150"/>
      <c r="EO53" s="150"/>
      <c r="EP53" s="150"/>
      <c r="EQ53" s="150"/>
      <c r="ER53" s="150"/>
      <c r="ES53" s="150"/>
      <c r="ET53" s="150"/>
      <c r="EU53" s="150"/>
      <c r="EV53" s="150"/>
      <c r="EW53" s="150"/>
      <c r="EX53" s="150"/>
      <c r="EY53" s="150"/>
      <c r="EZ53" s="150"/>
      <c r="FA53" s="150"/>
      <c r="FB53" s="150"/>
      <c r="FC53" s="150"/>
      <c r="FD53" s="150"/>
      <c r="FE53" s="150"/>
      <c r="FF53" s="150"/>
      <c r="FG53" s="150"/>
      <c r="FH53" s="150"/>
      <c r="FI53" s="150"/>
      <c r="FJ53" s="150"/>
      <c r="FK53" s="150"/>
      <c r="FL53" s="150"/>
      <c r="FM53" s="150"/>
      <c r="FN53" s="150"/>
      <c r="FO53" s="150"/>
      <c r="FP53" s="150"/>
      <c r="FQ53" s="150"/>
      <c r="FR53" s="150"/>
      <c r="FS53" s="150"/>
      <c r="FT53" s="150"/>
      <c r="FU53" s="150"/>
      <c r="FV53" s="150"/>
      <c r="FW53" s="150"/>
      <c r="FX53" s="150"/>
      <c r="FY53" s="150"/>
      <c r="FZ53" s="150"/>
      <c r="GA53" s="150"/>
      <c r="GB53" s="150"/>
      <c r="GC53" s="150"/>
      <c r="GD53" s="150"/>
      <c r="GE53" s="150"/>
      <c r="GF53" s="150"/>
      <c r="GG53" s="150"/>
      <c r="GH53" s="150"/>
      <c r="GI53" s="150"/>
      <c r="GJ53" s="150"/>
      <c r="GK53" s="150"/>
      <c r="GL53" s="150"/>
      <c r="GM53" s="150"/>
      <c r="GN53" s="150"/>
      <c r="GO53" s="150"/>
      <c r="GP53" s="150"/>
      <c r="GQ53" s="150"/>
      <c r="GR53" s="150"/>
      <c r="GS53" s="150"/>
      <c r="GT53" s="150"/>
      <c r="GU53" s="150"/>
      <c r="GV53" s="150"/>
      <c r="GW53" s="150"/>
      <c r="GX53" s="150"/>
      <c r="GY53" s="150"/>
      <c r="GZ53" s="150"/>
      <c r="HA53" s="150"/>
      <c r="HB53" s="150"/>
      <c r="HC53" s="150"/>
      <c r="HD53" s="150"/>
      <c r="HE53" s="150"/>
      <c r="HF53" s="150"/>
      <c r="HG53" s="150"/>
      <c r="HH53" s="150"/>
      <c r="HI53" s="150"/>
      <c r="HJ53" s="150"/>
      <c r="HK53" s="150"/>
      <c r="HL53" s="150"/>
      <c r="HM53" s="150"/>
      <c r="HN53" s="150"/>
      <c r="HO53" s="150"/>
      <c r="HP53" s="150"/>
      <c r="HQ53" s="150"/>
      <c r="HR53" s="150"/>
      <c r="HS53" s="150"/>
      <c r="HT53" s="150"/>
      <c r="HU53" s="150"/>
      <c r="HV53" s="150"/>
      <c r="HW53" s="150"/>
      <c r="HX53" s="150"/>
      <c r="HY53" s="150"/>
      <c r="HZ53" s="150"/>
      <c r="IA53" s="150"/>
      <c r="IB53" s="150"/>
      <c r="IC53" s="150"/>
      <c r="ID53" s="150"/>
      <c r="IE53" s="150"/>
      <c r="IF53" s="150"/>
      <c r="IG53" s="150"/>
      <c r="IH53" s="150"/>
      <c r="II53" s="150"/>
      <c r="IJ53" s="150"/>
      <c r="IK53" s="150"/>
      <c r="IL53" s="150"/>
      <c r="IM53" s="150"/>
      <c r="IN53" s="150"/>
      <c r="IO53" s="150"/>
      <c r="IP53" s="150"/>
      <c r="IQ53" s="150"/>
      <c r="IR53" s="150"/>
      <c r="IS53" s="150"/>
      <c r="IT53" s="150"/>
      <c r="IU53" s="150"/>
      <c r="IV53" s="150"/>
      <c r="IW53" s="150"/>
      <c r="IX53" s="150"/>
      <c r="IY53" s="150"/>
      <c r="IZ53" s="150"/>
      <c r="JA53" s="150"/>
      <c r="JB53" s="150"/>
      <c r="JC53" s="150"/>
      <c r="JD53" s="150"/>
      <c r="JE53" s="150"/>
      <c r="JF53" s="150"/>
      <c r="JG53" s="150"/>
      <c r="JH53" s="150"/>
      <c r="JI53" s="150"/>
      <c r="JJ53" s="150"/>
      <c r="JK53" s="150"/>
      <c r="JL53" s="150"/>
      <c r="JM53" s="150"/>
      <c r="JN53" s="150"/>
      <c r="JO53" s="150"/>
      <c r="JP53" s="150"/>
      <c r="JQ53" s="150"/>
      <c r="JR53" s="150"/>
      <c r="JS53" s="150"/>
      <c r="JT53" s="150"/>
      <c r="JU53" s="150"/>
      <c r="JV53" s="150"/>
      <c r="JW53" s="150"/>
      <c r="JX53" s="150"/>
      <c r="JY53" s="150"/>
      <c r="JZ53" s="150"/>
      <c r="KA53" s="150"/>
      <c r="KB53" s="150"/>
      <c r="KC53" s="150"/>
      <c r="KD53" s="150"/>
      <c r="KE53" s="150"/>
      <c r="KF53" s="150"/>
      <c r="KG53" s="150"/>
      <c r="KH53" s="150"/>
      <c r="KI53" s="150"/>
      <c r="KJ53" s="150"/>
      <c r="KK53" s="150"/>
      <c r="KL53" s="150"/>
      <c r="KM53" s="150"/>
      <c r="KN53" s="150"/>
      <c r="KO53" s="150"/>
      <c r="KP53" s="150"/>
      <c r="KQ53" s="150"/>
      <c r="KR53" s="150"/>
      <c r="KS53" s="150"/>
      <c r="KT53" s="150"/>
      <c r="KU53" s="150"/>
      <c r="KV53" s="150"/>
      <c r="KW53" s="150"/>
      <c r="KX53" s="150"/>
      <c r="KY53" s="150"/>
      <c r="KZ53" s="150"/>
      <c r="LA53" s="150"/>
      <c r="LB53" s="150"/>
      <c r="LC53" s="150"/>
      <c r="LD53" s="150"/>
      <c r="LE53" s="150"/>
      <c r="LF53" s="150"/>
      <c r="LG53" s="150"/>
      <c r="LH53" s="150"/>
      <c r="LI53" s="150"/>
      <c r="LJ53" s="150"/>
      <c r="LK53" s="150"/>
      <c r="LL53" s="150"/>
      <c r="LM53" s="150"/>
      <c r="LN53" s="150"/>
      <c r="LO53" s="150"/>
      <c r="LP53" s="150"/>
      <c r="LQ53" s="150"/>
      <c r="LR53" s="150"/>
      <c r="LS53" s="150"/>
      <c r="LT53" s="150"/>
      <c r="LU53" s="150"/>
      <c r="LV53" s="150"/>
      <c r="LW53" s="150"/>
      <c r="LX53" s="150"/>
      <c r="LY53" s="150"/>
      <c r="LZ53" s="150"/>
      <c r="MA53" s="150"/>
      <c r="MB53" s="150"/>
      <c r="MC53" s="150"/>
      <c r="MD53" s="150"/>
      <c r="ME53" s="150"/>
      <c r="MF53" s="150"/>
      <c r="MG53" s="150"/>
      <c r="MH53" s="150"/>
      <c r="MI53" s="150"/>
      <c r="MJ53" s="150"/>
      <c r="MK53" s="150"/>
      <c r="ML53" s="150"/>
      <c r="MM53" s="150"/>
      <c r="MN53" s="150"/>
      <c r="MO53" s="150"/>
      <c r="MP53" s="150"/>
      <c r="MQ53" s="150"/>
      <c r="MR53" s="150"/>
      <c r="MS53" s="150"/>
      <c r="MT53" s="150"/>
      <c r="MU53" s="150"/>
      <c r="MV53" s="150"/>
      <c r="MW53" s="150"/>
      <c r="MX53" s="150"/>
      <c r="MY53" s="150"/>
      <c r="MZ53" s="150"/>
      <c r="NA53" s="150"/>
      <c r="NB53" s="150"/>
      <c r="NC53" s="150"/>
      <c r="ND53" s="150"/>
      <c r="NE53" s="150"/>
      <c r="NF53" s="150"/>
      <c r="NG53" s="150"/>
      <c r="NH53" s="150"/>
      <c r="NI53" s="150"/>
      <c r="NJ53" s="150"/>
      <c r="NK53" s="150"/>
      <c r="NL53" s="150"/>
      <c r="NM53" s="150"/>
      <c r="NN53" s="150"/>
      <c r="NO53" s="150"/>
      <c r="NP53" s="150"/>
      <c r="NQ53" s="150"/>
      <c r="NR53" s="150"/>
      <c r="NS53" s="150"/>
      <c r="NT53" s="150"/>
      <c r="NU53" s="150"/>
      <c r="NV53" s="150"/>
      <c r="NW53" s="150"/>
      <c r="NX53" s="150"/>
      <c r="NY53" s="150"/>
      <c r="NZ53" s="150"/>
      <c r="OA53" s="150"/>
      <c r="OB53" s="150"/>
      <c r="OC53" s="150"/>
      <c r="OD53" s="150"/>
      <c r="OE53" s="150"/>
      <c r="OF53" s="150"/>
      <c r="OG53" s="150"/>
      <c r="OH53" s="150"/>
      <c r="OI53" s="150"/>
      <c r="OJ53" s="150"/>
      <c r="OK53" s="150"/>
      <c r="OL53" s="150"/>
      <c r="OM53" s="150"/>
      <c r="ON53" s="150"/>
      <c r="OO53" s="150"/>
      <c r="OP53" s="150"/>
      <c r="OQ53" s="150"/>
      <c r="OR53" s="150"/>
      <c r="OS53" s="150"/>
      <c r="OT53" s="150"/>
      <c r="OU53" s="150"/>
      <c r="OV53" s="150"/>
      <c r="OW53" s="150"/>
      <c r="OX53" s="150"/>
      <c r="OY53" s="150"/>
      <c r="OZ53" s="150"/>
      <c r="PA53" s="150"/>
      <c r="PB53" s="150"/>
      <c r="PC53" s="150"/>
      <c r="PD53" s="150"/>
      <c r="PE53" s="150"/>
      <c r="PF53" s="150"/>
      <c r="PG53" s="150"/>
      <c r="PH53" s="150"/>
      <c r="PI53" s="150"/>
      <c r="PJ53" s="150"/>
      <c r="PK53" s="150"/>
      <c r="PL53" s="150"/>
      <c r="PM53" s="150"/>
      <c r="PN53" s="150"/>
      <c r="PO53" s="150"/>
      <c r="PP53" s="150"/>
      <c r="PQ53" s="150"/>
      <c r="PR53" s="150"/>
      <c r="PS53" s="150"/>
      <c r="PT53" s="150"/>
      <c r="PU53" s="150"/>
      <c r="PV53" s="150"/>
      <c r="PW53" s="150"/>
      <c r="PX53" s="150"/>
      <c r="PY53" s="150"/>
      <c r="PZ53" s="150"/>
      <c r="QA53" s="150"/>
      <c r="QB53" s="150"/>
      <c r="QC53" s="150"/>
      <c r="QD53" s="150"/>
      <c r="QE53" s="150"/>
      <c r="QF53" s="150"/>
      <c r="QG53" s="150"/>
      <c r="QH53" s="150"/>
      <c r="QI53" s="150"/>
      <c r="QJ53" s="150"/>
      <c r="QK53" s="150"/>
      <c r="QL53" s="150"/>
      <c r="QM53" s="150"/>
      <c r="QN53" s="150"/>
      <c r="QO53" s="150"/>
      <c r="QP53" s="150"/>
      <c r="QQ53" s="150"/>
      <c r="QR53" s="150"/>
      <c r="QS53" s="150"/>
      <c r="QT53" s="150"/>
      <c r="QU53" s="150"/>
      <c r="QV53" s="150"/>
      <c r="QW53" s="150"/>
      <c r="QX53" s="150"/>
      <c r="QY53" s="150"/>
      <c r="QZ53" s="150"/>
      <c r="RA53" s="150"/>
      <c r="RB53" s="150"/>
      <c r="RC53" s="150"/>
      <c r="RD53" s="150"/>
      <c r="RE53" s="150"/>
      <c r="RF53" s="150"/>
      <c r="RG53" s="150"/>
      <c r="RH53" s="150"/>
      <c r="RI53" s="150"/>
      <c r="RJ53" s="150"/>
      <c r="RK53" s="150"/>
      <c r="RL53" s="150"/>
      <c r="RM53" s="150"/>
      <c r="RN53" s="150"/>
      <c r="RO53" s="150"/>
      <c r="RP53" s="150"/>
      <c r="RQ53" s="150"/>
      <c r="RR53" s="150"/>
      <c r="RS53" s="150"/>
      <c r="RT53" s="150"/>
      <c r="RU53" s="150"/>
      <c r="RV53" s="150"/>
      <c r="RW53" s="150"/>
      <c r="RX53" s="150"/>
      <c r="RY53" s="150"/>
      <c r="RZ53" s="150"/>
      <c r="SA53" s="150"/>
      <c r="SB53" s="150"/>
      <c r="SC53" s="150"/>
      <c r="SD53" s="150"/>
      <c r="SE53" s="150"/>
      <c r="SF53" s="150"/>
      <c r="SG53" s="150"/>
      <c r="SH53" s="150"/>
      <c r="SI53" s="150"/>
      <c r="SJ53" s="150"/>
      <c r="SK53" s="150"/>
      <c r="SL53" s="150"/>
      <c r="SM53" s="150"/>
      <c r="SN53" s="150"/>
      <c r="SO53" s="150"/>
      <c r="SP53" s="150"/>
      <c r="SQ53" s="150"/>
      <c r="SR53" s="150"/>
      <c r="SS53" s="150"/>
      <c r="ST53" s="150"/>
      <c r="SU53" s="150"/>
      <c r="SV53" s="150"/>
      <c r="SW53" s="150"/>
      <c r="SX53" s="150"/>
      <c r="SY53" s="150"/>
      <c r="SZ53" s="150"/>
      <c r="TA53" s="150"/>
      <c r="TB53" s="150"/>
      <c r="TC53" s="150"/>
      <c r="TD53" s="150"/>
      <c r="TE53" s="150"/>
      <c r="TF53" s="150"/>
      <c r="TG53" s="150"/>
      <c r="TH53" s="150"/>
      <c r="TI53" s="150"/>
      <c r="TJ53" s="150"/>
      <c r="TK53" s="150"/>
      <c r="TL53" s="150"/>
      <c r="TM53" s="150"/>
      <c r="TN53" s="150"/>
      <c r="TO53" s="150"/>
      <c r="TP53" s="150"/>
      <c r="TQ53" s="150"/>
      <c r="TR53" s="150"/>
      <c r="TS53" s="150"/>
      <c r="TT53" s="150"/>
      <c r="TU53" s="150"/>
      <c r="TV53" s="150"/>
      <c r="TW53" s="150"/>
      <c r="TX53" s="150"/>
      <c r="TY53" s="150"/>
      <c r="TZ53" s="150"/>
      <c r="UA53" s="150"/>
      <c r="UB53" s="150"/>
      <c r="UC53" s="150"/>
      <c r="UD53" s="150"/>
      <c r="UE53" s="150"/>
      <c r="UF53" s="150"/>
      <c r="UG53" s="150"/>
      <c r="UH53" s="150"/>
      <c r="UI53" s="150"/>
      <c r="UJ53" s="150"/>
      <c r="UK53" s="150"/>
      <c r="UL53" s="150"/>
      <c r="UM53" s="150"/>
      <c r="UN53" s="150"/>
      <c r="UO53" s="150"/>
      <c r="UP53" s="150"/>
      <c r="UQ53" s="150"/>
      <c r="UR53" s="150"/>
      <c r="US53" s="150"/>
      <c r="UT53" s="150"/>
      <c r="UU53" s="150"/>
      <c r="UV53" s="150"/>
      <c r="UW53" s="150"/>
      <c r="UX53" s="150"/>
      <c r="UY53" s="150"/>
      <c r="UZ53" s="150"/>
      <c r="VA53" s="150"/>
      <c r="VB53" s="150"/>
      <c r="VC53" s="150"/>
      <c r="VD53" s="150"/>
      <c r="VE53" s="150"/>
      <c r="VF53" s="150"/>
      <c r="VG53" s="150"/>
      <c r="VH53" s="150"/>
      <c r="VI53" s="150"/>
      <c r="VJ53" s="150"/>
      <c r="VK53" s="150"/>
      <c r="VL53" s="150"/>
      <c r="VM53" s="150"/>
      <c r="VN53" s="150"/>
      <c r="VO53" s="150"/>
      <c r="VP53" s="150"/>
      <c r="VQ53" s="150"/>
      <c r="VR53" s="150"/>
      <c r="VS53" s="150"/>
      <c r="VT53" s="150"/>
      <c r="VU53" s="150"/>
      <c r="VV53" s="150"/>
      <c r="VW53" s="150"/>
      <c r="VX53" s="150"/>
      <c r="VY53" s="150"/>
      <c r="VZ53" s="150"/>
      <c r="WA53" s="150"/>
      <c r="WB53" s="150"/>
      <c r="WC53" s="150"/>
      <c r="WD53" s="150"/>
      <c r="WE53" s="150"/>
      <c r="WF53" s="150"/>
      <c r="WG53" s="150"/>
      <c r="WH53" s="150"/>
      <c r="WI53" s="150"/>
      <c r="WJ53" s="150"/>
      <c r="WK53" s="150"/>
      <c r="WL53" s="150"/>
      <c r="WM53" s="150"/>
      <c r="WN53" s="150"/>
      <c r="WO53" s="150"/>
      <c r="WP53" s="150"/>
      <c r="WQ53" s="150"/>
      <c r="WR53" s="150"/>
      <c r="WS53" s="150"/>
      <c r="WT53" s="150"/>
      <c r="WU53" s="150"/>
      <c r="WV53" s="150"/>
      <c r="WW53" s="150"/>
      <c r="WX53" s="150"/>
      <c r="WY53" s="150"/>
      <c r="WZ53" s="150"/>
      <c r="XA53" s="150"/>
      <c r="XB53" s="150"/>
      <c r="XC53" s="150"/>
      <c r="XD53" s="150"/>
      <c r="XE53" s="150"/>
      <c r="XF53" s="150"/>
      <c r="XG53" s="150"/>
      <c r="XH53" s="150"/>
      <c r="XI53" s="150"/>
      <c r="XJ53" s="150"/>
      <c r="XK53" s="150"/>
      <c r="XL53" s="150"/>
      <c r="XM53" s="150"/>
      <c r="XN53" s="150"/>
      <c r="XO53" s="150"/>
      <c r="XP53" s="150"/>
      <c r="XQ53" s="150"/>
      <c r="XR53" s="150"/>
      <c r="XS53" s="150"/>
      <c r="XT53" s="150"/>
      <c r="XU53" s="150"/>
      <c r="XV53" s="150"/>
      <c r="XW53" s="150"/>
      <c r="XX53" s="150"/>
      <c r="XY53" s="150"/>
      <c r="XZ53" s="150"/>
      <c r="YA53" s="150"/>
      <c r="YB53" s="150"/>
      <c r="YC53" s="150"/>
      <c r="YD53" s="150"/>
      <c r="YE53" s="150"/>
      <c r="YF53" s="150"/>
      <c r="YG53" s="150"/>
      <c r="YH53" s="150"/>
      <c r="YI53" s="150"/>
      <c r="YJ53" s="150"/>
      <c r="YK53" s="150"/>
      <c r="YL53" s="150"/>
      <c r="YM53" s="150"/>
      <c r="YN53" s="150"/>
      <c r="YO53" s="150"/>
      <c r="YP53" s="150"/>
      <c r="YQ53" s="150"/>
      <c r="YR53" s="150"/>
      <c r="YS53" s="150"/>
      <c r="YT53" s="150"/>
      <c r="YU53" s="150"/>
      <c r="YV53" s="150"/>
      <c r="YW53" s="150"/>
      <c r="YX53" s="150"/>
      <c r="YY53" s="150"/>
      <c r="YZ53" s="150"/>
      <c r="ZA53" s="150"/>
      <c r="ZB53" s="150"/>
      <c r="ZC53" s="150"/>
      <c r="ZD53" s="150"/>
      <c r="ZE53" s="150"/>
      <c r="ZF53" s="150"/>
      <c r="ZG53" s="150"/>
      <c r="ZH53" s="150"/>
      <c r="ZI53" s="150"/>
      <c r="ZJ53" s="150"/>
      <c r="ZK53" s="150"/>
      <c r="ZL53" s="150"/>
      <c r="ZM53" s="150"/>
      <c r="ZN53" s="150"/>
      <c r="ZO53" s="150"/>
      <c r="ZP53" s="150"/>
      <c r="ZQ53" s="150"/>
      <c r="ZR53" s="150"/>
      <c r="ZS53" s="150"/>
      <c r="ZT53" s="150"/>
      <c r="ZU53" s="150"/>
      <c r="ZV53" s="150"/>
      <c r="ZW53" s="150"/>
      <c r="ZX53" s="150"/>
      <c r="ZY53" s="150"/>
      <c r="ZZ53" s="150"/>
      <c r="AAA53" s="150"/>
      <c r="AAB53" s="150"/>
      <c r="AAC53" s="150"/>
      <c r="AAD53" s="150"/>
      <c r="AAE53" s="150"/>
      <c r="AAF53" s="150"/>
      <c r="AAG53" s="150"/>
      <c r="AAH53" s="150"/>
      <c r="AAI53" s="150"/>
      <c r="AAJ53" s="150"/>
      <c r="AAK53" s="150"/>
      <c r="AAL53" s="150"/>
      <c r="AAM53" s="150"/>
      <c r="AAN53" s="150"/>
      <c r="AAO53" s="150"/>
      <c r="AAP53" s="150"/>
      <c r="AAQ53" s="150"/>
      <c r="AAR53" s="150"/>
      <c r="AAS53" s="150"/>
      <c r="AAT53" s="150"/>
      <c r="AAU53" s="150"/>
      <c r="AAV53" s="150"/>
      <c r="AAW53" s="150"/>
      <c r="AAX53" s="150"/>
      <c r="AAY53" s="150"/>
      <c r="AAZ53" s="150"/>
      <c r="ABA53" s="150"/>
      <c r="ABB53" s="150"/>
      <c r="ABC53" s="150"/>
      <c r="ABD53" s="150"/>
      <c r="ABE53" s="150"/>
      <c r="ABF53" s="150"/>
      <c r="ABG53" s="150"/>
      <c r="ABH53" s="150"/>
      <c r="ABI53" s="150"/>
      <c r="ABJ53" s="150"/>
      <c r="ABK53" s="150"/>
      <c r="ABL53" s="150"/>
      <c r="ABM53" s="150"/>
      <c r="ABN53" s="150"/>
      <c r="ABO53" s="150"/>
      <c r="ABP53" s="150"/>
      <c r="ABQ53" s="150"/>
      <c r="ABR53" s="150"/>
      <c r="ABS53" s="150"/>
      <c r="ABT53" s="150"/>
      <c r="ABU53" s="150"/>
      <c r="ABV53" s="150"/>
      <c r="ABW53" s="150"/>
      <c r="ABX53" s="150"/>
      <c r="ABY53" s="150"/>
      <c r="ABZ53" s="150"/>
      <c r="ACA53" s="150"/>
      <c r="ACB53" s="150"/>
      <c r="ACC53" s="150"/>
      <c r="ACD53" s="150"/>
      <c r="ACE53" s="150"/>
      <c r="ACF53" s="150"/>
      <c r="ACG53" s="150"/>
      <c r="ACH53" s="150"/>
      <c r="ACI53" s="150"/>
      <c r="ACJ53" s="150"/>
      <c r="ACK53" s="150"/>
      <c r="ACL53" s="150"/>
      <c r="ACM53" s="150"/>
      <c r="ACN53" s="150"/>
      <c r="ACO53" s="150"/>
      <c r="ACP53" s="150"/>
      <c r="ACQ53" s="150"/>
      <c r="ACR53" s="150"/>
      <c r="ACS53" s="150"/>
      <c r="ACT53" s="150"/>
      <c r="ACU53" s="150"/>
      <c r="ACV53" s="150"/>
      <c r="ACW53" s="150"/>
      <c r="ACX53" s="150"/>
      <c r="ACY53" s="150"/>
      <c r="ACZ53" s="150"/>
      <c r="ADA53" s="150"/>
      <c r="ADB53" s="150"/>
      <c r="ADC53" s="150"/>
      <c r="ADD53" s="150"/>
      <c r="ADE53" s="150"/>
      <c r="ADF53" s="150"/>
      <c r="ADG53" s="150"/>
      <c r="ADH53" s="150"/>
      <c r="ADI53" s="150"/>
      <c r="ADJ53" s="150"/>
      <c r="ADK53" s="150"/>
      <c r="ADL53" s="150"/>
      <c r="ADM53" s="150"/>
      <c r="ADN53" s="150"/>
      <c r="ADO53" s="150"/>
      <c r="ADP53" s="150"/>
      <c r="ADQ53" s="150"/>
      <c r="ADR53" s="150"/>
      <c r="ADS53" s="150"/>
      <c r="ADT53" s="150"/>
      <c r="ADU53" s="150"/>
      <c r="ADV53" s="150"/>
      <c r="ADW53" s="150"/>
      <c r="ADX53" s="150"/>
      <c r="ADY53" s="150"/>
      <c r="ADZ53" s="150"/>
      <c r="AEA53" s="150"/>
      <c r="AEB53" s="150"/>
      <c r="AEC53" s="150"/>
      <c r="AED53" s="150"/>
      <c r="AEE53" s="150"/>
      <c r="AEF53" s="150"/>
      <c r="AEG53" s="150"/>
      <c r="AEH53" s="150"/>
      <c r="AEI53" s="150"/>
      <c r="AEJ53" s="150"/>
      <c r="AEK53" s="150"/>
      <c r="AEL53" s="150"/>
      <c r="AEM53" s="150"/>
      <c r="AEN53" s="150"/>
      <c r="AEO53" s="150"/>
      <c r="AEP53" s="150"/>
      <c r="AEQ53" s="150"/>
      <c r="AER53" s="150"/>
      <c r="AES53" s="150"/>
      <c r="AET53" s="150"/>
      <c r="AEU53" s="150"/>
      <c r="AEV53" s="150"/>
      <c r="AEW53" s="150"/>
      <c r="AEX53" s="150"/>
      <c r="AEY53" s="150"/>
      <c r="AEZ53" s="150"/>
      <c r="AFA53" s="150"/>
      <c r="AFB53" s="150"/>
      <c r="AFC53" s="150"/>
      <c r="AFD53" s="150"/>
      <c r="AFE53" s="150"/>
      <c r="AFF53" s="150"/>
      <c r="AFG53" s="150"/>
      <c r="AFH53" s="150"/>
      <c r="AFI53" s="150"/>
      <c r="AFJ53" s="150"/>
      <c r="AFK53" s="150"/>
      <c r="AFL53" s="150"/>
      <c r="AFM53" s="150"/>
      <c r="AFN53" s="150"/>
      <c r="AFO53" s="150"/>
      <c r="AFP53" s="150"/>
      <c r="AFQ53" s="150"/>
      <c r="AFR53" s="150"/>
      <c r="AFS53" s="150"/>
      <c r="AFT53" s="150"/>
      <c r="AFU53" s="150"/>
      <c r="AFV53" s="150"/>
      <c r="AFW53" s="150"/>
      <c r="AFX53" s="150"/>
      <c r="AFY53" s="150"/>
      <c r="AFZ53" s="150"/>
      <c r="AGA53" s="150"/>
      <c r="AGB53" s="150"/>
      <c r="AGC53" s="150"/>
      <c r="AGD53" s="150"/>
      <c r="AGE53" s="150"/>
      <c r="AGF53" s="150"/>
      <c r="AGG53" s="150"/>
      <c r="AGH53" s="150"/>
      <c r="AGI53" s="150"/>
      <c r="AGJ53" s="150"/>
      <c r="AGK53" s="150"/>
      <c r="AGL53" s="150"/>
      <c r="AGM53" s="150"/>
      <c r="AGN53" s="150"/>
      <c r="AGO53" s="150"/>
      <c r="AGP53" s="150"/>
      <c r="AGQ53" s="150"/>
      <c r="AGR53" s="150"/>
      <c r="AGS53" s="150"/>
      <c r="AGT53" s="150"/>
      <c r="AGU53" s="150"/>
      <c r="AGV53" s="150"/>
      <c r="AGW53" s="150"/>
      <c r="AGX53" s="150"/>
      <c r="AGY53" s="150"/>
      <c r="AGZ53" s="150"/>
      <c r="AHA53" s="150"/>
      <c r="AHB53" s="150"/>
      <c r="AHC53" s="150"/>
      <c r="AHD53" s="150"/>
      <c r="AHE53" s="150"/>
      <c r="AHF53" s="150"/>
      <c r="AHG53" s="150"/>
      <c r="AHH53" s="150"/>
      <c r="AHI53" s="150"/>
      <c r="AHJ53" s="150"/>
      <c r="AHK53" s="150"/>
      <c r="AHL53" s="150"/>
      <c r="AHM53" s="150"/>
      <c r="AHN53" s="150"/>
      <c r="AHO53" s="150"/>
      <c r="AHP53" s="150"/>
      <c r="AHQ53" s="150"/>
      <c r="AHR53" s="150"/>
      <c r="AHS53" s="150"/>
      <c r="AHT53" s="150"/>
      <c r="AHU53" s="150"/>
      <c r="AHV53" s="150"/>
      <c r="AHW53" s="150"/>
      <c r="AHX53" s="150"/>
      <c r="AHY53" s="150"/>
      <c r="AHZ53" s="150"/>
      <c r="AIA53" s="150"/>
      <c r="AIB53" s="150"/>
      <c r="AIC53" s="150"/>
      <c r="AID53" s="150"/>
      <c r="AIE53" s="150"/>
      <c r="AIF53" s="150"/>
      <c r="AIG53" s="150"/>
      <c r="AIH53" s="150"/>
      <c r="AII53" s="150"/>
      <c r="AIJ53" s="150"/>
      <c r="AIK53" s="150"/>
      <c r="AIL53" s="150"/>
      <c r="AIM53" s="150"/>
      <c r="AIN53" s="150"/>
      <c r="AIO53" s="150"/>
      <c r="AIP53" s="150"/>
      <c r="AIQ53" s="150"/>
      <c r="AIR53" s="150"/>
      <c r="AIS53" s="150"/>
      <c r="AIT53" s="150"/>
      <c r="AIU53" s="150"/>
      <c r="AIV53" s="150"/>
      <c r="AIW53" s="150"/>
      <c r="AIX53" s="150"/>
      <c r="AIY53" s="150"/>
      <c r="AIZ53" s="150"/>
      <c r="AJA53" s="150"/>
      <c r="AJB53" s="150"/>
      <c r="AJC53" s="150"/>
      <c r="AJD53" s="150"/>
      <c r="AJE53" s="150"/>
      <c r="AJF53" s="150"/>
      <c r="AJG53" s="150"/>
      <c r="AJH53" s="150"/>
      <c r="AJI53" s="150"/>
      <c r="AJJ53" s="150"/>
      <c r="AJK53" s="150"/>
      <c r="AJL53" s="150"/>
      <c r="AJM53" s="150"/>
      <c r="AJN53" s="150"/>
      <c r="AJO53" s="150"/>
      <c r="AJP53" s="150"/>
      <c r="AJQ53" s="150"/>
      <c r="AJR53" s="150"/>
      <c r="AJS53" s="150"/>
      <c r="AJT53" s="150"/>
      <c r="AJU53" s="150"/>
      <c r="AJV53" s="150"/>
      <c r="AJW53" s="150"/>
      <c r="AJX53" s="150"/>
      <c r="AJY53" s="150"/>
      <c r="AJZ53" s="150"/>
      <c r="AKA53" s="150"/>
      <c r="AKB53" s="150"/>
      <c r="AKC53" s="150"/>
      <c r="AKD53" s="150"/>
      <c r="AKE53" s="150"/>
      <c r="AKF53" s="150"/>
      <c r="AKG53" s="150"/>
      <c r="AKH53" s="150"/>
      <c r="AKI53" s="150"/>
      <c r="AKJ53" s="150"/>
      <c r="AKK53" s="150"/>
      <c r="AKL53" s="150"/>
      <c r="AKM53" s="150"/>
      <c r="AKN53" s="150"/>
      <c r="AKO53" s="150"/>
      <c r="AKP53" s="150"/>
      <c r="AKQ53" s="150"/>
      <c r="AKR53" s="150"/>
      <c r="AKS53" s="150"/>
      <c r="AKT53" s="150"/>
      <c r="AKU53" s="150"/>
      <c r="AKV53" s="150"/>
      <c r="AKW53" s="150"/>
      <c r="AKX53" s="150"/>
      <c r="AKY53" s="150"/>
      <c r="AKZ53" s="150"/>
      <c r="ALA53" s="150"/>
      <c r="ALB53" s="150"/>
      <c r="ALC53" s="150"/>
      <c r="ALD53" s="150"/>
      <c r="ALE53" s="150"/>
      <c r="ALF53" s="150"/>
      <c r="ALG53" s="150"/>
      <c r="ALH53" s="150"/>
      <c r="ALI53" s="150"/>
      <c r="ALJ53" s="150"/>
      <c r="ALK53" s="150"/>
      <c r="ALL53" s="150"/>
      <c r="ALM53" s="150"/>
      <c r="ALN53" s="150"/>
      <c r="ALO53" s="150"/>
      <c r="ALP53" s="150"/>
      <c r="ALQ53" s="150"/>
      <c r="ALR53" s="150"/>
      <c r="ALS53" s="150"/>
      <c r="ALT53" s="150"/>
      <c r="ALU53" s="150"/>
      <c r="ALV53" s="150"/>
      <c r="ALW53" s="150"/>
      <c r="ALX53" s="150"/>
      <c r="ALY53" s="150"/>
      <c r="ALZ53" s="150"/>
      <c r="AMA53" s="150"/>
      <c r="AMB53" s="150"/>
      <c r="AMC53" s="150"/>
      <c r="AMD53" s="150"/>
      <c r="AME53" s="150"/>
      <c r="AMF53" s="150"/>
      <c r="AMG53" s="150"/>
      <c r="AMH53" s="150"/>
      <c r="AMI53" s="150"/>
      <c r="AMJ53" s="150"/>
      <c r="AMK53" s="150"/>
      <c r="AML53" s="150"/>
      <c r="AMM53" s="150"/>
      <c r="AMN53" s="150"/>
      <c r="AMO53" s="150"/>
      <c r="AMP53" s="150"/>
      <c r="AMQ53" s="150"/>
      <c r="AMR53" s="150"/>
      <c r="AMS53" s="150"/>
      <c r="AMT53" s="150"/>
      <c r="AMU53" s="150"/>
      <c r="AMV53" s="150"/>
      <c r="AMW53" s="150"/>
      <c r="AMX53" s="150"/>
      <c r="AMY53" s="150"/>
      <c r="AMZ53" s="150"/>
      <c r="ANA53" s="150"/>
      <c r="ANB53" s="150"/>
      <c r="ANC53" s="150"/>
      <c r="AND53" s="150"/>
      <c r="ANE53" s="150"/>
      <c r="ANF53" s="150"/>
      <c r="ANG53" s="150"/>
      <c r="ANH53" s="150"/>
      <c r="ANI53" s="150"/>
      <c r="ANJ53" s="150"/>
      <c r="ANK53" s="150"/>
      <c r="ANL53" s="150"/>
      <c r="ANM53" s="150"/>
      <c r="ANN53" s="150"/>
      <c r="ANO53" s="150"/>
      <c r="ANP53" s="150"/>
      <c r="ANQ53" s="150"/>
      <c r="ANR53" s="150"/>
      <c r="ANS53" s="150"/>
      <c r="ANT53" s="150"/>
      <c r="ANU53" s="150"/>
      <c r="ANV53" s="150"/>
      <c r="ANW53" s="150"/>
      <c r="ANX53" s="150"/>
      <c r="ANY53" s="150"/>
      <c r="ANZ53" s="150"/>
      <c r="AOA53" s="150"/>
      <c r="AOB53" s="150"/>
      <c r="AOC53" s="150"/>
      <c r="AOD53" s="150"/>
      <c r="AOE53" s="150"/>
      <c r="AOF53" s="150"/>
      <c r="AOG53" s="150"/>
      <c r="AOH53" s="150"/>
      <c r="AOI53" s="150"/>
      <c r="AOJ53" s="150"/>
      <c r="AOK53" s="150"/>
      <c r="AOL53" s="150"/>
      <c r="AOM53" s="150"/>
      <c r="AON53" s="150"/>
      <c r="AOO53" s="150"/>
      <c r="AOP53" s="150"/>
      <c r="AOQ53" s="150"/>
      <c r="AOR53" s="150"/>
      <c r="AOS53" s="150"/>
      <c r="AOT53" s="150"/>
      <c r="AOU53" s="150"/>
      <c r="AOV53" s="150"/>
      <c r="AOW53" s="150"/>
      <c r="AOX53" s="150"/>
      <c r="AOY53" s="150"/>
      <c r="AOZ53" s="150"/>
      <c r="APA53" s="150"/>
      <c r="APB53" s="150"/>
      <c r="APC53" s="150"/>
      <c r="APD53" s="150"/>
      <c r="APE53" s="150"/>
      <c r="APF53" s="150"/>
      <c r="APG53" s="150"/>
      <c r="APH53" s="150"/>
      <c r="API53" s="150"/>
      <c r="APJ53" s="150"/>
      <c r="APK53" s="150"/>
      <c r="APL53" s="150"/>
      <c r="APM53" s="150"/>
      <c r="APN53" s="150"/>
      <c r="APO53" s="150"/>
      <c r="APP53" s="150"/>
      <c r="APQ53" s="150"/>
      <c r="APR53" s="150"/>
      <c r="APS53" s="150"/>
      <c r="APT53" s="150"/>
      <c r="APU53" s="150"/>
      <c r="APV53" s="150"/>
      <c r="APW53" s="150"/>
      <c r="APX53" s="150"/>
      <c r="APY53" s="150"/>
      <c r="APZ53" s="150"/>
      <c r="AQA53" s="150"/>
      <c r="AQB53" s="150"/>
      <c r="AQC53" s="150"/>
      <c r="AQD53" s="150"/>
      <c r="AQE53" s="150"/>
      <c r="AQF53" s="150"/>
      <c r="AQG53" s="150"/>
      <c r="AQH53" s="150"/>
      <c r="AQI53" s="150"/>
      <c r="AQJ53" s="150"/>
      <c r="AQK53" s="150"/>
      <c r="AQL53" s="150"/>
      <c r="AQM53" s="150"/>
      <c r="AQN53" s="150"/>
      <c r="AQO53" s="150"/>
      <c r="AQP53" s="150"/>
      <c r="AQQ53" s="150"/>
      <c r="AQR53" s="150"/>
      <c r="AQS53" s="150"/>
      <c r="AQT53" s="150"/>
      <c r="AQU53" s="150"/>
      <c r="AQV53" s="150"/>
      <c r="AQW53" s="150"/>
      <c r="AQX53" s="150"/>
      <c r="AQY53" s="150"/>
      <c r="AQZ53" s="150"/>
      <c r="ARA53" s="150"/>
      <c r="ARB53" s="150"/>
      <c r="ARC53" s="150"/>
      <c r="ARD53" s="150"/>
      <c r="ARE53" s="150"/>
      <c r="ARF53" s="150"/>
      <c r="ARG53" s="150"/>
      <c r="ARH53" s="150"/>
      <c r="ARI53" s="150"/>
      <c r="ARJ53" s="150"/>
      <c r="ARK53" s="150"/>
      <c r="ARL53" s="150"/>
      <c r="ARM53" s="150"/>
      <c r="ARN53" s="150"/>
      <c r="ARO53" s="150"/>
      <c r="ARP53" s="150"/>
      <c r="ARQ53" s="150"/>
      <c r="ARR53" s="150"/>
      <c r="ARS53" s="150"/>
      <c r="ART53" s="150"/>
      <c r="ARU53" s="150"/>
      <c r="ARV53" s="150"/>
      <c r="ARW53" s="150"/>
      <c r="ARX53" s="150"/>
      <c r="ARY53" s="150"/>
      <c r="ARZ53" s="150"/>
      <c r="ASA53" s="150"/>
      <c r="ASB53" s="150"/>
      <c r="ASC53" s="150"/>
      <c r="ASD53" s="150"/>
      <c r="ASE53" s="150"/>
      <c r="ASF53" s="150"/>
      <c r="ASG53" s="150"/>
      <c r="ASH53" s="150"/>
      <c r="ASI53" s="150"/>
      <c r="ASJ53" s="150"/>
      <c r="ASK53" s="150"/>
      <c r="ASL53" s="150"/>
      <c r="ASM53" s="150"/>
      <c r="ASN53" s="150"/>
      <c r="ASO53" s="150"/>
      <c r="ASP53" s="150"/>
      <c r="ASQ53" s="150"/>
      <c r="ASR53" s="150"/>
      <c r="ASS53" s="150"/>
      <c r="AST53" s="150"/>
      <c r="ASU53" s="150"/>
      <c r="ASV53" s="150"/>
      <c r="ASW53" s="150"/>
      <c r="ASX53" s="150"/>
      <c r="ASY53" s="150"/>
      <c r="ASZ53" s="150"/>
      <c r="ATA53" s="150"/>
      <c r="ATB53" s="150"/>
      <c r="ATC53" s="150"/>
      <c r="ATD53" s="150"/>
      <c r="ATE53" s="150"/>
      <c r="ATF53" s="150"/>
      <c r="ATG53" s="150"/>
      <c r="ATH53" s="150"/>
      <c r="ATI53" s="150"/>
      <c r="ATJ53" s="150"/>
      <c r="ATK53" s="150"/>
      <c r="ATL53" s="150"/>
      <c r="ATM53" s="150"/>
      <c r="ATN53" s="150"/>
      <c r="ATO53" s="150"/>
      <c r="ATP53" s="150"/>
      <c r="ATQ53" s="150"/>
      <c r="ATR53" s="150"/>
      <c r="ATS53" s="150"/>
      <c r="ATT53" s="150"/>
      <c r="ATU53" s="150"/>
      <c r="ATV53" s="150"/>
      <c r="ATW53" s="150"/>
      <c r="ATX53" s="150"/>
      <c r="ATY53" s="150"/>
      <c r="ATZ53" s="150"/>
      <c r="AUA53" s="150"/>
      <c r="AUB53" s="150"/>
      <c r="AUC53" s="150"/>
      <c r="AUD53" s="150"/>
      <c r="AUE53" s="150"/>
      <c r="AUF53" s="150"/>
      <c r="AUG53" s="150"/>
      <c r="AUH53" s="150"/>
      <c r="AUI53" s="150"/>
      <c r="AUJ53" s="150"/>
      <c r="AUK53" s="150"/>
      <c r="AUL53" s="150"/>
      <c r="AUM53" s="150"/>
      <c r="AUN53" s="150"/>
      <c r="AUO53" s="150"/>
      <c r="AUP53" s="150"/>
      <c r="AUQ53" s="150"/>
      <c r="AUR53" s="150"/>
      <c r="AUS53" s="150"/>
      <c r="AUT53" s="150"/>
      <c r="AUU53" s="150"/>
      <c r="AUV53" s="150"/>
      <c r="AUW53" s="150"/>
      <c r="AUX53" s="150"/>
      <c r="AUY53" s="150"/>
      <c r="AUZ53" s="150"/>
      <c r="AVA53" s="150"/>
      <c r="AVB53" s="150"/>
      <c r="AVC53" s="150"/>
      <c r="AVD53" s="150"/>
      <c r="AVE53" s="150"/>
      <c r="AVF53" s="150"/>
      <c r="AVG53" s="150"/>
      <c r="AVH53" s="150"/>
      <c r="AVI53" s="150"/>
      <c r="AVJ53" s="150"/>
      <c r="AVK53" s="150"/>
      <c r="AVL53" s="150"/>
      <c r="AVM53" s="150"/>
      <c r="AVN53" s="150"/>
      <c r="AVO53" s="150"/>
      <c r="AVP53" s="150"/>
      <c r="AVQ53" s="150"/>
      <c r="AVR53" s="150"/>
      <c r="AVS53" s="150"/>
      <c r="AVT53" s="150"/>
      <c r="AVU53" s="150"/>
      <c r="AVV53" s="150"/>
      <c r="AVW53" s="150"/>
      <c r="AVX53" s="150"/>
      <c r="AVY53" s="150"/>
      <c r="AVZ53" s="150"/>
      <c r="AWA53" s="150"/>
      <c r="AWB53" s="150"/>
      <c r="AWC53" s="150"/>
      <c r="AWD53" s="150"/>
      <c r="AWE53" s="150"/>
      <c r="AWF53" s="150"/>
      <c r="AWG53" s="150"/>
      <c r="AWH53" s="150"/>
      <c r="AWI53" s="150"/>
      <c r="AWJ53" s="150"/>
      <c r="AWK53" s="150"/>
      <c r="AWL53" s="150"/>
      <c r="AWM53" s="150"/>
      <c r="AWN53" s="150"/>
      <c r="AWO53" s="150"/>
      <c r="AWP53" s="150"/>
      <c r="AWQ53" s="150"/>
      <c r="AWR53" s="150"/>
      <c r="AWS53" s="150"/>
      <c r="AWT53" s="150"/>
      <c r="AWU53" s="150"/>
      <c r="AWV53" s="150"/>
      <c r="AWW53" s="150"/>
      <c r="AWX53" s="150"/>
      <c r="AWY53" s="150"/>
      <c r="AWZ53" s="150"/>
      <c r="AXA53" s="150"/>
      <c r="AXB53" s="150"/>
      <c r="AXC53" s="150"/>
      <c r="AXD53" s="150"/>
      <c r="AXE53" s="150"/>
      <c r="AXF53" s="150"/>
      <c r="AXG53" s="150"/>
      <c r="AXH53" s="150"/>
      <c r="AXI53" s="150"/>
      <c r="AXJ53" s="150"/>
      <c r="AXK53" s="150"/>
      <c r="AXL53" s="150"/>
      <c r="AXM53" s="150"/>
      <c r="AXN53" s="150"/>
      <c r="AXO53" s="150"/>
      <c r="AXP53" s="150"/>
      <c r="AXQ53" s="150"/>
      <c r="AXR53" s="150"/>
      <c r="AXS53" s="150"/>
      <c r="AXT53" s="150"/>
      <c r="AXU53" s="150"/>
      <c r="AXV53" s="150"/>
      <c r="AXW53" s="150"/>
      <c r="AXX53" s="150"/>
      <c r="AXY53" s="150"/>
      <c r="AXZ53" s="150"/>
      <c r="AYA53" s="150"/>
      <c r="AYB53" s="150"/>
      <c r="AYC53" s="150"/>
      <c r="AYD53" s="150"/>
      <c r="AYE53" s="150"/>
      <c r="AYF53" s="150"/>
      <c r="AYG53" s="150"/>
      <c r="AYH53" s="150"/>
      <c r="AYI53" s="150"/>
      <c r="AYJ53" s="150"/>
      <c r="AYK53" s="150"/>
      <c r="AYL53" s="150"/>
      <c r="AYM53" s="150"/>
      <c r="AYN53" s="150"/>
      <c r="AYO53" s="150"/>
      <c r="AYP53" s="150"/>
      <c r="AYQ53" s="150"/>
      <c r="AYR53" s="150"/>
      <c r="AYS53" s="150"/>
      <c r="AYT53" s="150"/>
      <c r="AYU53" s="150"/>
      <c r="AYV53" s="150"/>
      <c r="AYW53" s="150"/>
      <c r="AYX53" s="150"/>
      <c r="AYY53" s="150"/>
      <c r="AYZ53" s="150"/>
      <c r="AZA53" s="150"/>
      <c r="AZB53" s="150"/>
      <c r="AZC53" s="150"/>
      <c r="AZD53" s="150"/>
      <c r="AZE53" s="150"/>
      <c r="AZF53" s="150"/>
      <c r="AZG53" s="150"/>
      <c r="AZH53" s="150"/>
      <c r="AZI53" s="150"/>
      <c r="AZJ53" s="150"/>
      <c r="AZK53" s="150"/>
      <c r="AZL53" s="150"/>
      <c r="AZM53" s="150"/>
      <c r="AZN53" s="150"/>
      <c r="AZO53" s="150"/>
      <c r="AZP53" s="150"/>
      <c r="AZQ53" s="150"/>
      <c r="AZR53" s="150"/>
      <c r="AZS53" s="150"/>
      <c r="AZT53" s="150"/>
      <c r="AZU53" s="150"/>
      <c r="AZV53" s="150"/>
      <c r="AZW53" s="150"/>
      <c r="AZX53" s="150"/>
      <c r="AZY53" s="150"/>
      <c r="AZZ53" s="150"/>
      <c r="BAA53" s="150"/>
      <c r="BAB53" s="150"/>
      <c r="BAC53" s="150"/>
      <c r="BAD53" s="150"/>
      <c r="BAE53" s="150"/>
      <c r="BAF53" s="150"/>
      <c r="BAG53" s="150"/>
      <c r="BAH53" s="150"/>
      <c r="BAI53" s="150"/>
      <c r="BAJ53" s="150"/>
      <c r="BAK53" s="150"/>
      <c r="BAL53" s="150"/>
      <c r="BAM53" s="150"/>
      <c r="BAN53" s="150"/>
      <c r="BAO53" s="150"/>
      <c r="BAP53" s="150"/>
      <c r="BAQ53" s="150"/>
      <c r="BAR53" s="150"/>
      <c r="BAS53" s="150"/>
      <c r="BAT53" s="150"/>
      <c r="BAU53" s="150"/>
      <c r="BAV53" s="150"/>
      <c r="BAW53" s="150"/>
      <c r="BAX53" s="150"/>
      <c r="BAY53" s="150"/>
      <c r="BAZ53" s="150"/>
      <c r="BBA53" s="150"/>
      <c r="BBB53" s="150"/>
      <c r="BBC53" s="150"/>
      <c r="BBD53" s="150"/>
      <c r="BBE53" s="150"/>
      <c r="BBF53" s="150"/>
      <c r="BBG53" s="150"/>
      <c r="BBH53" s="150"/>
      <c r="BBI53" s="150"/>
      <c r="BBJ53" s="150"/>
      <c r="BBK53" s="150"/>
      <c r="BBL53" s="150"/>
      <c r="BBM53" s="150"/>
      <c r="BBN53" s="150"/>
      <c r="BBO53" s="150"/>
      <c r="BBP53" s="150"/>
      <c r="BBQ53" s="150"/>
      <c r="BBR53" s="150"/>
      <c r="BBS53" s="150"/>
      <c r="BBT53" s="150"/>
      <c r="BBU53" s="150"/>
      <c r="BBV53" s="150"/>
      <c r="BBW53" s="150"/>
      <c r="BBX53" s="150"/>
      <c r="BBY53" s="150"/>
      <c r="BBZ53" s="150"/>
      <c r="BCA53" s="150"/>
      <c r="BCB53" s="150"/>
      <c r="BCC53" s="150"/>
      <c r="BCD53" s="150"/>
      <c r="BCE53" s="150"/>
      <c r="BCF53" s="150"/>
      <c r="BCG53" s="150"/>
      <c r="BCH53" s="150"/>
      <c r="BCI53" s="150"/>
      <c r="BCJ53" s="150"/>
      <c r="BCK53" s="150"/>
      <c r="BCL53" s="150"/>
      <c r="BCM53" s="150"/>
      <c r="BCN53" s="150"/>
      <c r="BCO53" s="150"/>
      <c r="BCP53" s="150"/>
      <c r="BCQ53" s="150"/>
      <c r="BCR53" s="150"/>
      <c r="BCS53" s="150"/>
      <c r="BCT53" s="150"/>
      <c r="BCU53" s="150"/>
      <c r="BCV53" s="150"/>
      <c r="BCW53" s="150"/>
      <c r="BCX53" s="150"/>
      <c r="BCY53" s="150"/>
      <c r="BCZ53" s="150"/>
      <c r="BDA53" s="150"/>
      <c r="BDB53" s="150"/>
      <c r="BDC53" s="150"/>
      <c r="BDD53" s="150"/>
      <c r="BDE53" s="150"/>
      <c r="BDF53" s="150"/>
      <c r="BDG53" s="150"/>
      <c r="BDH53" s="150"/>
      <c r="BDI53" s="150"/>
      <c r="BDJ53" s="150"/>
      <c r="BDK53" s="150"/>
      <c r="BDL53" s="150"/>
      <c r="BDM53" s="150"/>
      <c r="BDN53" s="150"/>
      <c r="BDO53" s="150"/>
      <c r="BDP53" s="150"/>
      <c r="BDQ53" s="150"/>
      <c r="BDR53" s="150"/>
      <c r="BDS53" s="150"/>
      <c r="BDT53" s="150"/>
      <c r="BDU53" s="150"/>
      <c r="BDV53" s="150"/>
      <c r="BDW53" s="150"/>
      <c r="BDX53" s="150"/>
      <c r="BDY53" s="150"/>
      <c r="BDZ53" s="150"/>
      <c r="BEA53" s="150"/>
      <c r="BEB53" s="150"/>
      <c r="BEC53" s="150"/>
      <c r="BED53" s="150"/>
      <c r="BEE53" s="150"/>
      <c r="BEF53" s="150"/>
      <c r="BEG53" s="150"/>
      <c r="BEH53" s="150"/>
      <c r="BEI53" s="150"/>
      <c r="BEJ53" s="150"/>
      <c r="BEK53" s="150"/>
      <c r="BEL53" s="150"/>
      <c r="BEM53" s="150"/>
      <c r="BEN53" s="150"/>
      <c r="BEO53" s="150"/>
      <c r="BEP53" s="150"/>
      <c r="BEQ53" s="150"/>
      <c r="BER53" s="150"/>
      <c r="BES53" s="150"/>
      <c r="BET53" s="150"/>
      <c r="BEU53" s="150"/>
      <c r="BEV53" s="150"/>
      <c r="BEW53" s="150"/>
      <c r="BEX53" s="150"/>
      <c r="BEY53" s="150"/>
      <c r="BEZ53" s="150"/>
      <c r="BFA53" s="150"/>
      <c r="BFB53" s="150"/>
      <c r="BFC53" s="150"/>
      <c r="BFD53" s="150"/>
      <c r="BFE53" s="150"/>
      <c r="BFF53" s="150"/>
      <c r="BFG53" s="150"/>
      <c r="BFH53" s="150"/>
      <c r="BFI53" s="150"/>
      <c r="BFJ53" s="150"/>
      <c r="BFK53" s="150"/>
      <c r="BFL53" s="150"/>
      <c r="BFM53" s="150"/>
      <c r="BFN53" s="150"/>
      <c r="BFO53" s="150"/>
      <c r="BFP53" s="150"/>
      <c r="BFQ53" s="150"/>
      <c r="BFR53" s="150"/>
      <c r="BFS53" s="150"/>
      <c r="BFT53" s="150"/>
      <c r="BFU53" s="150"/>
      <c r="BFV53" s="150"/>
      <c r="BFW53" s="150"/>
      <c r="BFX53" s="150"/>
      <c r="BFY53" s="150"/>
      <c r="BFZ53" s="150"/>
      <c r="BGA53" s="150"/>
      <c r="BGB53" s="150"/>
      <c r="BGC53" s="150"/>
      <c r="BGD53" s="150"/>
      <c r="BGE53" s="150"/>
      <c r="BGF53" s="150"/>
      <c r="BGG53" s="150"/>
      <c r="BGH53" s="150"/>
      <c r="BGI53" s="150"/>
      <c r="BGJ53" s="150"/>
      <c r="BGK53" s="150"/>
      <c r="BGL53" s="150"/>
      <c r="BGM53" s="150"/>
      <c r="BGN53" s="150"/>
      <c r="BGO53" s="150"/>
      <c r="BGP53" s="150"/>
      <c r="BGQ53" s="150"/>
      <c r="BGR53" s="150"/>
      <c r="BGS53" s="150"/>
      <c r="BGT53" s="150"/>
      <c r="BGU53" s="150"/>
      <c r="BGV53" s="150"/>
      <c r="BGW53" s="150"/>
      <c r="BGX53" s="150"/>
      <c r="BGY53" s="150"/>
      <c r="BGZ53" s="150"/>
      <c r="BHA53" s="150"/>
      <c r="BHB53" s="150"/>
      <c r="BHC53" s="150"/>
      <c r="BHD53" s="150"/>
      <c r="BHE53" s="150"/>
      <c r="BHF53" s="150"/>
      <c r="BHG53" s="150"/>
      <c r="BHH53" s="150"/>
      <c r="BHI53" s="150"/>
      <c r="BHJ53" s="150"/>
      <c r="BHK53" s="150"/>
      <c r="BHL53" s="150"/>
      <c r="BHM53" s="150"/>
      <c r="BHN53" s="150"/>
      <c r="BHO53" s="150"/>
      <c r="BHP53" s="150"/>
      <c r="BHQ53" s="150"/>
      <c r="BHR53" s="150"/>
      <c r="BHS53" s="150"/>
      <c r="BHT53" s="150"/>
      <c r="BHU53" s="150"/>
      <c r="BHV53" s="150"/>
      <c r="BHW53" s="150"/>
      <c r="BHX53" s="150"/>
      <c r="BHY53" s="150"/>
      <c r="BHZ53" s="150"/>
      <c r="BIA53" s="150"/>
      <c r="BIB53" s="150"/>
      <c r="BIC53" s="150"/>
      <c r="BID53" s="150"/>
      <c r="BIE53" s="150"/>
      <c r="BIF53" s="150"/>
      <c r="BIG53" s="150"/>
      <c r="BIH53" s="150"/>
      <c r="BII53" s="150"/>
      <c r="BIJ53" s="150"/>
      <c r="BIK53" s="150"/>
      <c r="BIL53" s="150"/>
      <c r="BIM53" s="150"/>
      <c r="BIN53" s="150"/>
      <c r="BIO53" s="150"/>
      <c r="BIP53" s="150"/>
      <c r="BIQ53" s="150"/>
      <c r="BIR53" s="150"/>
      <c r="BIS53" s="150"/>
      <c r="BIT53" s="150"/>
      <c r="BIU53" s="150"/>
      <c r="BIV53" s="150"/>
      <c r="BIW53" s="150"/>
      <c r="BIX53" s="150"/>
      <c r="BIY53" s="150"/>
      <c r="BIZ53" s="150"/>
      <c r="BJA53" s="150"/>
      <c r="BJB53" s="150"/>
      <c r="BJC53" s="150"/>
      <c r="BJD53" s="150"/>
      <c r="BJE53" s="150"/>
      <c r="BJF53" s="150"/>
      <c r="BJG53" s="150"/>
      <c r="BJH53" s="150"/>
      <c r="BJI53" s="150"/>
      <c r="BJJ53" s="150"/>
      <c r="BJK53" s="150"/>
      <c r="BJL53" s="150"/>
      <c r="BJM53" s="150"/>
      <c r="BJN53" s="150"/>
      <c r="BJO53" s="150"/>
      <c r="BJP53" s="150"/>
      <c r="BJQ53" s="150"/>
      <c r="BJR53" s="150"/>
      <c r="BJS53" s="150"/>
      <c r="BJT53" s="150"/>
      <c r="BJU53" s="150"/>
      <c r="BJV53" s="150"/>
      <c r="BJW53" s="150"/>
      <c r="BJX53" s="150"/>
      <c r="BJY53" s="150"/>
      <c r="BJZ53" s="150"/>
      <c r="BKA53" s="150"/>
      <c r="BKB53" s="150"/>
      <c r="BKC53" s="150"/>
      <c r="BKD53" s="150"/>
      <c r="BKE53" s="150"/>
      <c r="BKF53" s="150"/>
      <c r="BKG53" s="150"/>
      <c r="BKH53" s="150"/>
      <c r="BKI53" s="150"/>
      <c r="BKJ53" s="150"/>
      <c r="BKK53" s="150"/>
      <c r="BKL53" s="150"/>
      <c r="BKM53" s="150"/>
      <c r="BKN53" s="150"/>
      <c r="BKO53" s="150"/>
      <c r="BKP53" s="150"/>
      <c r="BKQ53" s="150"/>
      <c r="BKR53" s="150"/>
      <c r="BKS53" s="150"/>
      <c r="BKT53" s="150"/>
      <c r="BKU53" s="150"/>
      <c r="BKV53" s="150"/>
      <c r="BKW53" s="150"/>
      <c r="BKX53" s="150"/>
      <c r="BKY53" s="150"/>
      <c r="BKZ53" s="150"/>
      <c r="BLA53" s="150"/>
      <c r="BLB53" s="150"/>
      <c r="BLC53" s="150"/>
      <c r="BLD53" s="150"/>
      <c r="BLE53" s="150"/>
      <c r="BLF53" s="150"/>
      <c r="BLG53" s="150"/>
      <c r="BLH53" s="150"/>
      <c r="BLI53" s="150"/>
      <c r="BLJ53" s="150"/>
      <c r="BLK53" s="150"/>
      <c r="BLL53" s="150"/>
      <c r="BLM53" s="150"/>
      <c r="BLN53" s="150"/>
      <c r="BLO53" s="150"/>
      <c r="BLP53" s="150"/>
      <c r="BLQ53" s="150"/>
      <c r="BLR53" s="150"/>
      <c r="BLS53" s="150"/>
      <c r="BLT53" s="150"/>
      <c r="BLU53" s="150"/>
      <c r="BLV53" s="150"/>
      <c r="BLW53" s="150"/>
      <c r="BLX53" s="150"/>
      <c r="BLY53" s="150"/>
      <c r="BLZ53" s="150"/>
      <c r="BMA53" s="150"/>
      <c r="BMB53" s="150"/>
      <c r="BMC53" s="150"/>
      <c r="BMD53" s="150"/>
      <c r="BME53" s="150"/>
      <c r="BMF53" s="150"/>
      <c r="BMG53" s="150"/>
      <c r="BMH53" s="150"/>
      <c r="BMI53" s="150"/>
      <c r="BMJ53" s="150"/>
      <c r="BMK53" s="150"/>
      <c r="BML53" s="150"/>
      <c r="BMM53" s="150"/>
      <c r="BMN53" s="150"/>
      <c r="BMO53" s="150"/>
      <c r="BMP53" s="150"/>
      <c r="BMQ53" s="150"/>
      <c r="BMR53" s="150"/>
      <c r="BMS53" s="150"/>
      <c r="BMT53" s="150"/>
      <c r="BMU53" s="150"/>
      <c r="BMV53" s="150"/>
      <c r="BMW53" s="150"/>
      <c r="BMX53" s="150"/>
      <c r="BMY53" s="150"/>
      <c r="BMZ53" s="150"/>
      <c r="BNA53" s="150"/>
      <c r="BNB53" s="150"/>
      <c r="BNC53" s="150"/>
      <c r="BND53" s="150"/>
      <c r="BNE53" s="150"/>
      <c r="BNF53" s="150"/>
      <c r="BNG53" s="150"/>
      <c r="BNH53" s="150"/>
      <c r="BNI53" s="150"/>
      <c r="BNJ53" s="150"/>
      <c r="BNK53" s="150"/>
      <c r="BNL53" s="150"/>
      <c r="BNM53" s="150"/>
      <c r="BNN53" s="150"/>
      <c r="BNO53" s="150"/>
      <c r="BNP53" s="150"/>
      <c r="BNQ53" s="150"/>
      <c r="BNR53" s="150"/>
      <c r="BNS53" s="150"/>
      <c r="BNT53" s="150"/>
      <c r="BNU53" s="150"/>
      <c r="BNV53" s="150"/>
      <c r="BNW53" s="150"/>
      <c r="BNX53" s="150"/>
      <c r="BNY53" s="150"/>
      <c r="BNZ53" s="150"/>
      <c r="BOA53" s="150"/>
      <c r="BOB53" s="150"/>
      <c r="BOC53" s="150"/>
      <c r="BOD53" s="150"/>
      <c r="BOE53" s="150"/>
      <c r="BOF53" s="150"/>
      <c r="BOG53" s="150"/>
      <c r="BOH53" s="150"/>
      <c r="BOI53" s="150"/>
      <c r="BOJ53" s="150"/>
      <c r="BOK53" s="150"/>
      <c r="BOL53" s="150"/>
      <c r="BOM53" s="150"/>
      <c r="BON53" s="150"/>
      <c r="BOO53" s="150"/>
      <c r="BOP53" s="150"/>
      <c r="BOQ53" s="150"/>
      <c r="BOR53" s="150"/>
      <c r="BOS53" s="150"/>
      <c r="BOT53" s="150"/>
      <c r="BOU53" s="150"/>
      <c r="BOV53" s="150"/>
      <c r="BOW53" s="150"/>
      <c r="BOX53" s="150"/>
      <c r="BOY53" s="150"/>
      <c r="BOZ53" s="150"/>
      <c r="BPA53" s="150"/>
      <c r="BPB53" s="150"/>
      <c r="BPC53" s="150"/>
      <c r="BPD53" s="150"/>
      <c r="BPE53" s="150"/>
      <c r="BPF53" s="150"/>
      <c r="BPG53" s="150"/>
      <c r="BPH53" s="150"/>
      <c r="BPI53" s="150"/>
      <c r="BPJ53" s="150"/>
      <c r="BPK53" s="150"/>
      <c r="BPL53" s="150"/>
      <c r="BPM53" s="150"/>
      <c r="BPN53" s="150"/>
      <c r="BPO53" s="150"/>
      <c r="BPP53" s="150"/>
      <c r="BPQ53" s="150"/>
      <c r="BPR53" s="150"/>
      <c r="BPS53" s="150"/>
      <c r="BPT53" s="150"/>
      <c r="BPU53" s="150"/>
      <c r="BPV53" s="150"/>
      <c r="BPW53" s="150"/>
      <c r="BPX53" s="150"/>
      <c r="BPY53" s="150"/>
      <c r="BPZ53" s="150"/>
      <c r="BQA53" s="150"/>
      <c r="BQB53" s="150"/>
      <c r="BQC53" s="150"/>
      <c r="BQD53" s="150"/>
      <c r="BQE53" s="150"/>
      <c r="BQF53" s="150"/>
      <c r="BQG53" s="150"/>
      <c r="BQH53" s="150"/>
      <c r="BQI53" s="150"/>
      <c r="BQJ53" s="150"/>
      <c r="BQK53" s="150"/>
      <c r="BQL53" s="150"/>
      <c r="BQM53" s="150"/>
      <c r="BQN53" s="150"/>
      <c r="BQO53" s="150"/>
      <c r="BQP53" s="150"/>
      <c r="BQQ53" s="150"/>
      <c r="BQR53" s="150"/>
      <c r="BQS53" s="150"/>
      <c r="BQT53" s="150"/>
      <c r="BQU53" s="150"/>
      <c r="BQV53" s="150"/>
      <c r="BQW53" s="150"/>
      <c r="BQX53" s="150"/>
      <c r="BQY53" s="150"/>
      <c r="BQZ53" s="150"/>
      <c r="BRA53" s="150"/>
      <c r="BRB53" s="150"/>
      <c r="BRC53" s="150"/>
      <c r="BRD53" s="150"/>
      <c r="BRE53" s="150"/>
      <c r="BRF53" s="150"/>
      <c r="BRG53" s="150"/>
      <c r="BRH53" s="150"/>
      <c r="BRI53" s="150"/>
      <c r="BRJ53" s="150"/>
      <c r="BRK53" s="150"/>
      <c r="BRL53" s="150"/>
      <c r="BRM53" s="150"/>
      <c r="BRN53" s="150"/>
      <c r="BRO53" s="150"/>
      <c r="BRP53" s="150"/>
      <c r="BRQ53" s="150"/>
      <c r="BRR53" s="150"/>
      <c r="BRS53" s="150"/>
      <c r="BRT53" s="150"/>
      <c r="BRU53" s="150"/>
      <c r="BRV53" s="150"/>
      <c r="BRW53" s="150"/>
      <c r="BRX53" s="150"/>
      <c r="BRY53" s="150"/>
      <c r="BRZ53" s="150"/>
      <c r="BSA53" s="150"/>
      <c r="BSB53" s="150"/>
      <c r="BSC53" s="150"/>
      <c r="BSD53" s="150"/>
      <c r="BSE53" s="150"/>
      <c r="BSF53" s="150"/>
      <c r="BSG53" s="150"/>
      <c r="BSH53" s="150"/>
      <c r="BSI53" s="150"/>
      <c r="BSJ53" s="150"/>
      <c r="BSK53" s="150"/>
      <c r="BSL53" s="150"/>
      <c r="BSM53" s="150"/>
      <c r="BSN53" s="150"/>
      <c r="BSO53" s="150"/>
      <c r="BSP53" s="150"/>
      <c r="BSQ53" s="150"/>
      <c r="BSR53" s="150"/>
      <c r="BSS53" s="150"/>
      <c r="BST53" s="150"/>
      <c r="BSU53" s="150"/>
      <c r="BSV53" s="150"/>
      <c r="BSW53" s="150"/>
      <c r="BSX53" s="150"/>
      <c r="BSY53" s="150"/>
      <c r="BSZ53" s="150"/>
      <c r="BTA53" s="150"/>
      <c r="BTB53" s="150"/>
      <c r="BTC53" s="150"/>
      <c r="BTD53" s="150"/>
      <c r="BTE53" s="150"/>
      <c r="BTF53" s="150"/>
      <c r="BTG53" s="150"/>
      <c r="BTH53" s="150"/>
      <c r="BTI53" s="150"/>
      <c r="BTJ53" s="150"/>
      <c r="BTK53" s="150"/>
      <c r="BTL53" s="150"/>
      <c r="BTM53" s="150"/>
      <c r="BTN53" s="150"/>
      <c r="BTO53" s="150"/>
      <c r="BTP53" s="150"/>
      <c r="BTQ53" s="150"/>
      <c r="BTR53" s="150"/>
      <c r="BTS53" s="150"/>
      <c r="BTT53" s="150"/>
      <c r="BTU53" s="150"/>
      <c r="BTV53" s="150"/>
      <c r="BTW53" s="150"/>
      <c r="BTX53" s="150"/>
      <c r="BTY53" s="150"/>
      <c r="BTZ53" s="150"/>
      <c r="BUA53" s="150"/>
      <c r="BUB53" s="150"/>
      <c r="BUC53" s="150"/>
      <c r="BUD53" s="150"/>
      <c r="BUE53" s="150"/>
      <c r="BUF53" s="150"/>
      <c r="BUG53" s="150"/>
      <c r="BUH53" s="150"/>
      <c r="BUI53" s="150"/>
      <c r="BUJ53" s="150"/>
      <c r="BUK53" s="150"/>
      <c r="BUL53" s="150"/>
      <c r="BUM53" s="150"/>
      <c r="BUN53" s="150"/>
      <c r="BUO53" s="150"/>
      <c r="BUP53" s="150"/>
      <c r="BUQ53" s="150"/>
      <c r="BUR53" s="150"/>
      <c r="BUS53" s="150"/>
      <c r="BUT53" s="150"/>
      <c r="BUU53" s="150"/>
      <c r="BUV53" s="150"/>
      <c r="BUW53" s="150"/>
      <c r="BUX53" s="150"/>
      <c r="BUY53" s="150"/>
      <c r="BUZ53" s="150"/>
      <c r="BVA53" s="150"/>
      <c r="BVB53" s="150"/>
      <c r="BVC53" s="150"/>
      <c r="BVD53" s="150"/>
      <c r="BVE53" s="150"/>
      <c r="BVF53" s="150"/>
      <c r="BVG53" s="150"/>
      <c r="BVH53" s="150"/>
      <c r="BVI53" s="150"/>
      <c r="BVJ53" s="150"/>
      <c r="BVK53" s="150"/>
      <c r="BVL53" s="150"/>
      <c r="BVM53" s="150"/>
      <c r="BVN53" s="150"/>
      <c r="BVO53" s="150"/>
      <c r="BVP53" s="150"/>
      <c r="BVQ53" s="150"/>
      <c r="BVR53" s="150"/>
      <c r="BVS53" s="150"/>
      <c r="BVT53" s="150"/>
      <c r="BVU53" s="150"/>
      <c r="BVV53" s="150"/>
      <c r="BVW53" s="150"/>
      <c r="BVX53" s="150"/>
      <c r="BVY53" s="150"/>
      <c r="BVZ53" s="150"/>
      <c r="BWA53" s="150"/>
      <c r="BWB53" s="150"/>
      <c r="BWC53" s="150"/>
      <c r="BWD53" s="150"/>
      <c r="BWE53" s="150"/>
      <c r="BWF53" s="150"/>
      <c r="BWG53" s="150"/>
      <c r="BWH53" s="150"/>
      <c r="BWI53" s="150"/>
      <c r="BWJ53" s="150"/>
      <c r="BWK53" s="150"/>
      <c r="BWL53" s="150"/>
      <c r="BWM53" s="150"/>
      <c r="BWN53" s="150"/>
      <c r="BWO53" s="150"/>
      <c r="BWP53" s="150"/>
      <c r="BWQ53" s="150"/>
      <c r="BWR53" s="150"/>
      <c r="BWS53" s="150"/>
      <c r="BWT53" s="150"/>
      <c r="BWU53" s="150"/>
      <c r="BWV53" s="150"/>
      <c r="BWW53" s="150"/>
      <c r="BWX53" s="150"/>
      <c r="BWY53" s="150"/>
      <c r="BWZ53" s="150"/>
      <c r="BXA53" s="150"/>
      <c r="BXB53" s="150"/>
      <c r="BXC53" s="150"/>
      <c r="BXD53" s="150"/>
      <c r="BXE53" s="150"/>
      <c r="BXF53" s="150"/>
      <c r="BXG53" s="150"/>
      <c r="BXH53" s="150"/>
      <c r="BXI53" s="150"/>
      <c r="BXJ53" s="150"/>
      <c r="BXK53" s="150"/>
      <c r="BXL53" s="150"/>
      <c r="BXM53" s="150"/>
      <c r="BXN53" s="150"/>
      <c r="BXO53" s="150"/>
      <c r="BXP53" s="150"/>
      <c r="BXQ53" s="150"/>
      <c r="BXR53" s="150"/>
      <c r="BXS53" s="150"/>
      <c r="BXT53" s="150"/>
      <c r="BXU53" s="150"/>
      <c r="BXV53" s="150"/>
      <c r="BXW53" s="150"/>
      <c r="BXX53" s="150"/>
      <c r="BXY53" s="150"/>
      <c r="BXZ53" s="150"/>
      <c r="BYA53" s="150"/>
      <c r="BYB53" s="150"/>
      <c r="BYC53" s="150"/>
      <c r="BYD53" s="150"/>
      <c r="BYE53" s="150"/>
      <c r="BYF53" s="150"/>
      <c r="BYG53" s="150"/>
      <c r="BYH53" s="150"/>
      <c r="BYI53" s="150"/>
      <c r="BYJ53" s="150"/>
      <c r="BYK53" s="150"/>
      <c r="BYL53" s="150"/>
      <c r="BYM53" s="150"/>
      <c r="BYN53" s="150"/>
      <c r="BYO53" s="150"/>
      <c r="BYP53" s="150"/>
      <c r="BYQ53" s="150"/>
      <c r="BYR53" s="150"/>
      <c r="BYS53" s="150"/>
      <c r="BYT53" s="150"/>
      <c r="BYU53" s="150"/>
      <c r="BYV53" s="150"/>
      <c r="BYW53" s="150"/>
      <c r="BYX53" s="150"/>
      <c r="BYY53" s="150"/>
      <c r="BYZ53" s="150"/>
      <c r="BZA53" s="150"/>
      <c r="BZB53" s="150"/>
      <c r="BZC53" s="150"/>
      <c r="BZD53" s="150"/>
      <c r="BZE53" s="150"/>
      <c r="BZF53" s="150"/>
      <c r="BZG53" s="150"/>
      <c r="BZH53" s="150"/>
      <c r="BZI53" s="150"/>
      <c r="BZJ53" s="150"/>
      <c r="BZK53" s="150"/>
      <c r="BZL53" s="150"/>
      <c r="BZM53" s="150"/>
      <c r="BZN53" s="150"/>
      <c r="BZO53" s="150"/>
      <c r="BZP53" s="150"/>
      <c r="BZQ53" s="150"/>
      <c r="BZR53" s="150"/>
      <c r="BZS53" s="150"/>
      <c r="BZT53" s="150"/>
      <c r="BZU53" s="150"/>
      <c r="BZV53" s="150"/>
      <c r="BZW53" s="150"/>
      <c r="BZX53" s="150"/>
      <c r="BZY53" s="150"/>
      <c r="BZZ53" s="150"/>
      <c r="CAA53" s="150"/>
      <c r="CAB53" s="150"/>
      <c r="CAC53" s="150"/>
      <c r="CAD53" s="150"/>
      <c r="CAE53" s="150"/>
      <c r="CAF53" s="150"/>
      <c r="CAG53" s="150"/>
      <c r="CAH53" s="150"/>
      <c r="CAI53" s="150"/>
      <c r="CAJ53" s="150"/>
      <c r="CAK53" s="150"/>
      <c r="CAL53" s="150"/>
      <c r="CAM53" s="150"/>
      <c r="CAN53" s="150"/>
      <c r="CAO53" s="150"/>
      <c r="CAP53" s="150"/>
      <c r="CAQ53" s="150"/>
      <c r="CAR53" s="150"/>
      <c r="CAS53" s="150"/>
      <c r="CAT53" s="150"/>
      <c r="CAU53" s="150"/>
      <c r="CAV53" s="150"/>
      <c r="CAW53" s="150"/>
      <c r="CAX53" s="150"/>
      <c r="CAY53" s="150"/>
      <c r="CAZ53" s="150"/>
      <c r="CBA53" s="150"/>
      <c r="CBB53" s="150"/>
      <c r="CBC53" s="150"/>
      <c r="CBD53" s="150"/>
      <c r="CBE53" s="150"/>
      <c r="CBF53" s="150"/>
      <c r="CBG53" s="150"/>
      <c r="CBH53" s="150"/>
      <c r="CBI53" s="150"/>
      <c r="CBJ53" s="150"/>
      <c r="CBK53" s="150"/>
      <c r="CBL53" s="150"/>
      <c r="CBM53" s="150"/>
      <c r="CBN53" s="150"/>
      <c r="CBO53" s="150"/>
      <c r="CBP53" s="150"/>
      <c r="CBQ53" s="150"/>
      <c r="CBR53" s="150"/>
      <c r="CBS53" s="150"/>
      <c r="CBT53" s="150"/>
      <c r="CBU53" s="150"/>
      <c r="CBV53" s="150"/>
      <c r="CBW53" s="150"/>
      <c r="CBX53" s="150"/>
      <c r="CBY53" s="150"/>
      <c r="CBZ53" s="150"/>
      <c r="CCA53" s="150"/>
      <c r="CCB53" s="150"/>
      <c r="CCC53" s="150"/>
      <c r="CCD53" s="150"/>
      <c r="CCE53" s="150"/>
      <c r="CCF53" s="150"/>
      <c r="CCG53" s="150"/>
      <c r="CCH53" s="150"/>
      <c r="CCI53" s="150"/>
      <c r="CCJ53" s="150"/>
      <c r="CCK53" s="150"/>
      <c r="CCL53" s="150"/>
      <c r="CCM53" s="150"/>
      <c r="CCN53" s="150"/>
      <c r="CCO53" s="150"/>
      <c r="CCP53" s="150"/>
      <c r="CCQ53" s="150"/>
      <c r="CCR53" s="150"/>
      <c r="CCS53" s="150"/>
      <c r="CCT53" s="150"/>
      <c r="CCU53" s="150"/>
      <c r="CCV53" s="150"/>
      <c r="CCW53" s="150"/>
      <c r="CCX53" s="150"/>
      <c r="CCY53" s="150"/>
      <c r="CCZ53" s="150"/>
      <c r="CDA53" s="150"/>
      <c r="CDB53" s="150"/>
      <c r="CDC53" s="150"/>
      <c r="CDD53" s="150"/>
      <c r="CDE53" s="150"/>
      <c r="CDF53" s="150"/>
      <c r="CDG53" s="150"/>
      <c r="CDH53" s="150"/>
      <c r="CDI53" s="150"/>
      <c r="CDJ53" s="150"/>
      <c r="CDK53" s="150"/>
      <c r="CDL53" s="150"/>
      <c r="CDM53" s="150"/>
      <c r="CDN53" s="150"/>
      <c r="CDO53" s="150"/>
      <c r="CDP53" s="150"/>
      <c r="CDQ53" s="150"/>
      <c r="CDR53" s="150"/>
      <c r="CDS53" s="150"/>
      <c r="CDT53" s="150"/>
      <c r="CDU53" s="150"/>
      <c r="CDV53" s="150"/>
      <c r="CDW53" s="150"/>
      <c r="CDX53" s="150"/>
      <c r="CDY53" s="150"/>
      <c r="CDZ53" s="150"/>
      <c r="CEA53" s="150"/>
      <c r="CEB53" s="150"/>
      <c r="CEC53" s="150"/>
      <c r="CED53" s="150"/>
      <c r="CEE53" s="150"/>
      <c r="CEF53" s="150"/>
      <c r="CEG53" s="150"/>
      <c r="CEH53" s="150"/>
      <c r="CEI53" s="150"/>
      <c r="CEJ53" s="150"/>
      <c r="CEK53" s="150"/>
      <c r="CEL53" s="150"/>
      <c r="CEM53" s="150"/>
      <c r="CEN53" s="150"/>
      <c r="CEO53" s="150"/>
      <c r="CEP53" s="150"/>
      <c r="CEQ53" s="150"/>
      <c r="CER53" s="150"/>
      <c r="CES53" s="150"/>
      <c r="CET53" s="150"/>
      <c r="CEU53" s="150"/>
      <c r="CEV53" s="150"/>
      <c r="CEW53" s="150"/>
      <c r="CEX53" s="150"/>
      <c r="CEY53" s="150"/>
      <c r="CEZ53" s="150"/>
      <c r="CFA53" s="150"/>
      <c r="CFB53" s="150"/>
      <c r="CFC53" s="150"/>
      <c r="CFD53" s="150"/>
      <c r="CFE53" s="150"/>
      <c r="CFF53" s="150"/>
      <c r="CFG53" s="150"/>
      <c r="CFH53" s="150"/>
      <c r="CFI53" s="150"/>
      <c r="CFJ53" s="150"/>
      <c r="CFK53" s="150"/>
      <c r="CFL53" s="150"/>
      <c r="CFM53" s="150"/>
      <c r="CFN53" s="150"/>
      <c r="CFO53" s="150"/>
      <c r="CFP53" s="150"/>
      <c r="CFQ53" s="150"/>
      <c r="CFR53" s="150"/>
      <c r="CFS53" s="150"/>
      <c r="CFT53" s="150"/>
      <c r="CFU53" s="150"/>
      <c r="CFV53" s="150"/>
      <c r="CFW53" s="150"/>
      <c r="CFX53" s="150"/>
      <c r="CFY53" s="150"/>
      <c r="CFZ53" s="150"/>
      <c r="CGA53" s="150"/>
      <c r="CGB53" s="150"/>
      <c r="CGC53" s="150"/>
      <c r="CGD53" s="150"/>
      <c r="CGE53" s="150"/>
      <c r="CGF53" s="150"/>
      <c r="CGG53" s="150"/>
      <c r="CGH53" s="150"/>
      <c r="CGI53" s="150"/>
      <c r="CGJ53" s="150"/>
      <c r="CGK53" s="150"/>
      <c r="CGL53" s="150"/>
      <c r="CGM53" s="150"/>
      <c r="CGN53" s="150"/>
      <c r="CGO53" s="150"/>
      <c r="CGP53" s="150"/>
      <c r="CGQ53" s="150"/>
      <c r="CGR53" s="150"/>
      <c r="CGS53" s="150"/>
      <c r="CGT53" s="150"/>
      <c r="CGU53" s="150"/>
      <c r="CGV53" s="150"/>
      <c r="CGW53" s="150"/>
      <c r="CGX53" s="150"/>
      <c r="CGY53" s="150"/>
      <c r="CGZ53" s="150"/>
      <c r="CHA53" s="150"/>
      <c r="CHB53" s="150"/>
      <c r="CHC53" s="150"/>
      <c r="CHD53" s="150"/>
      <c r="CHE53" s="150"/>
      <c r="CHF53" s="150"/>
      <c r="CHG53" s="150"/>
      <c r="CHH53" s="150"/>
      <c r="CHI53" s="150"/>
      <c r="CHJ53" s="150"/>
      <c r="CHK53" s="150"/>
      <c r="CHL53" s="150"/>
      <c r="CHM53" s="150"/>
      <c r="CHN53" s="150"/>
      <c r="CHO53" s="150"/>
      <c r="CHP53" s="150"/>
      <c r="CHQ53" s="150"/>
      <c r="CHR53" s="150"/>
      <c r="CHS53" s="150"/>
      <c r="CHT53" s="150"/>
      <c r="CHU53" s="150"/>
      <c r="CHV53" s="150"/>
      <c r="CHW53" s="150"/>
      <c r="CHX53" s="150"/>
      <c r="CHY53" s="150"/>
      <c r="CHZ53" s="150"/>
      <c r="CIA53" s="150"/>
      <c r="CIB53" s="150"/>
      <c r="CIC53" s="150"/>
      <c r="CID53" s="150"/>
      <c r="CIE53" s="150"/>
      <c r="CIF53" s="150"/>
      <c r="CIG53" s="150"/>
      <c r="CIH53" s="150"/>
      <c r="CII53" s="150"/>
      <c r="CIJ53" s="150"/>
      <c r="CIK53" s="150"/>
      <c r="CIL53" s="150"/>
      <c r="CIM53" s="150"/>
      <c r="CIN53" s="150"/>
      <c r="CIO53" s="150"/>
      <c r="CIP53" s="150"/>
      <c r="CIQ53" s="150"/>
      <c r="CIR53" s="150"/>
      <c r="CIS53" s="150"/>
      <c r="CIT53" s="150"/>
      <c r="CIU53" s="150"/>
      <c r="CIV53" s="150"/>
      <c r="CIW53" s="150"/>
      <c r="CIX53" s="150"/>
      <c r="CIY53" s="150"/>
      <c r="CIZ53" s="150"/>
      <c r="CJA53" s="150"/>
      <c r="CJB53" s="150"/>
      <c r="CJC53" s="150"/>
      <c r="CJD53" s="150"/>
      <c r="CJE53" s="150"/>
      <c r="CJF53" s="150"/>
      <c r="CJG53" s="150"/>
      <c r="CJH53" s="150"/>
      <c r="CJI53" s="150"/>
      <c r="CJJ53" s="150"/>
      <c r="CJK53" s="150"/>
      <c r="CJL53" s="150"/>
      <c r="CJM53" s="150"/>
      <c r="CJN53" s="150"/>
      <c r="CJO53" s="150"/>
      <c r="CJP53" s="150"/>
      <c r="CJQ53" s="150"/>
      <c r="CJR53" s="150"/>
      <c r="CJS53" s="150"/>
      <c r="CJT53" s="150"/>
      <c r="CJU53" s="150"/>
      <c r="CJV53" s="150"/>
      <c r="CJW53" s="150"/>
      <c r="CJX53" s="150"/>
      <c r="CJY53" s="150"/>
      <c r="CJZ53" s="150"/>
      <c r="CKA53" s="150"/>
      <c r="CKB53" s="150"/>
      <c r="CKC53" s="150"/>
      <c r="CKD53" s="150"/>
      <c r="CKE53" s="150"/>
      <c r="CKF53" s="150"/>
      <c r="CKG53" s="150"/>
      <c r="CKH53" s="150"/>
      <c r="CKI53" s="150"/>
      <c r="CKJ53" s="150"/>
      <c r="CKK53" s="150"/>
      <c r="CKL53" s="150"/>
      <c r="CKM53" s="150"/>
      <c r="CKN53" s="150"/>
      <c r="CKO53" s="150"/>
      <c r="CKP53" s="150"/>
      <c r="CKQ53" s="150"/>
      <c r="CKR53" s="150"/>
      <c r="CKS53" s="150"/>
      <c r="CKT53" s="150"/>
      <c r="CKU53" s="150"/>
      <c r="CKV53" s="150"/>
      <c r="CKW53" s="150"/>
      <c r="CKX53" s="150"/>
      <c r="CKY53" s="150"/>
      <c r="CKZ53" s="150"/>
      <c r="CLA53" s="150"/>
      <c r="CLB53" s="150"/>
      <c r="CLC53" s="150"/>
      <c r="CLD53" s="150"/>
      <c r="CLE53" s="150"/>
      <c r="CLF53" s="150"/>
      <c r="CLG53" s="150"/>
      <c r="CLH53" s="150"/>
      <c r="CLI53" s="150"/>
      <c r="CLJ53" s="150"/>
      <c r="CLK53" s="150"/>
      <c r="CLL53" s="150"/>
      <c r="CLM53" s="150"/>
      <c r="CLN53" s="150"/>
      <c r="CLO53" s="150"/>
      <c r="CLP53" s="150"/>
      <c r="CLQ53" s="150"/>
      <c r="CLR53" s="150"/>
      <c r="CLS53" s="150"/>
      <c r="CLT53" s="150"/>
      <c r="CLU53" s="150"/>
      <c r="CLV53" s="150"/>
      <c r="CLW53" s="150"/>
      <c r="CLX53" s="150"/>
      <c r="CLY53" s="150"/>
      <c r="CLZ53" s="150"/>
      <c r="CMA53" s="150"/>
      <c r="CMB53" s="150"/>
      <c r="CMC53" s="150"/>
      <c r="CMD53" s="150"/>
      <c r="CME53" s="150"/>
      <c r="CMF53" s="150"/>
      <c r="CMG53" s="150"/>
      <c r="CMH53" s="150"/>
      <c r="CMI53" s="150"/>
      <c r="CMJ53" s="150"/>
      <c r="CMK53" s="150"/>
      <c r="CML53" s="150"/>
      <c r="CMM53" s="150"/>
      <c r="CMN53" s="150"/>
      <c r="CMO53" s="150"/>
      <c r="CMP53" s="150"/>
      <c r="CMQ53" s="150"/>
      <c r="CMR53" s="150"/>
      <c r="CMS53" s="150"/>
      <c r="CMT53" s="150"/>
      <c r="CMU53" s="150"/>
      <c r="CMV53" s="150"/>
      <c r="CMW53" s="150"/>
      <c r="CMX53" s="150"/>
      <c r="CMY53" s="150"/>
      <c r="CMZ53" s="150"/>
      <c r="CNA53" s="150"/>
      <c r="CNB53" s="150"/>
      <c r="CNC53" s="150"/>
      <c r="CND53" s="150"/>
      <c r="CNE53" s="150"/>
      <c r="CNF53" s="150"/>
      <c r="CNG53" s="150"/>
      <c r="CNH53" s="150"/>
      <c r="CNI53" s="150"/>
      <c r="CNJ53" s="150"/>
      <c r="CNK53" s="150"/>
      <c r="CNL53" s="150"/>
      <c r="CNM53" s="150"/>
      <c r="CNN53" s="150"/>
      <c r="CNO53" s="150"/>
      <c r="CNP53" s="150"/>
      <c r="CNQ53" s="150"/>
      <c r="CNR53" s="150"/>
      <c r="CNS53" s="150"/>
      <c r="CNT53" s="150"/>
      <c r="CNU53" s="150"/>
      <c r="CNV53" s="150"/>
      <c r="CNW53" s="150"/>
      <c r="CNX53" s="150"/>
      <c r="CNY53" s="150"/>
      <c r="CNZ53" s="150"/>
      <c r="COA53" s="150"/>
      <c r="COB53" s="150"/>
      <c r="COC53" s="150"/>
      <c r="COD53" s="150"/>
      <c r="COE53" s="150"/>
      <c r="COF53" s="150"/>
      <c r="COG53" s="150"/>
      <c r="COH53" s="150"/>
      <c r="COI53" s="150"/>
      <c r="COJ53" s="150"/>
      <c r="COK53" s="150"/>
      <c r="COL53" s="150"/>
      <c r="COM53" s="150"/>
      <c r="CON53" s="150"/>
      <c r="COO53" s="150"/>
      <c r="COP53" s="150"/>
      <c r="COQ53" s="150"/>
      <c r="COR53" s="150"/>
      <c r="COS53" s="150"/>
      <c r="COT53" s="150"/>
      <c r="COU53" s="150"/>
      <c r="COV53" s="150"/>
      <c r="COW53" s="150"/>
      <c r="COX53" s="150"/>
      <c r="COY53" s="150"/>
      <c r="COZ53" s="150"/>
      <c r="CPA53" s="150"/>
      <c r="CPB53" s="150"/>
      <c r="CPC53" s="150"/>
      <c r="CPD53" s="150"/>
      <c r="CPE53" s="150"/>
      <c r="CPF53" s="150"/>
      <c r="CPG53" s="150"/>
      <c r="CPH53" s="150"/>
      <c r="CPI53" s="150"/>
      <c r="CPJ53" s="150"/>
      <c r="CPK53" s="150"/>
      <c r="CPL53" s="150"/>
      <c r="CPM53" s="150"/>
      <c r="CPN53" s="150"/>
      <c r="CPO53" s="150"/>
      <c r="CPP53" s="150"/>
      <c r="CPQ53" s="150"/>
      <c r="CPR53" s="150"/>
      <c r="CPS53" s="150"/>
      <c r="CPT53" s="150"/>
      <c r="CPU53" s="150"/>
      <c r="CPV53" s="150"/>
      <c r="CPW53" s="150"/>
      <c r="CPX53" s="150"/>
      <c r="CPY53" s="150"/>
      <c r="CPZ53" s="150"/>
      <c r="CQA53" s="150"/>
      <c r="CQB53" s="150"/>
      <c r="CQC53" s="150"/>
      <c r="CQD53" s="150"/>
      <c r="CQE53" s="150"/>
      <c r="CQF53" s="150"/>
      <c r="CQG53" s="150"/>
      <c r="CQH53" s="150"/>
      <c r="CQI53" s="150"/>
      <c r="CQJ53" s="150"/>
      <c r="CQK53" s="150"/>
      <c r="CQL53" s="150"/>
      <c r="CQM53" s="150"/>
      <c r="CQN53" s="150"/>
      <c r="CQO53" s="150"/>
      <c r="CQP53" s="150"/>
      <c r="CQQ53" s="150"/>
      <c r="CQR53" s="150"/>
      <c r="CQS53" s="150"/>
      <c r="CQT53" s="150"/>
      <c r="CQU53" s="150"/>
      <c r="CQV53" s="150"/>
      <c r="CQW53" s="150"/>
      <c r="CQX53" s="150"/>
      <c r="CQY53" s="150"/>
      <c r="CQZ53" s="150"/>
      <c r="CRA53" s="150"/>
      <c r="CRB53" s="150"/>
      <c r="CRC53" s="150"/>
      <c r="CRD53" s="150"/>
      <c r="CRE53" s="150"/>
      <c r="CRF53" s="150"/>
      <c r="CRG53" s="150"/>
      <c r="CRH53" s="150"/>
      <c r="CRI53" s="150"/>
      <c r="CRJ53" s="150"/>
      <c r="CRK53" s="150"/>
      <c r="CRL53" s="150"/>
      <c r="CRM53" s="150"/>
      <c r="CRN53" s="150"/>
      <c r="CRO53" s="150"/>
      <c r="CRP53" s="150"/>
      <c r="CRQ53" s="150"/>
      <c r="CRR53" s="150"/>
      <c r="CRS53" s="150"/>
      <c r="CRT53" s="150"/>
      <c r="CRU53" s="150"/>
      <c r="CRV53" s="150"/>
      <c r="CRW53" s="150"/>
      <c r="CRX53" s="150"/>
      <c r="CRY53" s="150"/>
      <c r="CRZ53" s="150"/>
      <c r="CSA53" s="150"/>
      <c r="CSB53" s="150"/>
      <c r="CSC53" s="150"/>
      <c r="CSD53" s="150"/>
      <c r="CSE53" s="150"/>
      <c r="CSF53" s="150"/>
      <c r="CSG53" s="150"/>
      <c r="CSH53" s="150"/>
      <c r="CSI53" s="150"/>
      <c r="CSJ53" s="150"/>
      <c r="CSK53" s="150"/>
      <c r="CSL53" s="150"/>
      <c r="CSM53" s="150"/>
      <c r="CSN53" s="150"/>
      <c r="CSO53" s="150"/>
      <c r="CSP53" s="150"/>
      <c r="CSQ53" s="150"/>
      <c r="CSR53" s="150"/>
      <c r="CSS53" s="150"/>
      <c r="CST53" s="150"/>
      <c r="CSU53" s="150"/>
      <c r="CSV53" s="150"/>
      <c r="CSW53" s="150"/>
      <c r="CSX53" s="150"/>
      <c r="CSY53" s="150"/>
      <c r="CSZ53" s="150"/>
      <c r="CTA53" s="150"/>
      <c r="CTB53" s="150"/>
      <c r="CTC53" s="150"/>
      <c r="CTD53" s="150"/>
      <c r="CTE53" s="150"/>
      <c r="CTF53" s="150"/>
      <c r="CTG53" s="150"/>
      <c r="CTH53" s="150"/>
      <c r="CTI53" s="150"/>
      <c r="CTJ53" s="150"/>
      <c r="CTK53" s="150"/>
      <c r="CTL53" s="150"/>
      <c r="CTM53" s="150"/>
      <c r="CTN53" s="150"/>
      <c r="CTO53" s="150"/>
      <c r="CTP53" s="150"/>
      <c r="CTQ53" s="150"/>
      <c r="CTR53" s="150"/>
      <c r="CTS53" s="150"/>
      <c r="CTT53" s="150"/>
      <c r="CTU53" s="150"/>
      <c r="CTV53" s="150"/>
      <c r="CTW53" s="150"/>
      <c r="CTX53" s="150"/>
      <c r="CTY53" s="150"/>
      <c r="CTZ53" s="150"/>
      <c r="CUA53" s="150"/>
      <c r="CUB53" s="150"/>
      <c r="CUC53" s="150"/>
      <c r="CUD53" s="150"/>
      <c r="CUE53" s="150"/>
      <c r="CUF53" s="150"/>
      <c r="CUG53" s="150"/>
      <c r="CUH53" s="150"/>
      <c r="CUI53" s="150"/>
      <c r="CUJ53" s="150"/>
      <c r="CUK53" s="150"/>
      <c r="CUL53" s="150"/>
      <c r="CUM53" s="150"/>
      <c r="CUN53" s="150"/>
      <c r="CUO53" s="150"/>
      <c r="CUP53" s="150"/>
      <c r="CUQ53" s="150"/>
      <c r="CUR53" s="150"/>
      <c r="CUS53" s="150"/>
      <c r="CUT53" s="150"/>
      <c r="CUU53" s="150"/>
      <c r="CUV53" s="150"/>
      <c r="CUW53" s="150"/>
      <c r="CUX53" s="150"/>
      <c r="CUY53" s="150"/>
      <c r="CUZ53" s="150"/>
      <c r="CVA53" s="150"/>
      <c r="CVB53" s="150"/>
      <c r="CVC53" s="150"/>
      <c r="CVD53" s="150"/>
      <c r="CVE53" s="150"/>
      <c r="CVF53" s="150"/>
      <c r="CVG53" s="150"/>
      <c r="CVH53" s="150"/>
      <c r="CVI53" s="150"/>
      <c r="CVJ53" s="150"/>
      <c r="CVK53" s="150"/>
      <c r="CVL53" s="150"/>
      <c r="CVM53" s="150"/>
      <c r="CVN53" s="150"/>
      <c r="CVO53" s="150"/>
      <c r="CVP53" s="150"/>
      <c r="CVQ53" s="150"/>
      <c r="CVR53" s="150"/>
      <c r="CVS53" s="150"/>
      <c r="CVT53" s="150"/>
      <c r="CVU53" s="150"/>
      <c r="CVV53" s="150"/>
      <c r="CVW53" s="150"/>
      <c r="CVX53" s="150"/>
      <c r="CVY53" s="150"/>
      <c r="CVZ53" s="150"/>
      <c r="CWA53" s="150"/>
      <c r="CWB53" s="150"/>
      <c r="CWC53" s="150"/>
      <c r="CWD53" s="150"/>
      <c r="CWE53" s="150"/>
      <c r="CWF53" s="150"/>
      <c r="CWG53" s="150"/>
      <c r="CWH53" s="150"/>
      <c r="CWI53" s="150"/>
      <c r="CWJ53" s="150"/>
      <c r="CWK53" s="150"/>
      <c r="CWL53" s="150"/>
      <c r="CWM53" s="150"/>
      <c r="CWN53" s="150"/>
      <c r="CWO53" s="150"/>
      <c r="CWP53" s="150"/>
      <c r="CWQ53" s="150"/>
      <c r="CWR53" s="150"/>
      <c r="CWS53" s="150"/>
      <c r="CWT53" s="150"/>
      <c r="CWU53" s="150"/>
      <c r="CWV53" s="150"/>
      <c r="CWW53" s="150"/>
      <c r="CWX53" s="150"/>
      <c r="CWY53" s="150"/>
      <c r="CWZ53" s="150"/>
      <c r="CXA53" s="150"/>
      <c r="CXB53" s="150"/>
      <c r="CXC53" s="150"/>
      <c r="CXD53" s="150"/>
      <c r="CXE53" s="150"/>
      <c r="CXF53" s="150"/>
      <c r="CXG53" s="150"/>
      <c r="CXH53" s="150"/>
      <c r="CXI53" s="150"/>
      <c r="CXJ53" s="150"/>
      <c r="CXK53" s="150"/>
      <c r="CXL53" s="150"/>
      <c r="CXM53" s="150"/>
      <c r="CXN53" s="150"/>
      <c r="CXO53" s="150"/>
      <c r="CXP53" s="150"/>
      <c r="CXQ53" s="150"/>
      <c r="CXR53" s="150"/>
      <c r="CXS53" s="150"/>
      <c r="CXT53" s="150"/>
      <c r="CXU53" s="150"/>
      <c r="CXV53" s="150"/>
      <c r="CXW53" s="150"/>
      <c r="CXX53" s="150"/>
      <c r="CXY53" s="150"/>
      <c r="CXZ53" s="150"/>
      <c r="CYA53" s="150"/>
      <c r="CYB53" s="150"/>
      <c r="CYC53" s="150"/>
      <c r="CYD53" s="150"/>
      <c r="CYE53" s="150"/>
      <c r="CYF53" s="150"/>
      <c r="CYG53" s="150"/>
      <c r="CYH53" s="150"/>
      <c r="CYI53" s="150"/>
      <c r="CYJ53" s="150"/>
      <c r="CYK53" s="150"/>
      <c r="CYL53" s="150"/>
      <c r="CYM53" s="150"/>
      <c r="CYN53" s="150"/>
      <c r="CYO53" s="150"/>
      <c r="CYP53" s="150"/>
      <c r="CYQ53" s="150"/>
      <c r="CYR53" s="150"/>
      <c r="CYS53" s="150"/>
      <c r="CYT53" s="150"/>
      <c r="CYU53" s="150"/>
      <c r="CYV53" s="150"/>
      <c r="CYW53" s="150"/>
      <c r="CYX53" s="150"/>
      <c r="CYY53" s="150"/>
      <c r="CYZ53" s="150"/>
      <c r="CZA53" s="150"/>
      <c r="CZB53" s="150"/>
      <c r="CZC53" s="150"/>
      <c r="CZD53" s="150"/>
      <c r="CZE53" s="150"/>
      <c r="CZF53" s="150"/>
      <c r="CZG53" s="150"/>
      <c r="CZH53" s="150"/>
      <c r="CZI53" s="150"/>
      <c r="CZJ53" s="150"/>
      <c r="CZK53" s="150"/>
      <c r="CZL53" s="150"/>
      <c r="CZM53" s="150"/>
      <c r="CZN53" s="150"/>
      <c r="CZO53" s="150"/>
      <c r="CZP53" s="150"/>
      <c r="CZQ53" s="150"/>
      <c r="CZR53" s="150"/>
      <c r="CZS53" s="150"/>
      <c r="CZT53" s="150"/>
      <c r="CZU53" s="150"/>
      <c r="CZV53" s="150"/>
      <c r="CZW53" s="150"/>
      <c r="CZX53" s="150"/>
      <c r="CZY53" s="150"/>
      <c r="CZZ53" s="150"/>
      <c r="DAA53" s="150"/>
      <c r="DAB53" s="150"/>
      <c r="DAC53" s="150"/>
      <c r="DAD53" s="150"/>
      <c r="DAE53" s="150"/>
      <c r="DAF53" s="150"/>
      <c r="DAG53" s="150"/>
      <c r="DAH53" s="150"/>
      <c r="DAI53" s="150"/>
      <c r="DAJ53" s="150"/>
      <c r="DAK53" s="150"/>
      <c r="DAL53" s="150"/>
      <c r="DAM53" s="150"/>
      <c r="DAN53" s="150"/>
      <c r="DAO53" s="150"/>
      <c r="DAP53" s="150"/>
      <c r="DAQ53" s="150"/>
      <c r="DAR53" s="150"/>
      <c r="DAS53" s="150"/>
      <c r="DAT53" s="150"/>
      <c r="DAU53" s="150"/>
      <c r="DAV53" s="150"/>
      <c r="DAW53" s="150"/>
      <c r="DAX53" s="150"/>
      <c r="DAY53" s="150"/>
      <c r="DAZ53" s="150"/>
      <c r="DBA53" s="150"/>
      <c r="DBB53" s="150"/>
      <c r="DBC53" s="150"/>
      <c r="DBD53" s="150"/>
      <c r="DBE53" s="150"/>
      <c r="DBF53" s="150"/>
      <c r="DBG53" s="150"/>
      <c r="DBH53" s="150"/>
      <c r="DBI53" s="150"/>
      <c r="DBJ53" s="150"/>
      <c r="DBK53" s="150"/>
      <c r="DBL53" s="150"/>
      <c r="DBM53" s="150"/>
      <c r="DBN53" s="150"/>
      <c r="DBO53" s="150"/>
      <c r="DBP53" s="150"/>
      <c r="DBQ53" s="150"/>
      <c r="DBR53" s="150"/>
      <c r="DBS53" s="150"/>
      <c r="DBT53" s="150"/>
      <c r="DBU53" s="150"/>
      <c r="DBV53" s="150"/>
      <c r="DBW53" s="150"/>
      <c r="DBX53" s="150"/>
      <c r="DBY53" s="150"/>
      <c r="DBZ53" s="150"/>
      <c r="DCA53" s="150"/>
      <c r="DCB53" s="150"/>
      <c r="DCC53" s="150"/>
      <c r="DCD53" s="150"/>
      <c r="DCE53" s="150"/>
      <c r="DCF53" s="150"/>
      <c r="DCG53" s="150"/>
      <c r="DCH53" s="150"/>
      <c r="DCI53" s="150"/>
      <c r="DCJ53" s="150"/>
      <c r="DCK53" s="150"/>
      <c r="DCL53" s="150"/>
      <c r="DCM53" s="150"/>
      <c r="DCN53" s="150"/>
      <c r="DCO53" s="150"/>
      <c r="DCP53" s="150"/>
      <c r="DCQ53" s="150"/>
      <c r="DCR53" s="150"/>
      <c r="DCS53" s="150"/>
      <c r="DCT53" s="150"/>
      <c r="DCU53" s="150"/>
      <c r="DCV53" s="150"/>
      <c r="DCW53" s="150"/>
      <c r="DCX53" s="150"/>
      <c r="DCY53" s="150"/>
      <c r="DCZ53" s="150"/>
      <c r="DDA53" s="150"/>
      <c r="DDB53" s="150"/>
      <c r="DDC53" s="150"/>
      <c r="DDD53" s="150"/>
      <c r="DDE53" s="150"/>
      <c r="DDF53" s="150"/>
      <c r="DDG53" s="150"/>
      <c r="DDH53" s="150"/>
      <c r="DDI53" s="150"/>
      <c r="DDJ53" s="150"/>
      <c r="DDK53" s="150"/>
      <c r="DDL53" s="150"/>
      <c r="DDM53" s="150"/>
      <c r="DDN53" s="150"/>
      <c r="DDO53" s="150"/>
      <c r="DDP53" s="150"/>
      <c r="DDQ53" s="150"/>
      <c r="DDR53" s="150"/>
      <c r="DDS53" s="150"/>
      <c r="DDT53" s="150"/>
      <c r="DDU53" s="150"/>
      <c r="DDV53" s="150"/>
      <c r="DDW53" s="150"/>
      <c r="DDX53" s="150"/>
      <c r="DDY53" s="150"/>
      <c r="DDZ53" s="150"/>
      <c r="DEA53" s="150"/>
      <c r="DEB53" s="150"/>
      <c r="DEC53" s="150"/>
      <c r="DED53" s="150"/>
      <c r="DEE53" s="150"/>
      <c r="DEF53" s="150"/>
      <c r="DEG53" s="150"/>
      <c r="DEH53" s="150"/>
      <c r="DEI53" s="150"/>
      <c r="DEJ53" s="150"/>
      <c r="DEK53" s="150"/>
      <c r="DEL53" s="150"/>
      <c r="DEM53" s="150"/>
      <c r="DEN53" s="150"/>
      <c r="DEO53" s="150"/>
      <c r="DEP53" s="150"/>
      <c r="DEQ53" s="150"/>
      <c r="DER53" s="150"/>
      <c r="DES53" s="150"/>
      <c r="DET53" s="150"/>
      <c r="DEU53" s="150"/>
      <c r="DEV53" s="150"/>
      <c r="DEW53" s="150"/>
      <c r="DEX53" s="150"/>
      <c r="DEY53" s="150"/>
      <c r="DEZ53" s="150"/>
      <c r="DFA53" s="150"/>
      <c r="DFB53" s="150"/>
      <c r="DFC53" s="150"/>
      <c r="DFD53" s="150"/>
      <c r="DFE53" s="150"/>
      <c r="DFF53" s="150"/>
      <c r="DFG53" s="150"/>
      <c r="DFH53" s="150"/>
      <c r="DFI53" s="150"/>
      <c r="DFJ53" s="150"/>
      <c r="DFK53" s="150"/>
      <c r="DFL53" s="150"/>
      <c r="DFM53" s="150"/>
      <c r="DFN53" s="150"/>
      <c r="DFO53" s="150"/>
      <c r="DFP53" s="150"/>
      <c r="DFQ53" s="150"/>
      <c r="DFR53" s="150"/>
      <c r="DFS53" s="150"/>
      <c r="DFT53" s="150"/>
      <c r="DFU53" s="150"/>
      <c r="DFV53" s="150"/>
      <c r="DFW53" s="150"/>
      <c r="DFX53" s="150"/>
      <c r="DFY53" s="150"/>
      <c r="DFZ53" s="150"/>
      <c r="DGA53" s="150"/>
      <c r="DGB53" s="150"/>
      <c r="DGC53" s="150"/>
      <c r="DGD53" s="150"/>
      <c r="DGE53" s="150"/>
      <c r="DGF53" s="150"/>
      <c r="DGG53" s="150"/>
      <c r="DGH53" s="150"/>
      <c r="DGI53" s="150"/>
      <c r="DGJ53" s="150"/>
      <c r="DGK53" s="150"/>
      <c r="DGL53" s="150"/>
      <c r="DGM53" s="150"/>
      <c r="DGN53" s="150"/>
      <c r="DGO53" s="150"/>
      <c r="DGP53" s="150"/>
      <c r="DGQ53" s="150"/>
      <c r="DGR53" s="150"/>
      <c r="DGS53" s="150"/>
      <c r="DGT53" s="150"/>
      <c r="DGU53" s="150"/>
      <c r="DGV53" s="150"/>
      <c r="DGW53" s="150"/>
      <c r="DGX53" s="150"/>
      <c r="DGY53" s="150"/>
      <c r="DGZ53" s="150"/>
      <c r="DHA53" s="150"/>
      <c r="DHB53" s="150"/>
      <c r="DHC53" s="150"/>
      <c r="DHD53" s="150"/>
      <c r="DHE53" s="150"/>
      <c r="DHF53" s="150"/>
      <c r="DHG53" s="150"/>
      <c r="DHH53" s="150"/>
      <c r="DHI53" s="150"/>
      <c r="DHJ53" s="150"/>
      <c r="DHK53" s="150"/>
      <c r="DHL53" s="150"/>
      <c r="DHM53" s="150"/>
      <c r="DHN53" s="150"/>
      <c r="DHO53" s="150"/>
      <c r="DHP53" s="150"/>
      <c r="DHQ53" s="150"/>
      <c r="DHR53" s="150"/>
      <c r="DHS53" s="150"/>
      <c r="DHT53" s="150"/>
      <c r="DHU53" s="150"/>
      <c r="DHV53" s="150"/>
      <c r="DHW53" s="150"/>
      <c r="DHX53" s="150"/>
      <c r="DHY53" s="150"/>
      <c r="DHZ53" s="150"/>
      <c r="DIA53" s="150"/>
      <c r="DIB53" s="150"/>
      <c r="DIC53" s="150"/>
      <c r="DID53" s="150"/>
      <c r="DIE53" s="150"/>
      <c r="DIF53" s="150"/>
      <c r="DIG53" s="150"/>
      <c r="DIH53" s="150"/>
      <c r="DII53" s="150"/>
      <c r="DIJ53" s="150"/>
      <c r="DIK53" s="150"/>
      <c r="DIL53" s="150"/>
      <c r="DIM53" s="150"/>
      <c r="DIN53" s="150"/>
      <c r="DIO53" s="150"/>
      <c r="DIP53" s="150"/>
      <c r="DIQ53" s="150"/>
      <c r="DIR53" s="150"/>
      <c r="DIS53" s="150"/>
      <c r="DIT53" s="150"/>
      <c r="DIU53" s="150"/>
      <c r="DIV53" s="150"/>
      <c r="DIW53" s="150"/>
      <c r="DIX53" s="150"/>
      <c r="DIY53" s="150"/>
      <c r="DIZ53" s="150"/>
      <c r="DJA53" s="150"/>
      <c r="DJB53" s="150"/>
      <c r="DJC53" s="150"/>
      <c r="DJD53" s="150"/>
      <c r="DJE53" s="150"/>
      <c r="DJF53" s="150"/>
      <c r="DJG53" s="150"/>
      <c r="DJH53" s="150"/>
      <c r="DJI53" s="150"/>
      <c r="DJJ53" s="150"/>
      <c r="DJK53" s="150"/>
      <c r="DJL53" s="150"/>
      <c r="DJM53" s="150"/>
      <c r="DJN53" s="150"/>
      <c r="DJO53" s="150"/>
      <c r="DJP53" s="150"/>
      <c r="DJQ53" s="150"/>
      <c r="DJR53" s="150"/>
      <c r="DJS53" s="150"/>
      <c r="DJT53" s="150"/>
      <c r="DJU53" s="150"/>
      <c r="DJV53" s="150"/>
      <c r="DJW53" s="150"/>
      <c r="DJX53" s="150"/>
      <c r="DJY53" s="150"/>
      <c r="DJZ53" s="150"/>
      <c r="DKA53" s="150"/>
      <c r="DKB53" s="150"/>
      <c r="DKC53" s="150"/>
      <c r="DKD53" s="150"/>
      <c r="DKE53" s="150"/>
      <c r="DKF53" s="150"/>
      <c r="DKG53" s="150"/>
      <c r="DKH53" s="150"/>
      <c r="DKI53" s="150"/>
      <c r="DKJ53" s="150"/>
      <c r="DKK53" s="150"/>
      <c r="DKL53" s="150"/>
      <c r="DKM53" s="150"/>
      <c r="DKN53" s="150"/>
      <c r="DKO53" s="150"/>
      <c r="DKP53" s="150"/>
      <c r="DKQ53" s="150"/>
      <c r="DKR53" s="150"/>
      <c r="DKS53" s="150"/>
      <c r="DKT53" s="150"/>
      <c r="DKU53" s="150"/>
      <c r="DKV53" s="150"/>
      <c r="DKW53" s="150"/>
      <c r="DKX53" s="150"/>
      <c r="DKY53" s="150"/>
      <c r="DKZ53" s="150"/>
      <c r="DLA53" s="150"/>
      <c r="DLB53" s="150"/>
      <c r="DLC53" s="150"/>
      <c r="DLD53" s="150"/>
      <c r="DLE53" s="150"/>
      <c r="DLF53" s="150"/>
      <c r="DLG53" s="150"/>
      <c r="DLH53" s="150"/>
      <c r="DLI53" s="150"/>
      <c r="DLJ53" s="150"/>
      <c r="DLK53" s="150"/>
      <c r="DLL53" s="150"/>
      <c r="DLM53" s="150"/>
      <c r="DLN53" s="150"/>
      <c r="DLO53" s="150"/>
      <c r="DLP53" s="150"/>
      <c r="DLQ53" s="150"/>
      <c r="DLR53" s="150"/>
      <c r="DLS53" s="150"/>
      <c r="DLT53" s="150"/>
      <c r="DLU53" s="150"/>
      <c r="DLV53" s="150"/>
      <c r="DLW53" s="150"/>
      <c r="DLX53" s="150"/>
      <c r="DLY53" s="150"/>
      <c r="DLZ53" s="150"/>
      <c r="DMA53" s="150"/>
      <c r="DMB53" s="150"/>
      <c r="DMC53" s="150"/>
      <c r="DMD53" s="150"/>
      <c r="DME53" s="150"/>
      <c r="DMF53" s="150"/>
      <c r="DMG53" s="150"/>
      <c r="DMH53" s="150"/>
      <c r="DMI53" s="150"/>
      <c r="DMJ53" s="150"/>
      <c r="DMK53" s="150"/>
      <c r="DML53" s="150"/>
      <c r="DMM53" s="150"/>
      <c r="DMN53" s="150"/>
      <c r="DMO53" s="150"/>
      <c r="DMP53" s="150"/>
      <c r="DMQ53" s="150"/>
      <c r="DMR53" s="150"/>
      <c r="DMS53" s="150"/>
      <c r="DMT53" s="150"/>
      <c r="DMU53" s="150"/>
      <c r="DMV53" s="150"/>
      <c r="DMW53" s="150"/>
      <c r="DMX53" s="150"/>
      <c r="DMY53" s="150"/>
      <c r="DMZ53" s="150"/>
      <c r="DNA53" s="150"/>
      <c r="DNB53" s="150"/>
      <c r="DNC53" s="150"/>
      <c r="DND53" s="150"/>
      <c r="DNE53" s="150"/>
      <c r="DNF53" s="150"/>
      <c r="DNG53" s="150"/>
      <c r="DNH53" s="150"/>
      <c r="DNI53" s="150"/>
      <c r="DNJ53" s="150"/>
      <c r="DNK53" s="150"/>
      <c r="DNL53" s="150"/>
      <c r="DNM53" s="150"/>
      <c r="DNN53" s="150"/>
      <c r="DNO53" s="150"/>
      <c r="DNP53" s="150"/>
      <c r="DNQ53" s="150"/>
      <c r="DNR53" s="150"/>
      <c r="DNS53" s="150"/>
      <c r="DNT53" s="150"/>
      <c r="DNU53" s="150"/>
      <c r="DNV53" s="150"/>
      <c r="DNW53" s="150"/>
      <c r="DNX53" s="150"/>
      <c r="DNY53" s="150"/>
      <c r="DNZ53" s="150"/>
      <c r="DOA53" s="150"/>
      <c r="DOB53" s="150"/>
      <c r="DOC53" s="150"/>
      <c r="DOD53" s="150"/>
      <c r="DOE53" s="150"/>
      <c r="DOF53" s="150"/>
      <c r="DOG53" s="150"/>
      <c r="DOH53" s="150"/>
      <c r="DOI53" s="150"/>
      <c r="DOJ53" s="150"/>
      <c r="DOK53" s="150"/>
      <c r="DOL53" s="150"/>
      <c r="DOM53" s="150"/>
      <c r="DON53" s="150"/>
      <c r="DOO53" s="150"/>
      <c r="DOP53" s="150"/>
      <c r="DOQ53" s="150"/>
      <c r="DOR53" s="150"/>
      <c r="DOS53" s="150"/>
      <c r="DOT53" s="150"/>
      <c r="DOU53" s="150"/>
      <c r="DOV53" s="150"/>
      <c r="DOW53" s="150"/>
      <c r="DOX53" s="150"/>
      <c r="DOY53" s="150"/>
      <c r="DOZ53" s="150"/>
      <c r="DPA53" s="150"/>
      <c r="DPB53" s="150"/>
      <c r="DPC53" s="150"/>
      <c r="DPD53" s="150"/>
      <c r="DPE53" s="150"/>
      <c r="DPF53" s="150"/>
      <c r="DPG53" s="150"/>
      <c r="DPH53" s="150"/>
      <c r="DPI53" s="150"/>
      <c r="DPJ53" s="150"/>
      <c r="DPK53" s="150"/>
      <c r="DPL53" s="150"/>
      <c r="DPM53" s="150"/>
      <c r="DPN53" s="150"/>
      <c r="DPO53" s="150"/>
      <c r="DPP53" s="150"/>
      <c r="DPQ53" s="150"/>
      <c r="DPR53" s="150"/>
      <c r="DPS53" s="150"/>
      <c r="DPT53" s="150"/>
      <c r="DPU53" s="150"/>
      <c r="DPV53" s="150"/>
      <c r="DPW53" s="150"/>
      <c r="DPX53" s="150"/>
      <c r="DPY53" s="150"/>
      <c r="DPZ53" s="150"/>
      <c r="DQA53" s="150"/>
      <c r="DQB53" s="150"/>
      <c r="DQC53" s="150"/>
      <c r="DQD53" s="150"/>
      <c r="DQE53" s="150"/>
      <c r="DQF53" s="150"/>
      <c r="DQG53" s="150"/>
      <c r="DQH53" s="150"/>
      <c r="DQI53" s="150"/>
      <c r="DQJ53" s="150"/>
      <c r="DQK53" s="150"/>
      <c r="DQL53" s="150"/>
      <c r="DQM53" s="150"/>
      <c r="DQN53" s="150"/>
      <c r="DQO53" s="150"/>
      <c r="DQP53" s="150"/>
      <c r="DQQ53" s="150"/>
      <c r="DQR53" s="150"/>
      <c r="DQS53" s="150"/>
      <c r="DQT53" s="150"/>
      <c r="DQU53" s="150"/>
      <c r="DQV53" s="150"/>
      <c r="DQW53" s="150"/>
      <c r="DQX53" s="150"/>
      <c r="DQY53" s="150"/>
      <c r="DQZ53" s="150"/>
      <c r="DRA53" s="150"/>
      <c r="DRB53" s="150"/>
      <c r="DRC53" s="150"/>
      <c r="DRD53" s="150"/>
      <c r="DRE53" s="150"/>
      <c r="DRF53" s="150"/>
      <c r="DRG53" s="150"/>
      <c r="DRH53" s="150"/>
      <c r="DRI53" s="150"/>
      <c r="DRJ53" s="150"/>
      <c r="DRK53" s="150"/>
      <c r="DRL53" s="150"/>
      <c r="DRM53" s="150"/>
      <c r="DRN53" s="150"/>
      <c r="DRO53" s="150"/>
      <c r="DRP53" s="150"/>
      <c r="DRQ53" s="150"/>
      <c r="DRR53" s="150"/>
      <c r="DRS53" s="150"/>
      <c r="DRT53" s="150"/>
      <c r="DRU53" s="150"/>
      <c r="DRV53" s="150"/>
      <c r="DRW53" s="150"/>
      <c r="DRX53" s="150"/>
      <c r="DRY53" s="150"/>
      <c r="DRZ53" s="150"/>
      <c r="DSA53" s="150"/>
      <c r="DSB53" s="150"/>
      <c r="DSC53" s="150"/>
      <c r="DSD53" s="150"/>
      <c r="DSE53" s="150"/>
      <c r="DSF53" s="150"/>
      <c r="DSG53" s="150"/>
      <c r="DSH53" s="150"/>
      <c r="DSI53" s="150"/>
      <c r="DSJ53" s="150"/>
      <c r="DSK53" s="150"/>
      <c r="DSL53" s="150"/>
      <c r="DSM53" s="150"/>
      <c r="DSN53" s="150"/>
      <c r="DSO53" s="150"/>
      <c r="DSP53" s="150"/>
      <c r="DSQ53" s="150"/>
      <c r="DSR53" s="150"/>
      <c r="DSS53" s="150"/>
      <c r="DST53" s="150"/>
      <c r="DSU53" s="150"/>
      <c r="DSV53" s="150"/>
      <c r="DSW53" s="150"/>
      <c r="DSX53" s="150"/>
      <c r="DSY53" s="150"/>
      <c r="DSZ53" s="150"/>
      <c r="DTA53" s="150"/>
      <c r="DTB53" s="150"/>
      <c r="DTC53" s="150"/>
      <c r="DTD53" s="150"/>
      <c r="DTE53" s="150"/>
      <c r="DTF53" s="150"/>
      <c r="DTG53" s="150"/>
      <c r="DTH53" s="150"/>
      <c r="DTI53" s="150"/>
      <c r="DTJ53" s="150"/>
      <c r="DTK53" s="150"/>
      <c r="DTL53" s="150"/>
      <c r="DTM53" s="150"/>
      <c r="DTN53" s="150"/>
      <c r="DTO53" s="150"/>
      <c r="DTP53" s="150"/>
      <c r="DTQ53" s="150"/>
      <c r="DTR53" s="150"/>
      <c r="DTS53" s="150"/>
      <c r="DTT53" s="150"/>
      <c r="DTU53" s="150"/>
      <c r="DTV53" s="150"/>
      <c r="DTW53" s="150"/>
      <c r="DTX53" s="150"/>
      <c r="DTY53" s="150"/>
      <c r="DTZ53" s="150"/>
      <c r="DUA53" s="150"/>
      <c r="DUB53" s="150"/>
      <c r="DUC53" s="150"/>
      <c r="DUD53" s="150"/>
      <c r="DUE53" s="150"/>
      <c r="DUF53" s="150"/>
      <c r="DUG53" s="150"/>
      <c r="DUH53" s="150"/>
      <c r="DUI53" s="150"/>
      <c r="DUJ53" s="150"/>
      <c r="DUK53" s="150"/>
      <c r="DUL53" s="150"/>
      <c r="DUM53" s="150"/>
      <c r="DUN53" s="150"/>
      <c r="DUO53" s="150"/>
      <c r="DUP53" s="150"/>
      <c r="DUQ53" s="150"/>
      <c r="DUR53" s="150"/>
      <c r="DUS53" s="150"/>
      <c r="DUT53" s="150"/>
      <c r="DUU53" s="150"/>
      <c r="DUV53" s="150"/>
      <c r="DUW53" s="150"/>
      <c r="DUX53" s="150"/>
      <c r="DUY53" s="150"/>
      <c r="DUZ53" s="150"/>
      <c r="DVA53" s="150"/>
      <c r="DVB53" s="150"/>
      <c r="DVC53" s="150"/>
      <c r="DVD53" s="150"/>
      <c r="DVE53" s="150"/>
      <c r="DVF53" s="150"/>
      <c r="DVG53" s="150"/>
      <c r="DVH53" s="150"/>
      <c r="DVI53" s="150"/>
      <c r="DVJ53" s="150"/>
      <c r="DVK53" s="150"/>
      <c r="DVL53" s="150"/>
      <c r="DVM53" s="150"/>
      <c r="DVN53" s="150"/>
      <c r="DVO53" s="150"/>
      <c r="DVP53" s="150"/>
      <c r="DVQ53" s="150"/>
      <c r="DVR53" s="150"/>
      <c r="DVS53" s="150"/>
      <c r="DVT53" s="150"/>
      <c r="DVU53" s="150"/>
      <c r="DVV53" s="150"/>
      <c r="DVW53" s="150"/>
      <c r="DVX53" s="150"/>
      <c r="DVY53" s="150"/>
      <c r="DVZ53" s="150"/>
      <c r="DWA53" s="150"/>
      <c r="DWB53" s="150"/>
      <c r="DWC53" s="150"/>
      <c r="DWD53" s="150"/>
      <c r="DWE53" s="150"/>
      <c r="DWF53" s="150"/>
      <c r="DWG53" s="150"/>
      <c r="DWH53" s="150"/>
      <c r="DWI53" s="150"/>
      <c r="DWJ53" s="150"/>
      <c r="DWK53" s="150"/>
      <c r="DWL53" s="150"/>
      <c r="DWM53" s="150"/>
      <c r="DWN53" s="150"/>
      <c r="DWO53" s="150"/>
      <c r="DWP53" s="150"/>
      <c r="DWQ53" s="150"/>
      <c r="DWR53" s="150"/>
      <c r="DWS53" s="150"/>
      <c r="DWT53" s="150"/>
      <c r="DWU53" s="150"/>
      <c r="DWV53" s="150"/>
      <c r="DWW53" s="150"/>
      <c r="DWX53" s="150"/>
      <c r="DWY53" s="150"/>
      <c r="DWZ53" s="150"/>
      <c r="DXA53" s="150"/>
      <c r="DXB53" s="150"/>
      <c r="DXC53" s="150"/>
      <c r="DXD53" s="150"/>
      <c r="DXE53" s="150"/>
      <c r="DXF53" s="150"/>
      <c r="DXG53" s="150"/>
      <c r="DXH53" s="150"/>
      <c r="DXI53" s="150"/>
      <c r="DXJ53" s="150"/>
      <c r="DXK53" s="150"/>
      <c r="DXL53" s="150"/>
      <c r="DXM53" s="150"/>
      <c r="DXN53" s="150"/>
      <c r="DXO53" s="150"/>
      <c r="DXP53" s="150"/>
      <c r="DXQ53" s="150"/>
      <c r="DXR53" s="150"/>
      <c r="DXS53" s="150"/>
      <c r="DXT53" s="150"/>
      <c r="DXU53" s="150"/>
      <c r="DXV53" s="150"/>
      <c r="DXW53" s="150"/>
      <c r="DXX53" s="150"/>
      <c r="DXY53" s="150"/>
      <c r="DXZ53" s="150"/>
      <c r="DYA53" s="150"/>
      <c r="DYB53" s="150"/>
      <c r="DYC53" s="150"/>
      <c r="DYD53" s="150"/>
      <c r="DYE53" s="150"/>
      <c r="DYF53" s="150"/>
      <c r="DYG53" s="150"/>
      <c r="DYH53" s="150"/>
      <c r="DYI53" s="150"/>
      <c r="DYJ53" s="150"/>
      <c r="DYK53" s="150"/>
      <c r="DYL53" s="150"/>
      <c r="DYM53" s="150"/>
      <c r="DYN53" s="150"/>
      <c r="DYO53" s="150"/>
      <c r="DYP53" s="150"/>
      <c r="DYQ53" s="150"/>
      <c r="DYR53" s="150"/>
      <c r="DYS53" s="150"/>
      <c r="DYT53" s="150"/>
      <c r="DYU53" s="150"/>
      <c r="DYV53" s="150"/>
      <c r="DYW53" s="150"/>
      <c r="DYX53" s="150"/>
      <c r="DYY53" s="150"/>
      <c r="DYZ53" s="150"/>
      <c r="DZA53" s="150"/>
      <c r="DZB53" s="150"/>
      <c r="DZC53" s="150"/>
      <c r="DZD53" s="150"/>
      <c r="DZE53" s="150"/>
      <c r="DZF53" s="150"/>
      <c r="DZG53" s="150"/>
      <c r="DZH53" s="150"/>
      <c r="DZI53" s="150"/>
      <c r="DZJ53" s="150"/>
      <c r="DZK53" s="150"/>
      <c r="DZL53" s="150"/>
      <c r="DZM53" s="150"/>
      <c r="DZN53" s="150"/>
      <c r="DZO53" s="150"/>
      <c r="DZP53" s="150"/>
      <c r="DZQ53" s="150"/>
      <c r="DZR53" s="150"/>
      <c r="DZS53" s="150"/>
      <c r="DZT53" s="150"/>
      <c r="DZU53" s="150"/>
      <c r="DZV53" s="150"/>
      <c r="DZW53" s="150"/>
      <c r="DZX53" s="150"/>
      <c r="DZY53" s="150"/>
      <c r="DZZ53" s="150"/>
      <c r="EAA53" s="150"/>
      <c r="EAB53" s="150"/>
      <c r="EAC53" s="150"/>
      <c r="EAD53" s="150"/>
      <c r="EAE53" s="150"/>
      <c r="EAF53" s="150"/>
      <c r="EAG53" s="150"/>
      <c r="EAH53" s="150"/>
      <c r="EAI53" s="150"/>
      <c r="EAJ53" s="150"/>
      <c r="EAK53" s="150"/>
      <c r="EAL53" s="150"/>
      <c r="EAM53" s="150"/>
      <c r="EAN53" s="150"/>
      <c r="EAO53" s="150"/>
      <c r="EAP53" s="150"/>
      <c r="EAQ53" s="150"/>
      <c r="EAR53" s="150"/>
      <c r="EAS53" s="150"/>
      <c r="EAT53" s="150"/>
      <c r="EAU53" s="150"/>
      <c r="EAV53" s="150"/>
      <c r="EAW53" s="150"/>
      <c r="EAX53" s="150"/>
      <c r="EAY53" s="150"/>
      <c r="EAZ53" s="150"/>
      <c r="EBA53" s="150"/>
      <c r="EBB53" s="150"/>
      <c r="EBC53" s="150"/>
      <c r="EBD53" s="150"/>
      <c r="EBE53" s="150"/>
      <c r="EBF53" s="150"/>
      <c r="EBG53" s="150"/>
      <c r="EBH53" s="150"/>
      <c r="EBI53" s="150"/>
      <c r="EBJ53" s="150"/>
      <c r="EBK53" s="150"/>
      <c r="EBL53" s="150"/>
      <c r="EBM53" s="150"/>
      <c r="EBN53" s="150"/>
      <c r="EBO53" s="150"/>
      <c r="EBP53" s="150"/>
      <c r="EBQ53" s="150"/>
      <c r="EBR53" s="150"/>
      <c r="EBS53" s="150"/>
      <c r="EBT53" s="150"/>
      <c r="EBU53" s="150"/>
      <c r="EBV53" s="150"/>
      <c r="EBW53" s="150"/>
      <c r="EBX53" s="150"/>
      <c r="EBY53" s="150"/>
      <c r="EBZ53" s="150"/>
      <c r="ECA53" s="150"/>
      <c r="ECB53" s="150"/>
      <c r="ECC53" s="150"/>
      <c r="ECD53" s="150"/>
      <c r="ECE53" s="150"/>
      <c r="ECF53" s="150"/>
      <c r="ECG53" s="150"/>
      <c r="ECH53" s="150"/>
      <c r="ECI53" s="150"/>
      <c r="ECJ53" s="150"/>
      <c r="ECK53" s="150"/>
      <c r="ECL53" s="150"/>
      <c r="ECM53" s="150"/>
      <c r="ECN53" s="150"/>
      <c r="ECO53" s="150"/>
      <c r="ECP53" s="150"/>
      <c r="ECQ53" s="150"/>
      <c r="ECR53" s="150"/>
      <c r="ECS53" s="150"/>
      <c r="ECT53" s="150"/>
      <c r="ECU53" s="150"/>
      <c r="ECV53" s="150"/>
      <c r="ECW53" s="150"/>
      <c r="ECX53" s="150"/>
      <c r="ECY53" s="150"/>
      <c r="ECZ53" s="150"/>
      <c r="EDA53" s="150"/>
      <c r="EDB53" s="150"/>
      <c r="EDC53" s="150"/>
      <c r="EDD53" s="150"/>
      <c r="EDE53" s="150"/>
      <c r="EDF53" s="150"/>
      <c r="EDG53" s="150"/>
      <c r="EDH53" s="150"/>
      <c r="EDI53" s="150"/>
      <c r="EDJ53" s="150"/>
      <c r="EDK53" s="150"/>
      <c r="EDL53" s="150"/>
      <c r="EDM53" s="150"/>
      <c r="EDN53" s="150"/>
      <c r="EDO53" s="150"/>
      <c r="EDP53" s="150"/>
      <c r="EDQ53" s="150"/>
      <c r="EDR53" s="150"/>
      <c r="EDS53" s="150"/>
      <c r="EDT53" s="150"/>
      <c r="EDU53" s="150"/>
      <c r="EDV53" s="150"/>
      <c r="EDW53" s="150"/>
      <c r="EDX53" s="150"/>
      <c r="EDY53" s="150"/>
      <c r="EDZ53" s="150"/>
      <c r="EEA53" s="150"/>
      <c r="EEB53" s="150"/>
      <c r="EEC53" s="150"/>
      <c r="EED53" s="150"/>
      <c r="EEE53" s="150"/>
      <c r="EEF53" s="150"/>
      <c r="EEG53" s="150"/>
      <c r="EEH53" s="150"/>
      <c r="EEI53" s="150"/>
      <c r="EEJ53" s="150"/>
      <c r="EEK53" s="150"/>
      <c r="EEL53" s="150"/>
      <c r="EEM53" s="150"/>
      <c r="EEN53" s="150"/>
      <c r="EEO53" s="150"/>
      <c r="EEP53" s="150"/>
      <c r="EEQ53" s="150"/>
      <c r="EER53" s="150"/>
      <c r="EES53" s="150"/>
      <c r="EET53" s="150"/>
      <c r="EEU53" s="150"/>
      <c r="EEV53" s="150"/>
      <c r="EEW53" s="150"/>
      <c r="EEX53" s="150"/>
      <c r="EEY53" s="150"/>
      <c r="EEZ53" s="150"/>
      <c r="EFA53" s="150"/>
      <c r="EFB53" s="150"/>
      <c r="EFC53" s="150"/>
      <c r="EFD53" s="150"/>
      <c r="EFE53" s="150"/>
      <c r="EFF53" s="150"/>
      <c r="EFG53" s="150"/>
      <c r="EFH53" s="150"/>
      <c r="EFI53" s="150"/>
      <c r="EFJ53" s="150"/>
      <c r="EFK53" s="150"/>
      <c r="EFL53" s="150"/>
      <c r="EFM53" s="150"/>
      <c r="EFN53" s="150"/>
      <c r="EFO53" s="150"/>
      <c r="EFP53" s="150"/>
      <c r="EFQ53" s="150"/>
      <c r="EFR53" s="150"/>
      <c r="EFS53" s="150"/>
      <c r="EFT53" s="150"/>
      <c r="EFU53" s="150"/>
      <c r="EFV53" s="150"/>
      <c r="EFW53" s="150"/>
      <c r="EFX53" s="150"/>
      <c r="EFY53" s="150"/>
      <c r="EFZ53" s="150"/>
      <c r="EGA53" s="150"/>
      <c r="EGB53" s="150"/>
      <c r="EGC53" s="150"/>
      <c r="EGD53" s="150"/>
      <c r="EGE53" s="150"/>
      <c r="EGF53" s="150"/>
      <c r="EGG53" s="150"/>
      <c r="EGH53" s="150"/>
      <c r="EGI53" s="150"/>
      <c r="EGJ53" s="150"/>
      <c r="EGK53" s="150"/>
      <c r="EGL53" s="150"/>
      <c r="EGM53" s="150"/>
      <c r="EGN53" s="150"/>
      <c r="EGO53" s="150"/>
      <c r="EGP53" s="150"/>
      <c r="EGQ53" s="150"/>
      <c r="EGR53" s="150"/>
      <c r="EGS53" s="150"/>
      <c r="EGT53" s="150"/>
      <c r="EGU53" s="150"/>
      <c r="EGV53" s="150"/>
      <c r="EGW53" s="150"/>
      <c r="EGX53" s="150"/>
      <c r="EGY53" s="150"/>
      <c r="EGZ53" s="150"/>
      <c r="EHA53" s="150"/>
      <c r="EHB53" s="150"/>
      <c r="EHC53" s="150"/>
      <c r="EHD53" s="150"/>
      <c r="EHE53" s="150"/>
      <c r="EHF53" s="150"/>
      <c r="EHG53" s="150"/>
      <c r="EHH53" s="150"/>
      <c r="EHI53" s="150"/>
      <c r="EHJ53" s="150"/>
      <c r="EHK53" s="150"/>
      <c r="EHL53" s="150"/>
      <c r="EHM53" s="150"/>
      <c r="EHN53" s="150"/>
      <c r="EHO53" s="150"/>
      <c r="EHP53" s="150"/>
      <c r="EHQ53" s="150"/>
      <c r="EHR53" s="150"/>
      <c r="EHS53" s="150"/>
      <c r="EHT53" s="150"/>
      <c r="EHU53" s="150"/>
      <c r="EHV53" s="150"/>
      <c r="EHW53" s="150"/>
      <c r="EHX53" s="150"/>
      <c r="EHY53" s="150"/>
      <c r="EHZ53" s="150"/>
      <c r="EIA53" s="150"/>
      <c r="EIB53" s="150"/>
      <c r="EIC53" s="150"/>
      <c r="EID53" s="150"/>
      <c r="EIE53" s="150"/>
      <c r="EIF53" s="150"/>
      <c r="EIG53" s="150"/>
      <c r="EIH53" s="150"/>
      <c r="EII53" s="150"/>
      <c r="EIJ53" s="150"/>
      <c r="EIK53" s="150"/>
      <c r="EIL53" s="150"/>
      <c r="EIM53" s="150"/>
      <c r="EIN53" s="150"/>
      <c r="EIO53" s="150"/>
      <c r="EIP53" s="150"/>
      <c r="EIQ53" s="150"/>
      <c r="EIR53" s="150"/>
      <c r="EIS53" s="150"/>
      <c r="EIT53" s="150"/>
      <c r="EIU53" s="150"/>
      <c r="EIV53" s="150"/>
      <c r="EIW53" s="150"/>
      <c r="EIX53" s="150"/>
      <c r="EIY53" s="150"/>
      <c r="EIZ53" s="150"/>
      <c r="EJA53" s="150"/>
      <c r="EJB53" s="150"/>
      <c r="EJC53" s="150"/>
      <c r="EJD53" s="150"/>
      <c r="EJE53" s="150"/>
      <c r="EJF53" s="150"/>
      <c r="EJG53" s="150"/>
      <c r="EJH53" s="150"/>
      <c r="EJI53" s="150"/>
      <c r="EJJ53" s="150"/>
      <c r="EJK53" s="150"/>
      <c r="EJL53" s="150"/>
      <c r="EJM53" s="150"/>
      <c r="EJN53" s="150"/>
      <c r="EJO53" s="150"/>
      <c r="EJP53" s="150"/>
      <c r="EJQ53" s="150"/>
      <c r="EJR53" s="150"/>
      <c r="EJS53" s="150"/>
      <c r="EJT53" s="150"/>
      <c r="EJU53" s="150"/>
      <c r="EJV53" s="150"/>
      <c r="EJW53" s="150"/>
      <c r="EJX53" s="150"/>
      <c r="EJY53" s="150"/>
      <c r="EJZ53" s="150"/>
      <c r="EKA53" s="150"/>
      <c r="EKB53" s="150"/>
      <c r="EKC53" s="150"/>
      <c r="EKD53" s="150"/>
      <c r="EKE53" s="150"/>
      <c r="EKF53" s="150"/>
      <c r="EKG53" s="150"/>
      <c r="EKH53" s="150"/>
      <c r="EKI53" s="150"/>
      <c r="EKJ53" s="150"/>
      <c r="EKK53" s="150"/>
      <c r="EKL53" s="150"/>
      <c r="EKM53" s="150"/>
      <c r="EKN53" s="150"/>
      <c r="EKO53" s="150"/>
      <c r="EKP53" s="150"/>
      <c r="EKQ53" s="150"/>
      <c r="EKR53" s="150"/>
      <c r="EKS53" s="150"/>
      <c r="EKT53" s="150"/>
      <c r="EKU53" s="150"/>
      <c r="EKV53" s="150"/>
      <c r="EKW53" s="150"/>
      <c r="EKX53" s="150"/>
      <c r="EKY53" s="150"/>
      <c r="EKZ53" s="150"/>
      <c r="ELA53" s="150"/>
      <c r="ELB53" s="150"/>
      <c r="ELC53" s="150"/>
      <c r="ELD53" s="150"/>
      <c r="ELE53" s="150"/>
      <c r="ELF53" s="150"/>
      <c r="ELG53" s="150"/>
      <c r="ELH53" s="150"/>
      <c r="ELI53" s="150"/>
      <c r="ELJ53" s="150"/>
      <c r="ELK53" s="150"/>
      <c r="ELL53" s="150"/>
      <c r="ELM53" s="150"/>
      <c r="ELN53" s="150"/>
      <c r="ELO53" s="150"/>
      <c r="ELP53" s="150"/>
      <c r="ELQ53" s="150"/>
      <c r="ELR53" s="150"/>
      <c r="ELS53" s="150"/>
      <c r="ELT53" s="150"/>
      <c r="ELU53" s="150"/>
      <c r="ELV53" s="150"/>
      <c r="ELW53" s="150"/>
      <c r="ELX53" s="150"/>
      <c r="ELY53" s="150"/>
      <c r="ELZ53" s="150"/>
      <c r="EMA53" s="150"/>
      <c r="EMB53" s="150"/>
      <c r="EMC53" s="150"/>
      <c r="EMD53" s="150"/>
      <c r="EME53" s="150"/>
      <c r="EMF53" s="150"/>
      <c r="EMG53" s="150"/>
      <c r="EMH53" s="150"/>
      <c r="EMI53" s="150"/>
      <c r="EMJ53" s="150"/>
      <c r="EMK53" s="150"/>
      <c r="EML53" s="150"/>
      <c r="EMM53" s="150"/>
      <c r="EMN53" s="150"/>
      <c r="EMO53" s="150"/>
      <c r="EMP53" s="150"/>
      <c r="EMQ53" s="150"/>
      <c r="EMR53" s="150"/>
      <c r="EMS53" s="150"/>
      <c r="EMT53" s="150"/>
      <c r="EMU53" s="150"/>
      <c r="EMV53" s="150"/>
      <c r="EMW53" s="150"/>
      <c r="EMX53" s="150"/>
      <c r="EMY53" s="150"/>
      <c r="EMZ53" s="150"/>
      <c r="ENA53" s="150"/>
      <c r="ENB53" s="150"/>
      <c r="ENC53" s="150"/>
      <c r="END53" s="150"/>
      <c r="ENE53" s="150"/>
      <c r="ENF53" s="150"/>
      <c r="ENG53" s="150"/>
      <c r="ENH53" s="150"/>
      <c r="ENI53" s="150"/>
      <c r="ENJ53" s="150"/>
      <c r="ENK53" s="150"/>
      <c r="ENL53" s="150"/>
      <c r="ENM53" s="150"/>
      <c r="ENN53" s="150"/>
      <c r="ENO53" s="150"/>
      <c r="ENP53" s="150"/>
      <c r="ENQ53" s="150"/>
      <c r="ENR53" s="150"/>
      <c r="ENS53" s="150"/>
      <c r="ENT53" s="150"/>
      <c r="ENU53" s="150"/>
      <c r="ENV53" s="150"/>
      <c r="ENW53" s="150"/>
      <c r="ENX53" s="150"/>
      <c r="ENY53" s="150"/>
      <c r="ENZ53" s="150"/>
      <c r="EOA53" s="150"/>
      <c r="EOB53" s="150"/>
      <c r="EOC53" s="150"/>
      <c r="EOD53" s="150"/>
      <c r="EOE53" s="150"/>
      <c r="EOF53" s="150"/>
      <c r="EOG53" s="150"/>
      <c r="EOH53" s="150"/>
      <c r="EOI53" s="150"/>
      <c r="EOJ53" s="150"/>
      <c r="EOK53" s="150"/>
      <c r="EOL53" s="150"/>
      <c r="EOM53" s="150"/>
      <c r="EON53" s="150"/>
      <c r="EOO53" s="150"/>
      <c r="EOP53" s="150"/>
      <c r="EOQ53" s="150"/>
      <c r="EOR53" s="150"/>
      <c r="EOS53" s="150"/>
      <c r="EOT53" s="150"/>
      <c r="EOU53" s="150"/>
      <c r="EOV53" s="150"/>
      <c r="EOW53" s="150"/>
      <c r="EOX53" s="150"/>
      <c r="EOY53" s="150"/>
      <c r="EOZ53" s="150"/>
      <c r="EPA53" s="150"/>
      <c r="EPB53" s="150"/>
      <c r="EPC53" s="150"/>
      <c r="EPD53" s="150"/>
      <c r="EPE53" s="150"/>
      <c r="EPF53" s="150"/>
      <c r="EPG53" s="150"/>
      <c r="EPH53" s="150"/>
      <c r="EPI53" s="150"/>
      <c r="EPJ53" s="150"/>
      <c r="EPK53" s="150"/>
      <c r="EPL53" s="150"/>
      <c r="EPM53" s="150"/>
      <c r="EPN53" s="150"/>
      <c r="EPO53" s="150"/>
      <c r="EPP53" s="150"/>
      <c r="EPQ53" s="150"/>
      <c r="EPR53" s="150"/>
      <c r="EPS53" s="150"/>
      <c r="EPT53" s="150"/>
      <c r="EPU53" s="150"/>
      <c r="EPV53" s="150"/>
      <c r="EPW53" s="150"/>
      <c r="EPX53" s="150"/>
      <c r="EPY53" s="150"/>
      <c r="EPZ53" s="150"/>
      <c r="EQA53" s="150"/>
      <c r="EQB53" s="150"/>
      <c r="EQC53" s="150"/>
      <c r="EQD53" s="150"/>
      <c r="EQE53" s="150"/>
      <c r="EQF53" s="150"/>
      <c r="EQG53" s="150"/>
      <c r="EQH53" s="150"/>
      <c r="EQI53" s="150"/>
      <c r="EQJ53" s="150"/>
      <c r="EQK53" s="150"/>
      <c r="EQL53" s="150"/>
      <c r="EQM53" s="150"/>
      <c r="EQN53" s="150"/>
      <c r="EQO53" s="150"/>
      <c r="EQP53" s="150"/>
      <c r="EQQ53" s="150"/>
      <c r="EQR53" s="150"/>
      <c r="EQS53" s="150"/>
      <c r="EQT53" s="150"/>
      <c r="EQU53" s="150"/>
      <c r="EQV53" s="150"/>
      <c r="EQW53" s="150"/>
      <c r="EQX53" s="150"/>
      <c r="EQY53" s="150"/>
      <c r="EQZ53" s="150"/>
      <c r="ERA53" s="150"/>
      <c r="ERB53" s="150"/>
      <c r="ERC53" s="150"/>
      <c r="ERD53" s="150"/>
      <c r="ERE53" s="150"/>
      <c r="ERF53" s="150"/>
      <c r="ERG53" s="150"/>
      <c r="ERH53" s="150"/>
      <c r="ERI53" s="150"/>
      <c r="ERJ53" s="150"/>
      <c r="ERK53" s="150"/>
      <c r="ERL53" s="150"/>
      <c r="ERM53" s="150"/>
      <c r="ERN53" s="150"/>
      <c r="ERO53" s="150"/>
      <c r="ERP53" s="150"/>
      <c r="ERQ53" s="150"/>
      <c r="ERR53" s="150"/>
      <c r="ERS53" s="150"/>
      <c r="ERT53" s="150"/>
      <c r="ERU53" s="150"/>
      <c r="ERV53" s="150"/>
      <c r="ERW53" s="150"/>
      <c r="ERX53" s="150"/>
      <c r="ERY53" s="150"/>
      <c r="ERZ53" s="150"/>
      <c r="ESA53" s="150"/>
      <c r="ESB53" s="150"/>
      <c r="ESC53" s="150"/>
      <c r="ESD53" s="150"/>
      <c r="ESE53" s="150"/>
      <c r="ESF53" s="150"/>
      <c r="ESG53" s="150"/>
      <c r="ESH53" s="150"/>
      <c r="ESI53" s="150"/>
      <c r="ESJ53" s="150"/>
      <c r="ESK53" s="150"/>
      <c r="ESL53" s="150"/>
      <c r="ESM53" s="150"/>
      <c r="ESN53" s="150"/>
      <c r="ESO53" s="150"/>
      <c r="ESP53" s="150"/>
      <c r="ESQ53" s="150"/>
      <c r="ESR53" s="150"/>
      <c r="ESS53" s="150"/>
      <c r="EST53" s="150"/>
      <c r="ESU53" s="150"/>
      <c r="ESV53" s="150"/>
      <c r="ESW53" s="150"/>
      <c r="ESX53" s="150"/>
      <c r="ESY53" s="150"/>
      <c r="ESZ53" s="150"/>
      <c r="ETA53" s="150"/>
      <c r="ETB53" s="150"/>
      <c r="ETC53" s="150"/>
      <c r="ETD53" s="150"/>
      <c r="ETE53" s="150"/>
      <c r="ETF53" s="150"/>
      <c r="ETG53" s="150"/>
      <c r="ETH53" s="150"/>
      <c r="ETI53" s="150"/>
      <c r="ETJ53" s="150"/>
      <c r="ETK53" s="150"/>
      <c r="ETL53" s="150"/>
      <c r="ETM53" s="150"/>
      <c r="ETN53" s="150"/>
      <c r="ETO53" s="150"/>
      <c r="ETP53" s="150"/>
      <c r="ETQ53" s="150"/>
      <c r="ETR53" s="150"/>
      <c r="ETS53" s="150"/>
      <c r="ETT53" s="150"/>
      <c r="ETU53" s="150"/>
      <c r="ETV53" s="150"/>
      <c r="ETW53" s="150"/>
      <c r="ETX53" s="150"/>
      <c r="ETY53" s="150"/>
      <c r="ETZ53" s="150"/>
      <c r="EUA53" s="150"/>
      <c r="EUB53" s="150"/>
      <c r="EUC53" s="150"/>
      <c r="EUD53" s="150"/>
      <c r="EUE53" s="150"/>
      <c r="EUF53" s="150"/>
      <c r="EUG53" s="150"/>
      <c r="EUH53" s="150"/>
      <c r="EUI53" s="150"/>
      <c r="EUJ53" s="150"/>
      <c r="EUK53" s="150"/>
      <c r="EUL53" s="150"/>
      <c r="EUM53" s="150"/>
      <c r="EUN53" s="150"/>
      <c r="EUO53" s="150"/>
      <c r="EUP53" s="150"/>
      <c r="EUQ53" s="150"/>
      <c r="EUR53" s="150"/>
      <c r="EUS53" s="150"/>
      <c r="EUT53" s="150"/>
      <c r="EUU53" s="150"/>
      <c r="EUV53" s="150"/>
      <c r="EUW53" s="150"/>
      <c r="EUX53" s="150"/>
      <c r="EUY53" s="150"/>
      <c r="EUZ53" s="150"/>
      <c r="EVA53" s="150"/>
      <c r="EVB53" s="150"/>
      <c r="EVC53" s="150"/>
      <c r="EVD53" s="150"/>
      <c r="EVE53" s="150"/>
      <c r="EVF53" s="150"/>
      <c r="EVG53" s="150"/>
      <c r="EVH53" s="150"/>
      <c r="EVI53" s="150"/>
      <c r="EVJ53" s="150"/>
      <c r="EVK53" s="150"/>
      <c r="EVL53" s="150"/>
      <c r="EVM53" s="150"/>
      <c r="EVN53" s="150"/>
      <c r="EVO53" s="150"/>
      <c r="EVP53" s="150"/>
      <c r="EVQ53" s="150"/>
      <c r="EVR53" s="150"/>
      <c r="EVS53" s="150"/>
      <c r="EVT53" s="150"/>
      <c r="EVU53" s="150"/>
      <c r="EVV53" s="150"/>
      <c r="EVW53" s="150"/>
      <c r="EVX53" s="150"/>
      <c r="EVY53" s="150"/>
      <c r="EVZ53" s="150"/>
      <c r="EWA53" s="150"/>
      <c r="EWB53" s="150"/>
      <c r="EWC53" s="150"/>
      <c r="EWD53" s="150"/>
      <c r="EWE53" s="150"/>
      <c r="EWF53" s="150"/>
      <c r="EWG53" s="150"/>
      <c r="EWH53" s="150"/>
      <c r="EWI53" s="150"/>
      <c r="EWJ53" s="150"/>
      <c r="EWK53" s="150"/>
      <c r="EWL53" s="150"/>
      <c r="EWM53" s="150"/>
      <c r="EWN53" s="150"/>
      <c r="EWO53" s="150"/>
      <c r="EWP53" s="150"/>
      <c r="EWQ53" s="150"/>
      <c r="EWR53" s="150"/>
      <c r="EWS53" s="150"/>
      <c r="EWT53" s="150"/>
      <c r="EWU53" s="150"/>
      <c r="EWV53" s="150"/>
      <c r="EWW53" s="150"/>
      <c r="EWX53" s="150"/>
      <c r="EWY53" s="150"/>
      <c r="EWZ53" s="150"/>
      <c r="EXA53" s="150"/>
      <c r="EXB53" s="150"/>
      <c r="EXC53" s="150"/>
      <c r="EXD53" s="150"/>
      <c r="EXE53" s="150"/>
      <c r="EXF53" s="150"/>
      <c r="EXG53" s="150"/>
      <c r="EXH53" s="150"/>
      <c r="EXI53" s="150"/>
      <c r="EXJ53" s="150"/>
      <c r="EXK53" s="150"/>
      <c r="EXL53" s="150"/>
      <c r="EXM53" s="150"/>
      <c r="EXN53" s="150"/>
      <c r="EXO53" s="150"/>
      <c r="EXP53" s="150"/>
      <c r="EXQ53" s="150"/>
      <c r="EXR53" s="150"/>
      <c r="EXS53" s="150"/>
      <c r="EXT53" s="150"/>
      <c r="EXU53" s="150"/>
      <c r="EXV53" s="150"/>
      <c r="EXW53" s="150"/>
      <c r="EXX53" s="150"/>
      <c r="EXY53" s="150"/>
      <c r="EXZ53" s="150"/>
      <c r="EYA53" s="150"/>
      <c r="EYB53" s="150"/>
      <c r="EYC53" s="150"/>
      <c r="EYD53" s="150"/>
      <c r="EYE53" s="150"/>
      <c r="EYF53" s="150"/>
      <c r="EYG53" s="150"/>
      <c r="EYH53" s="150"/>
      <c r="EYI53" s="150"/>
      <c r="EYJ53" s="150"/>
      <c r="EYK53" s="150"/>
      <c r="EYL53" s="150"/>
      <c r="EYM53" s="150"/>
      <c r="EYN53" s="150"/>
      <c r="EYO53" s="150"/>
      <c r="EYP53" s="150"/>
      <c r="EYQ53" s="150"/>
      <c r="EYR53" s="150"/>
      <c r="EYS53" s="150"/>
      <c r="EYT53" s="150"/>
      <c r="EYU53" s="150"/>
      <c r="EYV53" s="150"/>
      <c r="EYW53" s="150"/>
      <c r="EYX53" s="150"/>
      <c r="EYY53" s="150"/>
      <c r="EYZ53" s="150"/>
      <c r="EZA53" s="150"/>
      <c r="EZB53" s="150"/>
      <c r="EZC53" s="150"/>
      <c r="EZD53" s="150"/>
      <c r="EZE53" s="150"/>
      <c r="EZF53" s="150"/>
      <c r="EZG53" s="150"/>
      <c r="EZH53" s="150"/>
      <c r="EZI53" s="150"/>
      <c r="EZJ53" s="150"/>
      <c r="EZK53" s="150"/>
      <c r="EZL53" s="150"/>
      <c r="EZM53" s="150"/>
      <c r="EZN53" s="150"/>
      <c r="EZO53" s="150"/>
      <c r="EZP53" s="150"/>
      <c r="EZQ53" s="150"/>
      <c r="EZR53" s="150"/>
      <c r="EZS53" s="150"/>
      <c r="EZT53" s="150"/>
      <c r="EZU53" s="150"/>
      <c r="EZV53" s="150"/>
      <c r="EZW53" s="150"/>
      <c r="EZX53" s="150"/>
      <c r="EZY53" s="150"/>
      <c r="EZZ53" s="150"/>
      <c r="FAA53" s="150"/>
      <c r="FAB53" s="150"/>
      <c r="FAC53" s="150"/>
      <c r="FAD53" s="150"/>
      <c r="FAE53" s="150"/>
      <c r="FAF53" s="150"/>
      <c r="FAG53" s="150"/>
      <c r="FAH53" s="150"/>
      <c r="FAI53" s="150"/>
      <c r="FAJ53" s="150"/>
      <c r="FAK53" s="150"/>
      <c r="FAL53" s="150"/>
      <c r="FAM53" s="150"/>
      <c r="FAN53" s="150"/>
      <c r="FAO53" s="150"/>
      <c r="FAP53" s="150"/>
      <c r="FAQ53" s="150"/>
      <c r="FAR53" s="150"/>
      <c r="FAS53" s="150"/>
      <c r="FAT53" s="150"/>
      <c r="FAU53" s="150"/>
      <c r="FAV53" s="150"/>
      <c r="FAW53" s="150"/>
      <c r="FAX53" s="150"/>
      <c r="FAY53" s="150"/>
      <c r="FAZ53" s="150"/>
      <c r="FBA53" s="150"/>
      <c r="FBB53" s="150"/>
      <c r="FBC53" s="150"/>
      <c r="FBD53" s="150"/>
      <c r="FBE53" s="150"/>
      <c r="FBF53" s="150"/>
      <c r="FBG53" s="150"/>
      <c r="FBH53" s="150"/>
      <c r="FBI53" s="150"/>
      <c r="FBJ53" s="150"/>
      <c r="FBK53" s="150"/>
      <c r="FBL53" s="150"/>
      <c r="FBM53" s="150"/>
      <c r="FBN53" s="150"/>
      <c r="FBO53" s="150"/>
      <c r="FBP53" s="150"/>
      <c r="FBQ53" s="150"/>
      <c r="FBR53" s="150"/>
      <c r="FBS53" s="150"/>
      <c r="FBT53" s="150"/>
      <c r="FBU53" s="150"/>
      <c r="FBV53" s="150"/>
      <c r="FBW53" s="150"/>
      <c r="FBX53" s="150"/>
      <c r="FBY53" s="150"/>
      <c r="FBZ53" s="150"/>
      <c r="FCA53" s="150"/>
      <c r="FCB53" s="150"/>
      <c r="FCC53" s="150"/>
      <c r="FCD53" s="150"/>
      <c r="FCE53" s="150"/>
      <c r="FCF53" s="150"/>
      <c r="FCG53" s="150"/>
      <c r="FCH53" s="150"/>
      <c r="FCI53" s="150"/>
      <c r="FCJ53" s="150"/>
      <c r="FCK53" s="150"/>
      <c r="FCL53" s="150"/>
      <c r="FCM53" s="150"/>
      <c r="FCN53" s="150"/>
      <c r="FCO53" s="150"/>
      <c r="FCP53" s="150"/>
      <c r="FCQ53" s="150"/>
      <c r="FCR53" s="150"/>
      <c r="FCS53" s="150"/>
      <c r="FCT53" s="150"/>
      <c r="FCU53" s="150"/>
      <c r="FCV53" s="150"/>
      <c r="FCW53" s="150"/>
      <c r="FCX53" s="150"/>
      <c r="FCY53" s="150"/>
      <c r="FCZ53" s="150"/>
      <c r="FDA53" s="150"/>
      <c r="FDB53" s="150"/>
      <c r="FDC53" s="150"/>
      <c r="FDD53" s="150"/>
      <c r="FDE53" s="150"/>
      <c r="FDF53" s="150"/>
      <c r="FDG53" s="150"/>
      <c r="FDH53" s="150"/>
      <c r="FDI53" s="150"/>
      <c r="FDJ53" s="150"/>
      <c r="FDK53" s="150"/>
      <c r="FDL53" s="150"/>
      <c r="FDM53" s="150"/>
      <c r="FDN53" s="150"/>
      <c r="FDO53" s="150"/>
      <c r="FDP53" s="150"/>
      <c r="FDQ53" s="150"/>
      <c r="FDR53" s="150"/>
      <c r="FDS53" s="150"/>
      <c r="FDT53" s="150"/>
      <c r="FDU53" s="150"/>
      <c r="FDV53" s="150"/>
      <c r="FDW53" s="150"/>
      <c r="FDX53" s="150"/>
      <c r="FDY53" s="150"/>
      <c r="FDZ53" s="150"/>
      <c r="FEA53" s="150"/>
      <c r="FEB53" s="150"/>
      <c r="FEC53" s="150"/>
      <c r="FED53" s="150"/>
      <c r="FEE53" s="150"/>
      <c r="FEF53" s="150"/>
      <c r="FEG53" s="150"/>
      <c r="FEH53" s="150"/>
      <c r="FEI53" s="150"/>
      <c r="FEJ53" s="150"/>
      <c r="FEK53" s="150"/>
      <c r="FEL53" s="150"/>
      <c r="FEM53" s="150"/>
      <c r="FEN53" s="150"/>
      <c r="FEO53" s="150"/>
      <c r="FEP53" s="150"/>
      <c r="FEQ53" s="150"/>
      <c r="FER53" s="150"/>
      <c r="FES53" s="150"/>
      <c r="FET53" s="150"/>
      <c r="FEU53" s="150"/>
      <c r="FEV53" s="150"/>
      <c r="FEW53" s="150"/>
      <c r="FEX53" s="150"/>
      <c r="FEY53" s="150"/>
      <c r="FEZ53" s="150"/>
      <c r="FFA53" s="150"/>
      <c r="FFB53" s="150"/>
      <c r="FFC53" s="150"/>
      <c r="FFD53" s="150"/>
      <c r="FFE53" s="150"/>
      <c r="FFF53" s="150"/>
      <c r="FFG53" s="150"/>
      <c r="FFH53" s="150"/>
      <c r="FFI53" s="150"/>
      <c r="FFJ53" s="150"/>
      <c r="FFK53" s="150"/>
      <c r="FFL53" s="150"/>
      <c r="FFM53" s="150"/>
      <c r="FFN53" s="150"/>
      <c r="FFO53" s="150"/>
      <c r="FFP53" s="150"/>
      <c r="FFQ53" s="150"/>
      <c r="FFR53" s="150"/>
      <c r="FFS53" s="150"/>
      <c r="FFT53" s="150"/>
      <c r="FFU53" s="150"/>
      <c r="FFV53" s="150"/>
      <c r="FFW53" s="150"/>
      <c r="FFX53" s="150"/>
      <c r="FFY53" s="150"/>
      <c r="FFZ53" s="150"/>
      <c r="FGA53" s="150"/>
      <c r="FGB53" s="150"/>
      <c r="FGC53" s="150"/>
      <c r="FGD53" s="150"/>
      <c r="FGE53" s="150"/>
      <c r="FGF53" s="150"/>
      <c r="FGG53" s="150"/>
      <c r="FGH53" s="150"/>
      <c r="FGI53" s="150"/>
      <c r="FGJ53" s="150"/>
      <c r="FGK53" s="150"/>
      <c r="FGL53" s="150"/>
      <c r="FGM53" s="150"/>
      <c r="FGN53" s="150"/>
      <c r="FGO53" s="150"/>
      <c r="FGP53" s="150"/>
      <c r="FGQ53" s="150"/>
      <c r="FGR53" s="150"/>
      <c r="FGS53" s="150"/>
      <c r="FGT53" s="150"/>
      <c r="FGU53" s="150"/>
      <c r="FGV53" s="150"/>
      <c r="FGW53" s="150"/>
      <c r="FGX53" s="150"/>
      <c r="FGY53" s="150"/>
      <c r="FGZ53" s="150"/>
      <c r="FHA53" s="150"/>
      <c r="FHB53" s="150"/>
      <c r="FHC53" s="150"/>
      <c r="FHD53" s="150"/>
      <c r="FHE53" s="150"/>
      <c r="FHF53" s="150"/>
      <c r="FHG53" s="150"/>
      <c r="FHH53" s="150"/>
      <c r="FHI53" s="150"/>
      <c r="FHJ53" s="150"/>
      <c r="FHK53" s="150"/>
      <c r="FHL53" s="150"/>
      <c r="FHM53" s="150"/>
      <c r="FHN53" s="150"/>
      <c r="FHO53" s="150"/>
      <c r="FHP53" s="150"/>
      <c r="FHQ53" s="150"/>
      <c r="FHR53" s="150"/>
      <c r="FHS53" s="150"/>
      <c r="FHT53" s="150"/>
      <c r="FHU53" s="150"/>
      <c r="FHV53" s="150"/>
      <c r="FHW53" s="150"/>
      <c r="FHX53" s="150"/>
      <c r="FHY53" s="150"/>
      <c r="FHZ53" s="150"/>
      <c r="FIA53" s="150"/>
      <c r="FIB53" s="150"/>
      <c r="FIC53" s="150"/>
      <c r="FID53" s="150"/>
      <c r="FIE53" s="150"/>
      <c r="FIF53" s="150"/>
      <c r="FIG53" s="150"/>
      <c r="FIH53" s="150"/>
      <c r="FII53" s="150"/>
      <c r="FIJ53" s="150"/>
      <c r="FIK53" s="150"/>
      <c r="FIL53" s="150"/>
      <c r="FIM53" s="150"/>
      <c r="FIN53" s="150"/>
      <c r="FIO53" s="150"/>
      <c r="FIP53" s="150"/>
      <c r="FIQ53" s="150"/>
      <c r="FIR53" s="150"/>
      <c r="FIS53" s="150"/>
      <c r="FIT53" s="150"/>
      <c r="FIU53" s="150"/>
      <c r="FIV53" s="150"/>
      <c r="FIW53" s="150"/>
      <c r="FIX53" s="150"/>
      <c r="FIY53" s="150"/>
      <c r="FIZ53" s="150"/>
      <c r="FJA53" s="150"/>
      <c r="FJB53" s="150"/>
      <c r="FJC53" s="150"/>
      <c r="FJD53" s="150"/>
      <c r="FJE53" s="150"/>
      <c r="FJF53" s="150"/>
      <c r="FJG53" s="150"/>
      <c r="FJH53" s="150"/>
      <c r="FJI53" s="150"/>
      <c r="FJJ53" s="150"/>
      <c r="FJK53" s="150"/>
      <c r="FJL53" s="150"/>
      <c r="FJM53" s="150"/>
      <c r="FJN53" s="150"/>
      <c r="FJO53" s="150"/>
      <c r="FJP53" s="150"/>
      <c r="FJQ53" s="150"/>
      <c r="FJR53" s="150"/>
      <c r="FJS53" s="150"/>
      <c r="FJT53" s="150"/>
      <c r="FJU53" s="150"/>
      <c r="FJV53" s="150"/>
      <c r="FJW53" s="150"/>
      <c r="FJX53" s="150"/>
      <c r="FJY53" s="150"/>
      <c r="FJZ53" s="150"/>
      <c r="FKA53" s="150"/>
      <c r="FKB53" s="150"/>
      <c r="FKC53" s="150"/>
      <c r="FKD53" s="150"/>
      <c r="FKE53" s="150"/>
      <c r="FKF53" s="150"/>
      <c r="FKG53" s="150"/>
      <c r="FKH53" s="150"/>
      <c r="FKI53" s="150"/>
      <c r="FKJ53" s="150"/>
      <c r="FKK53" s="150"/>
      <c r="FKL53" s="150"/>
      <c r="FKM53" s="150"/>
      <c r="FKN53" s="150"/>
      <c r="FKO53" s="150"/>
      <c r="FKP53" s="150"/>
      <c r="FKQ53" s="150"/>
      <c r="FKR53" s="150"/>
      <c r="FKS53" s="150"/>
      <c r="FKT53" s="150"/>
      <c r="FKU53" s="150"/>
      <c r="FKV53" s="150"/>
      <c r="FKW53" s="150"/>
      <c r="FKX53" s="150"/>
      <c r="FKY53" s="150"/>
      <c r="FKZ53" s="150"/>
      <c r="FLA53" s="150"/>
      <c r="FLB53" s="150"/>
      <c r="FLC53" s="150"/>
      <c r="FLD53" s="150"/>
      <c r="FLE53" s="150"/>
      <c r="FLF53" s="150"/>
      <c r="FLG53" s="150"/>
      <c r="FLH53" s="150"/>
      <c r="FLI53" s="150"/>
      <c r="FLJ53" s="150"/>
      <c r="FLK53" s="150"/>
      <c r="FLL53" s="150"/>
      <c r="FLM53" s="150"/>
      <c r="FLN53" s="150"/>
      <c r="FLO53" s="150"/>
      <c r="FLP53" s="150"/>
      <c r="FLQ53" s="150"/>
      <c r="FLR53" s="150"/>
      <c r="FLS53" s="150"/>
      <c r="FLT53" s="150"/>
      <c r="FLU53" s="150"/>
      <c r="FLV53" s="150"/>
      <c r="FLW53" s="150"/>
      <c r="FLX53" s="150"/>
      <c r="FLY53" s="150"/>
      <c r="FLZ53" s="150"/>
      <c r="FMA53" s="150"/>
      <c r="FMB53" s="150"/>
      <c r="FMC53" s="150"/>
      <c r="FMD53" s="150"/>
      <c r="FME53" s="150"/>
      <c r="FMF53" s="150"/>
      <c r="FMG53" s="150"/>
      <c r="FMH53" s="150"/>
      <c r="FMI53" s="150"/>
      <c r="FMJ53" s="150"/>
      <c r="FMK53" s="150"/>
      <c r="FML53" s="150"/>
      <c r="FMM53" s="150"/>
      <c r="FMN53" s="150"/>
      <c r="FMO53" s="150"/>
      <c r="FMP53" s="150"/>
      <c r="FMQ53" s="150"/>
      <c r="FMR53" s="150"/>
      <c r="FMS53" s="150"/>
      <c r="FMT53" s="150"/>
      <c r="FMU53" s="150"/>
      <c r="FMV53" s="150"/>
      <c r="FMW53" s="150"/>
      <c r="FMX53" s="150"/>
      <c r="FMY53" s="150"/>
      <c r="FMZ53" s="150"/>
      <c r="FNA53" s="150"/>
      <c r="FNB53" s="150"/>
      <c r="FNC53" s="150"/>
      <c r="FND53" s="150"/>
      <c r="FNE53" s="150"/>
      <c r="FNF53" s="150"/>
      <c r="FNG53" s="150"/>
      <c r="FNH53" s="150"/>
      <c r="FNI53" s="150"/>
      <c r="FNJ53" s="150"/>
      <c r="FNK53" s="150"/>
      <c r="FNL53" s="150"/>
      <c r="FNM53" s="150"/>
      <c r="FNN53" s="150"/>
      <c r="FNO53" s="150"/>
      <c r="FNP53" s="150"/>
      <c r="FNQ53" s="150"/>
      <c r="FNR53" s="150"/>
      <c r="FNS53" s="150"/>
      <c r="FNT53" s="150"/>
      <c r="FNU53" s="150"/>
      <c r="FNV53" s="150"/>
      <c r="FNW53" s="150"/>
      <c r="FNX53" s="150"/>
      <c r="FNY53" s="150"/>
      <c r="FNZ53" s="150"/>
      <c r="FOA53" s="150"/>
      <c r="FOB53" s="150"/>
      <c r="FOC53" s="150"/>
      <c r="FOD53" s="150"/>
      <c r="FOE53" s="150"/>
      <c r="FOF53" s="150"/>
      <c r="FOG53" s="150"/>
      <c r="FOH53" s="150"/>
      <c r="FOI53" s="150"/>
      <c r="FOJ53" s="150"/>
      <c r="FOK53" s="150"/>
      <c r="FOL53" s="150"/>
      <c r="FOM53" s="150"/>
      <c r="FON53" s="150"/>
      <c r="FOO53" s="150"/>
      <c r="FOP53" s="150"/>
      <c r="FOQ53" s="150"/>
      <c r="FOR53" s="150"/>
      <c r="FOS53" s="150"/>
      <c r="FOT53" s="150"/>
      <c r="FOU53" s="150"/>
      <c r="FOV53" s="150"/>
      <c r="FOW53" s="150"/>
      <c r="FOX53" s="150"/>
      <c r="FOY53" s="150"/>
      <c r="FOZ53" s="150"/>
      <c r="FPA53" s="150"/>
      <c r="FPB53" s="150"/>
      <c r="FPC53" s="150"/>
      <c r="FPD53" s="150"/>
      <c r="FPE53" s="150"/>
      <c r="FPF53" s="150"/>
      <c r="FPG53" s="150"/>
      <c r="FPH53" s="150"/>
      <c r="FPI53" s="150"/>
      <c r="FPJ53" s="150"/>
      <c r="FPK53" s="150"/>
      <c r="FPL53" s="150"/>
      <c r="FPM53" s="150"/>
      <c r="FPN53" s="150"/>
      <c r="FPO53" s="150"/>
      <c r="FPP53" s="150"/>
      <c r="FPQ53" s="150"/>
      <c r="FPR53" s="150"/>
      <c r="FPS53" s="150"/>
      <c r="FPT53" s="150"/>
      <c r="FPU53" s="150"/>
      <c r="FPV53" s="150"/>
      <c r="FPW53" s="150"/>
      <c r="FPX53" s="150"/>
      <c r="FPY53" s="150"/>
      <c r="FPZ53" s="150"/>
      <c r="FQA53" s="150"/>
      <c r="FQB53" s="150"/>
      <c r="FQC53" s="150"/>
      <c r="FQD53" s="150"/>
      <c r="FQE53" s="150"/>
      <c r="FQF53" s="150"/>
      <c r="FQG53" s="150"/>
      <c r="FQH53" s="150"/>
      <c r="FQI53" s="150"/>
      <c r="FQJ53" s="150"/>
      <c r="FQK53" s="150"/>
      <c r="FQL53" s="150"/>
      <c r="FQM53" s="150"/>
      <c r="FQN53" s="150"/>
      <c r="FQO53" s="150"/>
      <c r="FQP53" s="150"/>
      <c r="FQQ53" s="150"/>
      <c r="FQR53" s="150"/>
      <c r="FQS53" s="150"/>
      <c r="FQT53" s="150"/>
      <c r="FQU53" s="150"/>
      <c r="FQV53" s="150"/>
      <c r="FQW53" s="150"/>
      <c r="FQX53" s="150"/>
      <c r="FQY53" s="150"/>
      <c r="FQZ53" s="150"/>
      <c r="FRA53" s="150"/>
      <c r="FRB53" s="150"/>
      <c r="FRC53" s="150"/>
      <c r="FRD53" s="150"/>
      <c r="FRE53" s="150"/>
      <c r="FRF53" s="150"/>
      <c r="FRG53" s="150"/>
      <c r="FRH53" s="150"/>
      <c r="FRI53" s="150"/>
      <c r="FRJ53" s="150"/>
      <c r="FRK53" s="150"/>
      <c r="FRL53" s="150"/>
      <c r="FRM53" s="150"/>
      <c r="FRN53" s="150"/>
      <c r="FRO53" s="150"/>
      <c r="FRP53" s="150"/>
      <c r="FRQ53" s="150"/>
      <c r="FRR53" s="150"/>
      <c r="FRS53" s="150"/>
      <c r="FRT53" s="150"/>
      <c r="FRU53" s="150"/>
      <c r="FRV53" s="150"/>
      <c r="FRW53" s="150"/>
      <c r="FRX53" s="150"/>
      <c r="FRY53" s="150"/>
      <c r="FRZ53" s="150"/>
      <c r="FSA53" s="150"/>
      <c r="FSB53" s="150"/>
      <c r="FSC53" s="150"/>
      <c r="FSD53" s="150"/>
      <c r="FSE53" s="150"/>
      <c r="FSF53" s="150"/>
      <c r="FSG53" s="150"/>
      <c r="FSH53" s="150"/>
      <c r="FSI53" s="150"/>
      <c r="FSJ53" s="150"/>
      <c r="FSK53" s="150"/>
      <c r="FSL53" s="150"/>
      <c r="FSM53" s="150"/>
      <c r="FSN53" s="150"/>
      <c r="FSO53" s="150"/>
      <c r="FSP53" s="150"/>
      <c r="FSQ53" s="150"/>
      <c r="FSR53" s="150"/>
      <c r="FSS53" s="150"/>
      <c r="FST53" s="150"/>
      <c r="FSU53" s="150"/>
      <c r="FSV53" s="150"/>
      <c r="FSW53" s="150"/>
      <c r="FSX53" s="150"/>
      <c r="FSY53" s="150"/>
      <c r="FSZ53" s="150"/>
      <c r="FTA53" s="150"/>
      <c r="FTB53" s="150"/>
      <c r="FTC53" s="150"/>
      <c r="FTD53" s="150"/>
      <c r="FTE53" s="150"/>
      <c r="FTF53" s="150"/>
      <c r="FTG53" s="150"/>
      <c r="FTH53" s="150"/>
      <c r="FTI53" s="150"/>
      <c r="FTJ53" s="150"/>
      <c r="FTK53" s="150"/>
      <c r="FTL53" s="150"/>
      <c r="FTM53" s="150"/>
      <c r="FTN53" s="150"/>
      <c r="FTO53" s="150"/>
      <c r="FTP53" s="150"/>
      <c r="FTQ53" s="150"/>
      <c r="FTR53" s="150"/>
      <c r="FTS53" s="150"/>
      <c r="FTT53" s="150"/>
      <c r="FTU53" s="150"/>
      <c r="FTV53" s="150"/>
      <c r="FTW53" s="150"/>
      <c r="FTX53" s="150"/>
      <c r="FTY53" s="150"/>
      <c r="FTZ53" s="150"/>
      <c r="FUA53" s="150"/>
      <c r="FUB53" s="150"/>
      <c r="FUC53" s="150"/>
      <c r="FUD53" s="150"/>
      <c r="FUE53" s="150"/>
      <c r="FUF53" s="150"/>
      <c r="FUG53" s="150"/>
      <c r="FUH53" s="150"/>
      <c r="FUI53" s="150"/>
      <c r="FUJ53" s="150"/>
      <c r="FUK53" s="150"/>
      <c r="FUL53" s="150"/>
      <c r="FUM53" s="150"/>
      <c r="FUN53" s="150"/>
      <c r="FUO53" s="150"/>
      <c r="FUP53" s="150"/>
      <c r="FUQ53" s="150"/>
      <c r="FUR53" s="150"/>
      <c r="FUS53" s="150"/>
      <c r="FUT53" s="150"/>
      <c r="FUU53" s="150"/>
      <c r="FUV53" s="150"/>
      <c r="FUW53" s="150"/>
      <c r="FUX53" s="150"/>
      <c r="FUY53" s="150"/>
      <c r="FUZ53" s="150"/>
      <c r="FVA53" s="150"/>
      <c r="FVB53" s="150"/>
      <c r="FVC53" s="150"/>
      <c r="FVD53" s="150"/>
      <c r="FVE53" s="150"/>
      <c r="FVF53" s="150"/>
      <c r="FVG53" s="150"/>
      <c r="FVH53" s="150"/>
      <c r="FVI53" s="150"/>
      <c r="FVJ53" s="150"/>
      <c r="FVK53" s="150"/>
      <c r="FVL53" s="150"/>
      <c r="FVM53" s="150"/>
      <c r="FVN53" s="150"/>
      <c r="FVO53" s="150"/>
      <c r="FVP53" s="150"/>
      <c r="FVQ53" s="150"/>
      <c r="FVR53" s="150"/>
      <c r="FVS53" s="150"/>
      <c r="FVT53" s="150"/>
      <c r="FVU53" s="150"/>
      <c r="FVV53" s="150"/>
      <c r="FVW53" s="150"/>
      <c r="FVX53" s="150"/>
      <c r="FVY53" s="150"/>
      <c r="FVZ53" s="150"/>
      <c r="FWA53" s="150"/>
      <c r="FWB53" s="150"/>
      <c r="FWC53" s="150"/>
      <c r="FWD53" s="150"/>
      <c r="FWE53" s="150"/>
      <c r="FWF53" s="150"/>
      <c r="FWG53" s="150"/>
      <c r="FWH53" s="150"/>
      <c r="FWI53" s="150"/>
      <c r="FWJ53" s="150"/>
      <c r="FWK53" s="150"/>
      <c r="FWL53" s="150"/>
      <c r="FWM53" s="150"/>
      <c r="FWN53" s="150"/>
      <c r="FWO53" s="150"/>
      <c r="FWP53" s="150"/>
      <c r="FWQ53" s="150"/>
      <c r="FWR53" s="150"/>
      <c r="FWS53" s="150"/>
      <c r="FWT53" s="150"/>
      <c r="FWU53" s="150"/>
      <c r="FWV53" s="150"/>
      <c r="FWW53" s="150"/>
      <c r="FWX53" s="150"/>
      <c r="FWY53" s="150"/>
      <c r="FWZ53" s="150"/>
      <c r="FXA53" s="150"/>
      <c r="FXB53" s="150"/>
      <c r="FXC53" s="150"/>
      <c r="FXD53" s="150"/>
      <c r="FXE53" s="150"/>
      <c r="FXF53" s="150"/>
      <c r="FXG53" s="150"/>
      <c r="FXH53" s="150"/>
      <c r="FXI53" s="150"/>
      <c r="FXJ53" s="150"/>
      <c r="FXK53" s="150"/>
      <c r="FXL53" s="150"/>
      <c r="FXM53" s="150"/>
      <c r="FXN53" s="150"/>
      <c r="FXO53" s="150"/>
      <c r="FXP53" s="150"/>
      <c r="FXQ53" s="150"/>
      <c r="FXR53" s="150"/>
      <c r="FXS53" s="150"/>
      <c r="FXT53" s="150"/>
      <c r="FXU53" s="150"/>
      <c r="FXV53" s="150"/>
      <c r="FXW53" s="150"/>
      <c r="FXX53" s="150"/>
      <c r="FXY53" s="150"/>
      <c r="FXZ53" s="150"/>
      <c r="FYA53" s="150"/>
      <c r="FYB53" s="150"/>
      <c r="FYC53" s="150"/>
      <c r="FYD53" s="150"/>
      <c r="FYE53" s="150"/>
      <c r="FYF53" s="150"/>
      <c r="FYG53" s="150"/>
      <c r="FYH53" s="150"/>
      <c r="FYI53" s="150"/>
      <c r="FYJ53" s="150"/>
      <c r="FYK53" s="150"/>
      <c r="FYL53" s="150"/>
      <c r="FYM53" s="150"/>
      <c r="FYN53" s="150"/>
      <c r="FYO53" s="150"/>
      <c r="FYP53" s="150"/>
      <c r="FYQ53" s="150"/>
      <c r="FYR53" s="150"/>
      <c r="FYS53" s="150"/>
      <c r="FYT53" s="150"/>
      <c r="FYU53" s="150"/>
      <c r="FYV53" s="150"/>
      <c r="FYW53" s="150"/>
      <c r="FYX53" s="150"/>
      <c r="FYY53" s="150"/>
      <c r="FYZ53" s="150"/>
      <c r="FZA53" s="150"/>
      <c r="FZB53" s="150"/>
      <c r="FZC53" s="150"/>
      <c r="FZD53" s="150"/>
      <c r="FZE53" s="150"/>
      <c r="FZF53" s="150"/>
      <c r="FZG53" s="150"/>
      <c r="FZH53" s="150"/>
      <c r="FZI53" s="150"/>
      <c r="FZJ53" s="150"/>
      <c r="FZK53" s="150"/>
      <c r="FZL53" s="150"/>
      <c r="FZM53" s="150"/>
      <c r="FZN53" s="150"/>
      <c r="FZO53" s="150"/>
      <c r="FZP53" s="150"/>
      <c r="FZQ53" s="150"/>
      <c r="FZR53" s="150"/>
      <c r="FZS53" s="150"/>
      <c r="FZT53" s="150"/>
      <c r="FZU53" s="150"/>
      <c r="FZV53" s="150"/>
      <c r="FZW53" s="150"/>
      <c r="FZX53" s="150"/>
      <c r="FZY53" s="150"/>
      <c r="FZZ53" s="150"/>
      <c r="GAA53" s="150"/>
      <c r="GAB53" s="150"/>
      <c r="GAC53" s="150"/>
      <c r="GAD53" s="150"/>
      <c r="GAE53" s="150"/>
      <c r="GAF53" s="150"/>
      <c r="GAG53" s="150"/>
      <c r="GAH53" s="150"/>
      <c r="GAI53" s="150"/>
      <c r="GAJ53" s="150"/>
      <c r="GAK53" s="150"/>
      <c r="GAL53" s="150"/>
      <c r="GAM53" s="150"/>
      <c r="GAN53" s="150"/>
      <c r="GAO53" s="150"/>
      <c r="GAP53" s="150"/>
      <c r="GAQ53" s="150"/>
      <c r="GAR53" s="150"/>
      <c r="GAS53" s="150"/>
      <c r="GAT53" s="150"/>
      <c r="GAU53" s="150"/>
      <c r="GAV53" s="150"/>
      <c r="GAW53" s="150"/>
      <c r="GAX53" s="150"/>
      <c r="GAY53" s="150"/>
      <c r="GAZ53" s="150"/>
      <c r="GBA53" s="150"/>
      <c r="GBB53" s="150"/>
      <c r="GBC53" s="150"/>
      <c r="GBD53" s="150"/>
      <c r="GBE53" s="150"/>
      <c r="GBF53" s="150"/>
      <c r="GBG53" s="150"/>
      <c r="GBH53" s="150"/>
      <c r="GBI53" s="150"/>
      <c r="GBJ53" s="150"/>
      <c r="GBK53" s="150"/>
      <c r="GBL53" s="150"/>
      <c r="GBM53" s="150"/>
      <c r="GBN53" s="150"/>
      <c r="GBO53" s="150"/>
      <c r="GBP53" s="150"/>
      <c r="GBQ53" s="150"/>
      <c r="GBR53" s="150"/>
      <c r="GBS53" s="150"/>
      <c r="GBT53" s="150"/>
      <c r="GBU53" s="150"/>
      <c r="GBV53" s="150"/>
      <c r="GBW53" s="150"/>
      <c r="GBX53" s="150"/>
      <c r="GBY53" s="150"/>
      <c r="GBZ53" s="150"/>
      <c r="GCA53" s="150"/>
      <c r="GCB53" s="150"/>
      <c r="GCC53" s="150"/>
      <c r="GCD53" s="150"/>
      <c r="GCE53" s="150"/>
      <c r="GCF53" s="150"/>
      <c r="GCG53" s="150"/>
      <c r="GCH53" s="150"/>
      <c r="GCI53" s="150"/>
      <c r="GCJ53" s="150"/>
      <c r="GCK53" s="150"/>
      <c r="GCL53" s="150"/>
      <c r="GCM53" s="150"/>
      <c r="GCN53" s="150"/>
      <c r="GCO53" s="150"/>
      <c r="GCP53" s="150"/>
      <c r="GCQ53" s="150"/>
      <c r="GCR53" s="150"/>
      <c r="GCS53" s="150"/>
      <c r="GCT53" s="150"/>
      <c r="GCU53" s="150"/>
      <c r="GCV53" s="150"/>
      <c r="GCW53" s="150"/>
      <c r="GCX53" s="150"/>
      <c r="GCY53" s="150"/>
      <c r="GCZ53" s="150"/>
      <c r="GDA53" s="150"/>
      <c r="GDB53" s="150"/>
      <c r="GDC53" s="150"/>
      <c r="GDD53" s="150"/>
      <c r="GDE53" s="150"/>
      <c r="GDF53" s="150"/>
      <c r="GDG53" s="150"/>
      <c r="GDH53" s="150"/>
      <c r="GDI53" s="150"/>
      <c r="GDJ53" s="150"/>
      <c r="GDK53" s="150"/>
      <c r="GDL53" s="150"/>
      <c r="GDM53" s="150"/>
      <c r="GDN53" s="150"/>
      <c r="GDO53" s="150"/>
      <c r="GDP53" s="150"/>
      <c r="GDQ53" s="150"/>
      <c r="GDR53" s="150"/>
      <c r="GDS53" s="150"/>
      <c r="GDT53" s="150"/>
      <c r="GDU53" s="150"/>
      <c r="GDV53" s="150"/>
      <c r="GDW53" s="150"/>
      <c r="GDX53" s="150"/>
      <c r="GDY53" s="150"/>
      <c r="GDZ53" s="150"/>
      <c r="GEA53" s="150"/>
      <c r="GEB53" s="150"/>
      <c r="GEC53" s="150"/>
      <c r="GED53" s="150"/>
      <c r="GEE53" s="150"/>
      <c r="GEF53" s="150"/>
      <c r="GEG53" s="150"/>
      <c r="GEH53" s="150"/>
      <c r="GEI53" s="150"/>
      <c r="GEJ53" s="150"/>
      <c r="GEK53" s="150"/>
      <c r="GEL53" s="150"/>
      <c r="GEM53" s="150"/>
      <c r="GEN53" s="150"/>
      <c r="GEO53" s="150"/>
      <c r="GEP53" s="150"/>
      <c r="GEQ53" s="150"/>
      <c r="GER53" s="150"/>
      <c r="GES53" s="150"/>
      <c r="GET53" s="150"/>
      <c r="GEU53" s="150"/>
      <c r="GEV53" s="150"/>
      <c r="GEW53" s="150"/>
      <c r="GEX53" s="150"/>
      <c r="GEY53" s="150"/>
      <c r="GEZ53" s="150"/>
      <c r="GFA53" s="150"/>
      <c r="GFB53" s="150"/>
      <c r="GFC53" s="150"/>
      <c r="GFD53" s="150"/>
      <c r="GFE53" s="150"/>
      <c r="GFF53" s="150"/>
      <c r="GFG53" s="150"/>
      <c r="GFH53" s="150"/>
      <c r="GFI53" s="150"/>
      <c r="GFJ53" s="150"/>
      <c r="GFK53" s="150"/>
      <c r="GFL53" s="150"/>
      <c r="GFM53" s="150"/>
      <c r="GFN53" s="150"/>
      <c r="GFO53" s="150"/>
      <c r="GFP53" s="150"/>
      <c r="GFQ53" s="150"/>
      <c r="GFR53" s="150"/>
      <c r="GFS53" s="150"/>
      <c r="GFT53" s="150"/>
      <c r="GFU53" s="150"/>
      <c r="GFV53" s="150"/>
      <c r="GFW53" s="150"/>
      <c r="GFX53" s="150"/>
      <c r="GFY53" s="150"/>
      <c r="GFZ53" s="150"/>
      <c r="GGA53" s="150"/>
      <c r="GGB53" s="150"/>
      <c r="GGC53" s="150"/>
      <c r="GGD53" s="150"/>
      <c r="GGE53" s="150"/>
      <c r="GGF53" s="150"/>
      <c r="GGG53" s="150"/>
      <c r="GGH53" s="150"/>
      <c r="GGI53" s="150"/>
      <c r="GGJ53" s="150"/>
      <c r="GGK53" s="150"/>
      <c r="GGL53" s="150"/>
      <c r="GGM53" s="150"/>
      <c r="GGN53" s="150"/>
      <c r="GGO53" s="150"/>
      <c r="GGP53" s="150"/>
      <c r="GGQ53" s="150"/>
      <c r="GGR53" s="150"/>
      <c r="GGS53" s="150"/>
      <c r="GGT53" s="150"/>
      <c r="GGU53" s="150"/>
      <c r="GGV53" s="150"/>
      <c r="GGW53" s="150"/>
      <c r="GGX53" s="150"/>
      <c r="GGY53" s="150"/>
      <c r="GGZ53" s="150"/>
      <c r="GHA53" s="150"/>
      <c r="GHB53" s="150"/>
      <c r="GHC53" s="150"/>
      <c r="GHD53" s="150"/>
      <c r="GHE53" s="150"/>
      <c r="GHF53" s="150"/>
      <c r="GHG53" s="150"/>
      <c r="GHH53" s="150"/>
      <c r="GHI53" s="150"/>
      <c r="GHJ53" s="150"/>
      <c r="GHK53" s="150"/>
      <c r="GHL53" s="150"/>
      <c r="GHM53" s="150"/>
      <c r="GHN53" s="150"/>
      <c r="GHO53" s="150"/>
      <c r="GHP53" s="150"/>
      <c r="GHQ53" s="150"/>
      <c r="GHR53" s="150"/>
      <c r="GHS53" s="150"/>
      <c r="GHT53" s="150"/>
      <c r="GHU53" s="150"/>
      <c r="GHV53" s="150"/>
      <c r="GHW53" s="150"/>
      <c r="GHX53" s="150"/>
      <c r="GHY53" s="150"/>
      <c r="GHZ53" s="150"/>
      <c r="GIA53" s="150"/>
      <c r="GIB53" s="150"/>
      <c r="GIC53" s="150"/>
      <c r="GID53" s="150"/>
      <c r="GIE53" s="150"/>
      <c r="GIF53" s="150"/>
      <c r="GIG53" s="150"/>
      <c r="GIH53" s="150"/>
      <c r="GII53" s="150"/>
      <c r="GIJ53" s="150"/>
      <c r="GIK53" s="150"/>
      <c r="GIL53" s="150"/>
      <c r="GIM53" s="150"/>
      <c r="GIN53" s="150"/>
      <c r="GIO53" s="150"/>
      <c r="GIP53" s="150"/>
      <c r="GIQ53" s="150"/>
      <c r="GIR53" s="150"/>
      <c r="GIS53" s="150"/>
      <c r="GIT53" s="150"/>
      <c r="GIU53" s="150"/>
      <c r="GIV53" s="150"/>
      <c r="GIW53" s="150"/>
      <c r="GIX53" s="150"/>
      <c r="GIY53" s="150"/>
      <c r="GIZ53" s="150"/>
      <c r="GJA53" s="150"/>
      <c r="GJB53" s="150"/>
      <c r="GJC53" s="150"/>
      <c r="GJD53" s="150"/>
      <c r="GJE53" s="150"/>
      <c r="GJF53" s="150"/>
      <c r="GJG53" s="150"/>
      <c r="GJH53" s="150"/>
      <c r="GJI53" s="150"/>
      <c r="GJJ53" s="150"/>
      <c r="GJK53" s="150"/>
      <c r="GJL53" s="150"/>
      <c r="GJM53" s="150"/>
      <c r="GJN53" s="150"/>
      <c r="GJO53" s="150"/>
      <c r="GJP53" s="150"/>
      <c r="GJQ53" s="150"/>
      <c r="GJR53" s="150"/>
      <c r="GJS53" s="150"/>
      <c r="GJT53" s="150"/>
      <c r="GJU53" s="150"/>
      <c r="GJV53" s="150"/>
      <c r="GJW53" s="150"/>
      <c r="GJX53" s="150"/>
      <c r="GJY53" s="150"/>
      <c r="GJZ53" s="150"/>
      <c r="GKA53" s="150"/>
      <c r="GKB53" s="150"/>
      <c r="GKC53" s="150"/>
      <c r="GKD53" s="150"/>
      <c r="GKE53" s="150"/>
      <c r="GKF53" s="150"/>
      <c r="GKG53" s="150"/>
      <c r="GKH53" s="150"/>
      <c r="GKI53" s="150"/>
      <c r="GKJ53" s="150"/>
      <c r="GKK53" s="150"/>
      <c r="GKL53" s="150"/>
      <c r="GKM53" s="150"/>
      <c r="GKN53" s="150"/>
      <c r="GKO53" s="150"/>
      <c r="GKP53" s="150"/>
      <c r="GKQ53" s="150"/>
      <c r="GKR53" s="150"/>
      <c r="GKS53" s="150"/>
      <c r="GKT53" s="150"/>
      <c r="GKU53" s="150"/>
      <c r="GKV53" s="150"/>
      <c r="GKW53" s="150"/>
      <c r="GKX53" s="150"/>
      <c r="GKY53" s="150"/>
      <c r="GKZ53" s="150"/>
      <c r="GLA53" s="150"/>
      <c r="GLB53" s="150"/>
      <c r="GLC53" s="150"/>
      <c r="GLD53" s="150"/>
      <c r="GLE53" s="150"/>
      <c r="GLF53" s="150"/>
      <c r="GLG53" s="150"/>
      <c r="GLH53" s="150"/>
      <c r="GLI53" s="150"/>
      <c r="GLJ53" s="150"/>
      <c r="GLK53" s="150"/>
      <c r="GLL53" s="150"/>
      <c r="GLM53" s="150"/>
      <c r="GLN53" s="150"/>
      <c r="GLO53" s="150"/>
      <c r="GLP53" s="150"/>
      <c r="GLQ53" s="150"/>
      <c r="GLR53" s="150"/>
      <c r="GLS53" s="150"/>
      <c r="GLT53" s="150"/>
      <c r="GLU53" s="150"/>
      <c r="GLV53" s="150"/>
      <c r="GLW53" s="150"/>
      <c r="GLX53" s="150"/>
      <c r="GLY53" s="150"/>
      <c r="GLZ53" s="150"/>
      <c r="GMA53" s="150"/>
      <c r="GMB53" s="150"/>
      <c r="GMC53" s="150"/>
      <c r="GMD53" s="150"/>
      <c r="GME53" s="150"/>
      <c r="GMF53" s="150"/>
      <c r="GMG53" s="150"/>
      <c r="GMH53" s="150"/>
      <c r="GMI53" s="150"/>
      <c r="GMJ53" s="150"/>
      <c r="GMK53" s="150"/>
      <c r="GML53" s="150"/>
      <c r="GMM53" s="150"/>
      <c r="GMN53" s="150"/>
      <c r="GMO53" s="150"/>
      <c r="GMP53" s="150"/>
      <c r="GMQ53" s="150"/>
      <c r="GMR53" s="150"/>
      <c r="GMS53" s="150"/>
      <c r="GMT53" s="150"/>
      <c r="GMU53" s="150"/>
      <c r="GMV53" s="150"/>
      <c r="GMW53" s="150"/>
      <c r="GMX53" s="150"/>
      <c r="GMY53" s="150"/>
      <c r="GMZ53" s="150"/>
      <c r="GNA53" s="150"/>
      <c r="GNB53" s="150"/>
      <c r="GNC53" s="150"/>
      <c r="GND53" s="150"/>
      <c r="GNE53" s="150"/>
      <c r="GNF53" s="150"/>
      <c r="GNG53" s="150"/>
      <c r="GNH53" s="150"/>
      <c r="GNI53" s="150"/>
      <c r="GNJ53" s="150"/>
      <c r="GNK53" s="150"/>
      <c r="GNL53" s="150"/>
      <c r="GNM53" s="150"/>
      <c r="GNN53" s="150"/>
      <c r="GNO53" s="150"/>
      <c r="GNP53" s="150"/>
      <c r="GNQ53" s="150"/>
      <c r="GNR53" s="150"/>
      <c r="GNS53" s="150"/>
      <c r="GNT53" s="150"/>
      <c r="GNU53" s="150"/>
      <c r="GNV53" s="150"/>
      <c r="GNW53" s="150"/>
      <c r="GNX53" s="150"/>
      <c r="GNY53" s="150"/>
      <c r="GNZ53" s="150"/>
      <c r="GOA53" s="150"/>
      <c r="GOB53" s="150"/>
      <c r="GOC53" s="150"/>
      <c r="GOD53" s="150"/>
      <c r="GOE53" s="150"/>
      <c r="GOF53" s="150"/>
      <c r="GOG53" s="150"/>
      <c r="GOH53" s="150"/>
      <c r="GOI53" s="150"/>
      <c r="GOJ53" s="150"/>
      <c r="GOK53" s="150"/>
      <c r="GOL53" s="150"/>
      <c r="GOM53" s="150"/>
      <c r="GON53" s="150"/>
      <c r="GOO53" s="150"/>
      <c r="GOP53" s="150"/>
      <c r="GOQ53" s="150"/>
      <c r="GOR53" s="150"/>
      <c r="GOS53" s="150"/>
      <c r="GOT53" s="150"/>
      <c r="GOU53" s="150"/>
      <c r="GOV53" s="150"/>
      <c r="GOW53" s="150"/>
      <c r="GOX53" s="150"/>
      <c r="GOY53" s="150"/>
      <c r="GOZ53" s="150"/>
      <c r="GPA53" s="150"/>
      <c r="GPB53" s="150"/>
      <c r="GPC53" s="150"/>
      <c r="GPD53" s="150"/>
      <c r="GPE53" s="150"/>
      <c r="GPF53" s="150"/>
      <c r="GPG53" s="150"/>
      <c r="GPH53" s="150"/>
      <c r="GPI53" s="150"/>
      <c r="GPJ53" s="150"/>
      <c r="GPK53" s="150"/>
      <c r="GPL53" s="150"/>
      <c r="GPM53" s="150"/>
      <c r="GPN53" s="150"/>
      <c r="GPO53" s="150"/>
      <c r="GPP53" s="150"/>
      <c r="GPQ53" s="150"/>
      <c r="GPR53" s="150"/>
      <c r="GPS53" s="150"/>
      <c r="GPT53" s="150"/>
      <c r="GPU53" s="150"/>
      <c r="GPV53" s="150"/>
      <c r="GPW53" s="150"/>
      <c r="GPX53" s="150"/>
      <c r="GPY53" s="150"/>
      <c r="GPZ53" s="150"/>
      <c r="GQA53" s="150"/>
      <c r="GQB53" s="150"/>
      <c r="GQC53" s="150"/>
      <c r="GQD53" s="150"/>
      <c r="GQE53" s="150"/>
      <c r="GQF53" s="150"/>
      <c r="GQG53" s="150"/>
      <c r="GQH53" s="150"/>
      <c r="GQI53" s="150"/>
      <c r="GQJ53" s="150"/>
      <c r="GQK53" s="150"/>
      <c r="GQL53" s="150"/>
      <c r="GQM53" s="150"/>
      <c r="GQN53" s="150"/>
      <c r="GQO53" s="150"/>
      <c r="GQP53" s="150"/>
      <c r="GQQ53" s="150"/>
      <c r="GQR53" s="150"/>
      <c r="GQS53" s="150"/>
      <c r="GQT53" s="150"/>
      <c r="GQU53" s="150"/>
      <c r="GQV53" s="150"/>
      <c r="GQW53" s="150"/>
      <c r="GQX53" s="150"/>
      <c r="GQY53" s="150"/>
      <c r="GQZ53" s="150"/>
      <c r="GRA53" s="150"/>
      <c r="GRB53" s="150"/>
      <c r="GRC53" s="150"/>
      <c r="GRD53" s="150"/>
      <c r="GRE53" s="150"/>
      <c r="GRF53" s="150"/>
      <c r="GRG53" s="150"/>
      <c r="GRH53" s="150"/>
      <c r="GRI53" s="150"/>
      <c r="GRJ53" s="150"/>
      <c r="GRK53" s="150"/>
      <c r="GRL53" s="150"/>
      <c r="GRM53" s="150"/>
      <c r="GRN53" s="150"/>
      <c r="GRO53" s="150"/>
      <c r="GRP53" s="150"/>
      <c r="GRQ53" s="150"/>
      <c r="GRR53" s="150"/>
      <c r="GRS53" s="150"/>
      <c r="GRT53" s="150"/>
      <c r="GRU53" s="150"/>
      <c r="GRV53" s="150"/>
      <c r="GRW53" s="150"/>
      <c r="GRX53" s="150"/>
      <c r="GRY53" s="150"/>
      <c r="GRZ53" s="150"/>
      <c r="GSA53" s="150"/>
      <c r="GSB53" s="150"/>
      <c r="GSC53" s="150"/>
      <c r="GSD53" s="150"/>
      <c r="GSE53" s="150"/>
      <c r="GSF53" s="150"/>
      <c r="GSG53" s="150"/>
      <c r="GSH53" s="150"/>
      <c r="GSI53" s="150"/>
      <c r="GSJ53" s="150"/>
      <c r="GSK53" s="150"/>
      <c r="GSL53" s="150"/>
      <c r="GSM53" s="150"/>
      <c r="GSN53" s="150"/>
      <c r="GSO53" s="150"/>
      <c r="GSP53" s="150"/>
      <c r="GSQ53" s="150"/>
      <c r="GSR53" s="150"/>
      <c r="GSS53" s="150"/>
      <c r="GST53" s="150"/>
      <c r="GSU53" s="150"/>
      <c r="GSV53" s="150"/>
      <c r="GSW53" s="150"/>
      <c r="GSX53" s="150"/>
      <c r="GSY53" s="150"/>
      <c r="GSZ53" s="150"/>
      <c r="GTA53" s="150"/>
      <c r="GTB53" s="150"/>
      <c r="GTC53" s="150"/>
      <c r="GTD53" s="150"/>
      <c r="GTE53" s="150"/>
      <c r="GTF53" s="150"/>
      <c r="GTG53" s="150"/>
      <c r="GTH53" s="150"/>
      <c r="GTI53" s="150"/>
      <c r="GTJ53" s="150"/>
      <c r="GTK53" s="150"/>
      <c r="GTL53" s="150"/>
      <c r="GTM53" s="150"/>
      <c r="GTN53" s="150"/>
      <c r="GTO53" s="150"/>
      <c r="GTP53" s="150"/>
      <c r="GTQ53" s="150"/>
      <c r="GTR53" s="150"/>
      <c r="GTS53" s="150"/>
      <c r="GTT53" s="150"/>
      <c r="GTU53" s="150"/>
      <c r="GTV53" s="150"/>
      <c r="GTW53" s="150"/>
      <c r="GTX53" s="150"/>
      <c r="GTY53" s="150"/>
      <c r="GTZ53" s="150"/>
      <c r="GUA53" s="150"/>
      <c r="GUB53" s="150"/>
      <c r="GUC53" s="150"/>
      <c r="GUD53" s="150"/>
      <c r="GUE53" s="150"/>
      <c r="GUF53" s="150"/>
      <c r="GUG53" s="150"/>
      <c r="GUH53" s="150"/>
      <c r="GUI53" s="150"/>
      <c r="GUJ53" s="150"/>
      <c r="GUK53" s="150"/>
      <c r="GUL53" s="150"/>
      <c r="GUM53" s="150"/>
      <c r="GUN53" s="150"/>
      <c r="GUO53" s="150"/>
      <c r="GUP53" s="150"/>
      <c r="GUQ53" s="150"/>
      <c r="GUR53" s="150"/>
      <c r="GUS53" s="150"/>
      <c r="GUT53" s="150"/>
      <c r="GUU53" s="150"/>
      <c r="GUV53" s="150"/>
      <c r="GUW53" s="150"/>
      <c r="GUX53" s="150"/>
      <c r="GUY53" s="150"/>
      <c r="GUZ53" s="150"/>
      <c r="GVA53" s="150"/>
      <c r="GVB53" s="150"/>
      <c r="GVC53" s="150"/>
      <c r="GVD53" s="150"/>
      <c r="GVE53" s="150"/>
      <c r="GVF53" s="150"/>
      <c r="GVG53" s="150"/>
      <c r="GVH53" s="150"/>
      <c r="GVI53" s="150"/>
      <c r="GVJ53" s="150"/>
      <c r="GVK53" s="150"/>
      <c r="GVL53" s="150"/>
      <c r="GVM53" s="150"/>
      <c r="GVN53" s="150"/>
      <c r="GVO53" s="150"/>
      <c r="GVP53" s="150"/>
      <c r="GVQ53" s="150"/>
      <c r="GVR53" s="150"/>
      <c r="GVS53" s="150"/>
      <c r="GVT53" s="150"/>
      <c r="GVU53" s="150"/>
      <c r="GVV53" s="150"/>
      <c r="GVW53" s="150"/>
      <c r="GVX53" s="150"/>
      <c r="GVY53" s="150"/>
      <c r="GVZ53" s="150"/>
      <c r="GWA53" s="150"/>
      <c r="GWB53" s="150"/>
      <c r="GWC53" s="150"/>
      <c r="GWD53" s="150"/>
      <c r="GWE53" s="150"/>
      <c r="GWF53" s="150"/>
      <c r="GWG53" s="150"/>
      <c r="GWH53" s="150"/>
      <c r="GWI53" s="150"/>
      <c r="GWJ53" s="150"/>
      <c r="GWK53" s="150"/>
      <c r="GWL53" s="150"/>
      <c r="GWM53" s="150"/>
      <c r="GWN53" s="150"/>
      <c r="GWO53" s="150"/>
      <c r="GWP53" s="150"/>
      <c r="GWQ53" s="150"/>
      <c r="GWR53" s="150"/>
      <c r="GWS53" s="150"/>
      <c r="GWT53" s="150"/>
      <c r="GWU53" s="150"/>
      <c r="GWV53" s="150"/>
      <c r="GWW53" s="150"/>
      <c r="GWX53" s="150"/>
      <c r="GWY53" s="150"/>
      <c r="GWZ53" s="150"/>
      <c r="GXA53" s="150"/>
      <c r="GXB53" s="150"/>
      <c r="GXC53" s="150"/>
      <c r="GXD53" s="150"/>
      <c r="GXE53" s="150"/>
      <c r="GXF53" s="150"/>
      <c r="GXG53" s="150"/>
      <c r="GXH53" s="150"/>
      <c r="GXI53" s="150"/>
      <c r="GXJ53" s="150"/>
      <c r="GXK53" s="150"/>
      <c r="GXL53" s="150"/>
      <c r="GXM53" s="150"/>
      <c r="GXN53" s="150"/>
      <c r="GXO53" s="150"/>
      <c r="GXP53" s="150"/>
      <c r="GXQ53" s="150"/>
      <c r="GXR53" s="150"/>
      <c r="GXS53" s="150"/>
      <c r="GXT53" s="150"/>
      <c r="GXU53" s="150"/>
      <c r="GXV53" s="150"/>
      <c r="GXW53" s="150"/>
      <c r="GXX53" s="150"/>
      <c r="GXY53" s="150"/>
      <c r="GXZ53" s="150"/>
      <c r="GYA53" s="150"/>
      <c r="GYB53" s="150"/>
      <c r="GYC53" s="150"/>
      <c r="GYD53" s="150"/>
      <c r="GYE53" s="150"/>
      <c r="GYF53" s="150"/>
      <c r="GYG53" s="150"/>
      <c r="GYH53" s="150"/>
      <c r="GYI53" s="150"/>
      <c r="GYJ53" s="150"/>
      <c r="GYK53" s="150"/>
      <c r="GYL53" s="150"/>
      <c r="GYM53" s="150"/>
      <c r="GYN53" s="150"/>
      <c r="GYO53" s="150"/>
      <c r="GYP53" s="150"/>
      <c r="GYQ53" s="150"/>
      <c r="GYR53" s="150"/>
      <c r="GYS53" s="150"/>
      <c r="GYT53" s="150"/>
      <c r="GYU53" s="150"/>
      <c r="GYV53" s="150"/>
      <c r="GYW53" s="150"/>
      <c r="GYX53" s="150"/>
      <c r="GYY53" s="150"/>
      <c r="GYZ53" s="150"/>
      <c r="GZA53" s="150"/>
      <c r="GZB53" s="150"/>
      <c r="GZC53" s="150"/>
      <c r="GZD53" s="150"/>
      <c r="GZE53" s="150"/>
      <c r="GZF53" s="150"/>
      <c r="GZG53" s="150"/>
      <c r="GZH53" s="150"/>
      <c r="GZI53" s="150"/>
      <c r="GZJ53" s="150"/>
      <c r="GZK53" s="150"/>
      <c r="GZL53" s="150"/>
      <c r="GZM53" s="150"/>
      <c r="GZN53" s="150"/>
      <c r="GZO53" s="150"/>
      <c r="GZP53" s="150"/>
      <c r="GZQ53" s="150"/>
      <c r="GZR53" s="150"/>
      <c r="GZS53" s="150"/>
      <c r="GZT53" s="150"/>
      <c r="GZU53" s="150"/>
      <c r="GZV53" s="150"/>
      <c r="GZW53" s="150"/>
      <c r="GZX53" s="150"/>
      <c r="GZY53" s="150"/>
      <c r="GZZ53" s="150"/>
      <c r="HAA53" s="150"/>
      <c r="HAB53" s="150"/>
      <c r="HAC53" s="150"/>
      <c r="HAD53" s="150"/>
      <c r="HAE53" s="150"/>
      <c r="HAF53" s="150"/>
      <c r="HAG53" s="150"/>
      <c r="HAH53" s="150"/>
      <c r="HAI53" s="150"/>
      <c r="HAJ53" s="150"/>
      <c r="HAK53" s="150"/>
      <c r="HAL53" s="150"/>
      <c r="HAM53" s="150"/>
      <c r="HAN53" s="150"/>
      <c r="HAO53" s="150"/>
      <c r="HAP53" s="150"/>
      <c r="HAQ53" s="150"/>
      <c r="HAR53" s="150"/>
      <c r="HAS53" s="150"/>
      <c r="HAT53" s="150"/>
      <c r="HAU53" s="150"/>
      <c r="HAV53" s="150"/>
      <c r="HAW53" s="150"/>
      <c r="HAX53" s="150"/>
      <c r="HAY53" s="150"/>
      <c r="HAZ53" s="150"/>
      <c r="HBA53" s="150"/>
      <c r="HBB53" s="150"/>
      <c r="HBC53" s="150"/>
      <c r="HBD53" s="150"/>
      <c r="HBE53" s="150"/>
      <c r="HBF53" s="150"/>
      <c r="HBG53" s="150"/>
      <c r="HBH53" s="150"/>
      <c r="HBI53" s="150"/>
      <c r="HBJ53" s="150"/>
      <c r="HBK53" s="150"/>
      <c r="HBL53" s="150"/>
      <c r="HBM53" s="150"/>
      <c r="HBN53" s="150"/>
      <c r="HBO53" s="150"/>
      <c r="HBP53" s="150"/>
      <c r="HBQ53" s="150"/>
      <c r="HBR53" s="150"/>
      <c r="HBS53" s="150"/>
      <c r="HBT53" s="150"/>
      <c r="HBU53" s="150"/>
      <c r="HBV53" s="150"/>
      <c r="HBW53" s="150"/>
      <c r="HBX53" s="150"/>
      <c r="HBY53" s="150"/>
      <c r="HBZ53" s="150"/>
      <c r="HCA53" s="150"/>
      <c r="HCB53" s="150"/>
      <c r="HCC53" s="150"/>
      <c r="HCD53" s="150"/>
      <c r="HCE53" s="150"/>
      <c r="HCF53" s="150"/>
      <c r="HCG53" s="150"/>
      <c r="HCH53" s="150"/>
      <c r="HCI53" s="150"/>
      <c r="HCJ53" s="150"/>
      <c r="HCK53" s="150"/>
      <c r="HCL53" s="150"/>
      <c r="HCM53" s="150"/>
      <c r="HCN53" s="150"/>
      <c r="HCO53" s="150"/>
      <c r="HCP53" s="150"/>
      <c r="HCQ53" s="150"/>
      <c r="HCR53" s="150"/>
      <c r="HCS53" s="150"/>
      <c r="HCT53" s="150"/>
      <c r="HCU53" s="150"/>
      <c r="HCV53" s="150"/>
      <c r="HCW53" s="150"/>
      <c r="HCX53" s="150"/>
      <c r="HCY53" s="150"/>
      <c r="HCZ53" s="150"/>
      <c r="HDA53" s="150"/>
      <c r="HDB53" s="150"/>
      <c r="HDC53" s="150"/>
      <c r="HDD53" s="150"/>
      <c r="HDE53" s="150"/>
      <c r="HDF53" s="150"/>
      <c r="HDG53" s="150"/>
      <c r="HDH53" s="150"/>
      <c r="HDI53" s="150"/>
      <c r="HDJ53" s="150"/>
      <c r="HDK53" s="150"/>
      <c r="HDL53" s="150"/>
      <c r="HDM53" s="150"/>
      <c r="HDN53" s="150"/>
      <c r="HDO53" s="150"/>
      <c r="HDP53" s="150"/>
      <c r="HDQ53" s="150"/>
      <c r="HDR53" s="150"/>
      <c r="HDS53" s="150"/>
      <c r="HDT53" s="150"/>
      <c r="HDU53" s="150"/>
      <c r="HDV53" s="150"/>
      <c r="HDW53" s="150"/>
      <c r="HDX53" s="150"/>
      <c r="HDY53" s="150"/>
      <c r="HDZ53" s="150"/>
      <c r="HEA53" s="150"/>
      <c r="HEB53" s="150"/>
      <c r="HEC53" s="150"/>
      <c r="HED53" s="150"/>
      <c r="HEE53" s="150"/>
      <c r="HEF53" s="150"/>
      <c r="HEG53" s="150"/>
      <c r="HEH53" s="150"/>
      <c r="HEI53" s="150"/>
      <c r="HEJ53" s="150"/>
      <c r="HEK53" s="150"/>
      <c r="HEL53" s="150"/>
      <c r="HEM53" s="150"/>
      <c r="HEN53" s="150"/>
      <c r="HEO53" s="150"/>
      <c r="HEP53" s="150"/>
      <c r="HEQ53" s="150"/>
      <c r="HER53" s="150"/>
      <c r="HES53" s="150"/>
      <c r="HET53" s="150"/>
      <c r="HEU53" s="150"/>
      <c r="HEV53" s="150"/>
      <c r="HEW53" s="150"/>
      <c r="HEX53" s="150"/>
      <c r="HEY53" s="150"/>
      <c r="HEZ53" s="150"/>
      <c r="HFA53" s="150"/>
      <c r="HFB53" s="150"/>
      <c r="HFC53" s="150"/>
      <c r="HFD53" s="150"/>
      <c r="HFE53" s="150"/>
      <c r="HFF53" s="150"/>
      <c r="HFG53" s="150"/>
      <c r="HFH53" s="150"/>
      <c r="HFI53" s="150"/>
      <c r="HFJ53" s="150"/>
      <c r="HFK53" s="150"/>
      <c r="HFL53" s="150"/>
      <c r="HFM53" s="150"/>
      <c r="HFN53" s="150"/>
      <c r="HFO53" s="150"/>
      <c r="HFP53" s="150"/>
      <c r="HFQ53" s="150"/>
      <c r="HFR53" s="150"/>
      <c r="HFS53" s="150"/>
      <c r="HFT53" s="150"/>
      <c r="HFU53" s="150"/>
      <c r="HFV53" s="150"/>
      <c r="HFW53" s="150"/>
      <c r="HFX53" s="150"/>
      <c r="HFY53" s="150"/>
      <c r="HFZ53" s="150"/>
      <c r="HGA53" s="150"/>
      <c r="HGB53" s="150"/>
      <c r="HGC53" s="150"/>
      <c r="HGD53" s="150"/>
      <c r="HGE53" s="150"/>
      <c r="HGF53" s="150"/>
      <c r="HGG53" s="150"/>
      <c r="HGH53" s="150"/>
      <c r="HGI53" s="150"/>
      <c r="HGJ53" s="150"/>
      <c r="HGK53" s="150"/>
      <c r="HGL53" s="150"/>
      <c r="HGM53" s="150"/>
      <c r="HGN53" s="150"/>
      <c r="HGO53" s="150"/>
      <c r="HGP53" s="150"/>
      <c r="HGQ53" s="150"/>
      <c r="HGR53" s="150"/>
      <c r="HGS53" s="150"/>
      <c r="HGT53" s="150"/>
      <c r="HGU53" s="150"/>
      <c r="HGV53" s="150"/>
      <c r="HGW53" s="150"/>
      <c r="HGX53" s="150"/>
      <c r="HGY53" s="150"/>
      <c r="HGZ53" s="150"/>
      <c r="HHA53" s="150"/>
      <c r="HHB53" s="150"/>
      <c r="HHC53" s="150"/>
      <c r="HHD53" s="150"/>
      <c r="HHE53" s="150"/>
      <c r="HHF53" s="150"/>
      <c r="HHG53" s="150"/>
      <c r="HHH53" s="150"/>
      <c r="HHI53" s="150"/>
      <c r="HHJ53" s="150"/>
      <c r="HHK53" s="150"/>
      <c r="HHL53" s="150"/>
      <c r="HHM53" s="150"/>
      <c r="HHN53" s="150"/>
      <c r="HHO53" s="150"/>
      <c r="HHP53" s="150"/>
      <c r="HHQ53" s="150"/>
      <c r="HHR53" s="150"/>
      <c r="HHS53" s="150"/>
      <c r="HHT53" s="150"/>
      <c r="HHU53" s="150"/>
      <c r="HHV53" s="150"/>
      <c r="HHW53" s="150"/>
      <c r="HHX53" s="150"/>
      <c r="HHY53" s="150"/>
      <c r="HHZ53" s="150"/>
      <c r="HIA53" s="150"/>
      <c r="HIB53" s="150"/>
      <c r="HIC53" s="150"/>
      <c r="HID53" s="150"/>
      <c r="HIE53" s="150"/>
      <c r="HIF53" s="150"/>
      <c r="HIG53" s="150"/>
      <c r="HIH53" s="150"/>
      <c r="HII53" s="150"/>
      <c r="HIJ53" s="150"/>
      <c r="HIK53" s="150"/>
      <c r="HIL53" s="150"/>
      <c r="HIM53" s="150"/>
      <c r="HIN53" s="150"/>
      <c r="HIO53" s="150"/>
      <c r="HIP53" s="150"/>
      <c r="HIQ53" s="150"/>
      <c r="HIR53" s="150"/>
      <c r="HIS53" s="150"/>
      <c r="HIT53" s="150"/>
      <c r="HIU53" s="150"/>
      <c r="HIV53" s="150"/>
      <c r="HIW53" s="150"/>
      <c r="HIX53" s="150"/>
      <c r="HIY53" s="150"/>
      <c r="HIZ53" s="150"/>
      <c r="HJA53" s="150"/>
      <c r="HJB53" s="150"/>
      <c r="HJC53" s="150"/>
      <c r="HJD53" s="150"/>
      <c r="HJE53" s="150"/>
      <c r="HJF53" s="150"/>
      <c r="HJG53" s="150"/>
      <c r="HJH53" s="150"/>
      <c r="HJI53" s="150"/>
      <c r="HJJ53" s="150"/>
      <c r="HJK53" s="150"/>
      <c r="HJL53" s="150"/>
      <c r="HJM53" s="150"/>
      <c r="HJN53" s="150"/>
      <c r="HJO53" s="150"/>
      <c r="HJP53" s="150"/>
      <c r="HJQ53" s="150"/>
      <c r="HJR53" s="150"/>
      <c r="HJS53" s="150"/>
      <c r="HJT53" s="150"/>
      <c r="HJU53" s="150"/>
      <c r="HJV53" s="150"/>
      <c r="HJW53" s="150"/>
      <c r="HJX53" s="150"/>
      <c r="HJY53" s="150"/>
      <c r="HJZ53" s="150"/>
      <c r="HKA53" s="150"/>
      <c r="HKB53" s="150"/>
      <c r="HKC53" s="150"/>
      <c r="HKD53" s="150"/>
      <c r="HKE53" s="150"/>
      <c r="HKF53" s="150"/>
      <c r="HKG53" s="150"/>
      <c r="HKH53" s="150"/>
      <c r="HKI53" s="150"/>
      <c r="HKJ53" s="150"/>
      <c r="HKK53" s="150"/>
      <c r="HKL53" s="150"/>
      <c r="HKM53" s="150"/>
      <c r="HKN53" s="150"/>
      <c r="HKO53" s="150"/>
      <c r="HKP53" s="150"/>
      <c r="HKQ53" s="150"/>
      <c r="HKR53" s="150"/>
      <c r="HKS53" s="150"/>
      <c r="HKT53" s="150"/>
      <c r="HKU53" s="150"/>
      <c r="HKV53" s="150"/>
      <c r="HKW53" s="150"/>
      <c r="HKX53" s="150"/>
      <c r="HKY53" s="150"/>
      <c r="HKZ53" s="150"/>
      <c r="HLA53" s="150"/>
      <c r="HLB53" s="150"/>
      <c r="HLC53" s="150"/>
      <c r="HLD53" s="150"/>
      <c r="HLE53" s="150"/>
      <c r="HLF53" s="150"/>
      <c r="HLG53" s="150"/>
      <c r="HLH53" s="150"/>
      <c r="HLI53" s="150"/>
      <c r="HLJ53" s="150"/>
      <c r="HLK53" s="150"/>
      <c r="HLL53" s="150"/>
      <c r="HLM53" s="150"/>
      <c r="HLN53" s="150"/>
      <c r="HLO53" s="150"/>
      <c r="HLP53" s="150"/>
      <c r="HLQ53" s="150"/>
      <c r="HLR53" s="150"/>
      <c r="HLS53" s="150"/>
      <c r="HLT53" s="150"/>
      <c r="HLU53" s="150"/>
      <c r="HLV53" s="150"/>
      <c r="HLW53" s="150"/>
      <c r="HLX53" s="150"/>
      <c r="HLY53" s="150"/>
      <c r="HLZ53" s="150"/>
      <c r="HMA53" s="150"/>
      <c r="HMB53" s="150"/>
      <c r="HMC53" s="150"/>
      <c r="HMD53" s="150"/>
      <c r="HME53" s="150"/>
      <c r="HMF53" s="150"/>
      <c r="HMG53" s="150"/>
      <c r="HMH53" s="150"/>
      <c r="HMI53" s="150"/>
      <c r="HMJ53" s="150"/>
      <c r="HMK53" s="150"/>
      <c r="HML53" s="150"/>
      <c r="HMM53" s="150"/>
      <c r="HMN53" s="150"/>
      <c r="HMO53" s="150"/>
      <c r="HMP53" s="150"/>
      <c r="HMQ53" s="150"/>
      <c r="HMR53" s="150"/>
      <c r="HMS53" s="150"/>
      <c r="HMT53" s="150"/>
      <c r="HMU53" s="150"/>
      <c r="HMV53" s="150"/>
      <c r="HMW53" s="150"/>
      <c r="HMX53" s="150"/>
      <c r="HMY53" s="150"/>
      <c r="HMZ53" s="150"/>
      <c r="HNA53" s="150"/>
      <c r="HNB53" s="150"/>
      <c r="HNC53" s="150"/>
      <c r="HND53" s="150"/>
      <c r="HNE53" s="150"/>
      <c r="HNF53" s="150"/>
      <c r="HNG53" s="150"/>
      <c r="HNH53" s="150"/>
      <c r="HNI53" s="150"/>
      <c r="HNJ53" s="150"/>
      <c r="HNK53" s="150"/>
      <c r="HNL53" s="150"/>
      <c r="HNM53" s="150"/>
      <c r="HNN53" s="150"/>
      <c r="HNO53" s="150"/>
      <c r="HNP53" s="150"/>
      <c r="HNQ53" s="150"/>
      <c r="HNR53" s="150"/>
      <c r="HNS53" s="150"/>
      <c r="HNT53" s="150"/>
      <c r="HNU53" s="150"/>
      <c r="HNV53" s="150"/>
      <c r="HNW53" s="150"/>
      <c r="HNX53" s="150"/>
      <c r="HNY53" s="150"/>
      <c r="HNZ53" s="150"/>
      <c r="HOA53" s="150"/>
      <c r="HOB53" s="150"/>
      <c r="HOC53" s="150"/>
      <c r="HOD53" s="150"/>
      <c r="HOE53" s="150"/>
      <c r="HOF53" s="150"/>
      <c r="HOG53" s="150"/>
      <c r="HOH53" s="150"/>
      <c r="HOI53" s="150"/>
      <c r="HOJ53" s="150"/>
      <c r="HOK53" s="150"/>
      <c r="HOL53" s="150"/>
      <c r="HOM53" s="150"/>
      <c r="HON53" s="150"/>
      <c r="HOO53" s="150"/>
      <c r="HOP53" s="150"/>
      <c r="HOQ53" s="150"/>
      <c r="HOR53" s="150"/>
      <c r="HOS53" s="150"/>
      <c r="HOT53" s="150"/>
      <c r="HOU53" s="150"/>
      <c r="HOV53" s="150"/>
      <c r="HOW53" s="150"/>
      <c r="HOX53" s="150"/>
      <c r="HOY53" s="150"/>
      <c r="HOZ53" s="150"/>
      <c r="HPA53" s="150"/>
      <c r="HPB53" s="150"/>
      <c r="HPC53" s="150"/>
      <c r="HPD53" s="150"/>
      <c r="HPE53" s="150"/>
      <c r="HPF53" s="150"/>
      <c r="HPG53" s="150"/>
      <c r="HPH53" s="150"/>
      <c r="HPI53" s="150"/>
      <c r="HPJ53" s="150"/>
      <c r="HPK53" s="150"/>
      <c r="HPL53" s="150"/>
      <c r="HPM53" s="150"/>
      <c r="HPN53" s="150"/>
      <c r="HPO53" s="150"/>
      <c r="HPP53" s="150"/>
      <c r="HPQ53" s="150"/>
      <c r="HPR53" s="150"/>
      <c r="HPS53" s="150"/>
      <c r="HPT53" s="150"/>
      <c r="HPU53" s="150"/>
      <c r="HPV53" s="150"/>
      <c r="HPW53" s="150"/>
      <c r="HPX53" s="150"/>
      <c r="HPY53" s="150"/>
      <c r="HPZ53" s="150"/>
      <c r="HQA53" s="150"/>
      <c r="HQB53" s="150"/>
      <c r="HQC53" s="150"/>
      <c r="HQD53" s="150"/>
      <c r="HQE53" s="150"/>
      <c r="HQF53" s="150"/>
      <c r="HQG53" s="150"/>
      <c r="HQH53" s="150"/>
      <c r="HQI53" s="150"/>
      <c r="HQJ53" s="150"/>
      <c r="HQK53" s="150"/>
      <c r="HQL53" s="150"/>
      <c r="HQM53" s="150"/>
      <c r="HQN53" s="150"/>
      <c r="HQO53" s="150"/>
      <c r="HQP53" s="150"/>
      <c r="HQQ53" s="150"/>
      <c r="HQR53" s="150"/>
      <c r="HQS53" s="150"/>
      <c r="HQT53" s="150"/>
      <c r="HQU53" s="150"/>
      <c r="HQV53" s="150"/>
      <c r="HQW53" s="150"/>
      <c r="HQX53" s="150"/>
      <c r="HQY53" s="150"/>
      <c r="HQZ53" s="150"/>
      <c r="HRA53" s="150"/>
      <c r="HRB53" s="150"/>
      <c r="HRC53" s="150"/>
      <c r="HRD53" s="150"/>
      <c r="HRE53" s="150"/>
      <c r="HRF53" s="150"/>
      <c r="HRG53" s="150"/>
      <c r="HRH53" s="150"/>
      <c r="HRI53" s="150"/>
      <c r="HRJ53" s="150"/>
      <c r="HRK53" s="150"/>
      <c r="HRL53" s="150"/>
      <c r="HRM53" s="150"/>
      <c r="HRN53" s="150"/>
      <c r="HRO53" s="150"/>
      <c r="HRP53" s="150"/>
      <c r="HRQ53" s="150"/>
      <c r="HRR53" s="150"/>
      <c r="HRS53" s="150"/>
      <c r="HRT53" s="150"/>
      <c r="HRU53" s="150"/>
      <c r="HRV53" s="150"/>
      <c r="HRW53" s="150"/>
      <c r="HRX53" s="150"/>
      <c r="HRY53" s="150"/>
      <c r="HRZ53" s="150"/>
      <c r="HSA53" s="150"/>
      <c r="HSB53" s="150"/>
      <c r="HSC53" s="150"/>
      <c r="HSD53" s="150"/>
      <c r="HSE53" s="150"/>
      <c r="HSF53" s="150"/>
      <c r="HSG53" s="150"/>
      <c r="HSH53" s="150"/>
      <c r="HSI53" s="150"/>
      <c r="HSJ53" s="150"/>
      <c r="HSK53" s="150"/>
      <c r="HSL53" s="150"/>
      <c r="HSM53" s="150"/>
      <c r="HSN53" s="150"/>
      <c r="HSO53" s="150"/>
      <c r="HSP53" s="150"/>
      <c r="HSQ53" s="150"/>
      <c r="HSR53" s="150"/>
      <c r="HSS53" s="150"/>
      <c r="HST53" s="150"/>
      <c r="HSU53" s="150"/>
      <c r="HSV53" s="150"/>
      <c r="HSW53" s="150"/>
      <c r="HSX53" s="150"/>
      <c r="HSY53" s="150"/>
      <c r="HSZ53" s="150"/>
      <c r="HTA53" s="150"/>
      <c r="HTB53" s="150"/>
      <c r="HTC53" s="150"/>
      <c r="HTD53" s="150"/>
      <c r="HTE53" s="150"/>
      <c r="HTF53" s="150"/>
      <c r="HTG53" s="150"/>
      <c r="HTH53" s="150"/>
      <c r="HTI53" s="150"/>
      <c r="HTJ53" s="150"/>
      <c r="HTK53" s="150"/>
      <c r="HTL53" s="150"/>
      <c r="HTM53" s="150"/>
      <c r="HTN53" s="150"/>
      <c r="HTO53" s="150"/>
      <c r="HTP53" s="150"/>
      <c r="HTQ53" s="150"/>
      <c r="HTR53" s="150"/>
      <c r="HTS53" s="150"/>
      <c r="HTT53" s="150"/>
      <c r="HTU53" s="150"/>
      <c r="HTV53" s="150"/>
      <c r="HTW53" s="150"/>
      <c r="HTX53" s="150"/>
      <c r="HTY53" s="150"/>
      <c r="HTZ53" s="150"/>
      <c r="HUA53" s="150"/>
      <c r="HUB53" s="150"/>
      <c r="HUC53" s="150"/>
      <c r="HUD53" s="150"/>
      <c r="HUE53" s="150"/>
      <c r="HUF53" s="150"/>
      <c r="HUG53" s="150"/>
      <c r="HUH53" s="150"/>
      <c r="HUI53" s="150"/>
      <c r="HUJ53" s="150"/>
      <c r="HUK53" s="150"/>
      <c r="HUL53" s="150"/>
      <c r="HUM53" s="150"/>
      <c r="HUN53" s="150"/>
      <c r="HUO53" s="150"/>
      <c r="HUP53" s="150"/>
      <c r="HUQ53" s="150"/>
      <c r="HUR53" s="150"/>
      <c r="HUS53" s="150"/>
      <c r="HUT53" s="150"/>
      <c r="HUU53" s="150"/>
      <c r="HUV53" s="150"/>
      <c r="HUW53" s="150"/>
      <c r="HUX53" s="150"/>
      <c r="HUY53" s="150"/>
      <c r="HUZ53" s="150"/>
      <c r="HVA53" s="150"/>
      <c r="HVB53" s="150"/>
      <c r="HVC53" s="150"/>
      <c r="HVD53" s="150"/>
      <c r="HVE53" s="150"/>
      <c r="HVF53" s="150"/>
      <c r="HVG53" s="150"/>
      <c r="HVH53" s="150"/>
      <c r="HVI53" s="150"/>
      <c r="HVJ53" s="150"/>
      <c r="HVK53" s="150"/>
      <c r="HVL53" s="150"/>
      <c r="HVM53" s="150"/>
      <c r="HVN53" s="150"/>
      <c r="HVO53" s="150"/>
      <c r="HVP53" s="150"/>
      <c r="HVQ53" s="150"/>
      <c r="HVR53" s="150"/>
      <c r="HVS53" s="150"/>
      <c r="HVT53" s="150"/>
      <c r="HVU53" s="150"/>
      <c r="HVV53" s="150"/>
      <c r="HVW53" s="150"/>
      <c r="HVX53" s="150"/>
      <c r="HVY53" s="150"/>
      <c r="HVZ53" s="150"/>
      <c r="HWA53" s="150"/>
      <c r="HWB53" s="150"/>
      <c r="HWC53" s="150"/>
      <c r="HWD53" s="150"/>
      <c r="HWE53" s="150"/>
      <c r="HWF53" s="150"/>
      <c r="HWG53" s="150"/>
      <c r="HWH53" s="150"/>
      <c r="HWI53" s="150"/>
      <c r="HWJ53" s="150"/>
      <c r="HWK53" s="150"/>
      <c r="HWL53" s="150"/>
      <c r="HWM53" s="150"/>
      <c r="HWN53" s="150"/>
      <c r="HWO53" s="150"/>
      <c r="HWP53" s="150"/>
      <c r="HWQ53" s="150"/>
      <c r="HWR53" s="150"/>
      <c r="HWS53" s="150"/>
      <c r="HWT53" s="150"/>
      <c r="HWU53" s="150"/>
      <c r="HWV53" s="150"/>
      <c r="HWW53" s="150"/>
      <c r="HWX53" s="150"/>
      <c r="HWY53" s="150"/>
      <c r="HWZ53" s="150"/>
      <c r="HXA53" s="150"/>
      <c r="HXB53" s="150"/>
      <c r="HXC53" s="150"/>
      <c r="HXD53" s="150"/>
      <c r="HXE53" s="150"/>
      <c r="HXF53" s="150"/>
      <c r="HXG53" s="150"/>
      <c r="HXH53" s="150"/>
      <c r="HXI53" s="150"/>
      <c r="HXJ53" s="150"/>
      <c r="HXK53" s="150"/>
      <c r="HXL53" s="150"/>
      <c r="HXM53" s="150"/>
      <c r="HXN53" s="150"/>
      <c r="HXO53" s="150"/>
      <c r="HXP53" s="150"/>
      <c r="HXQ53" s="150"/>
      <c r="HXR53" s="150"/>
      <c r="HXS53" s="150"/>
      <c r="HXT53" s="150"/>
      <c r="HXU53" s="150"/>
      <c r="HXV53" s="150"/>
      <c r="HXW53" s="150"/>
      <c r="HXX53" s="150"/>
      <c r="HXY53" s="150"/>
      <c r="HXZ53" s="150"/>
      <c r="HYA53" s="150"/>
      <c r="HYB53" s="150"/>
      <c r="HYC53" s="150"/>
      <c r="HYD53" s="150"/>
      <c r="HYE53" s="150"/>
      <c r="HYF53" s="150"/>
      <c r="HYG53" s="150"/>
      <c r="HYH53" s="150"/>
      <c r="HYI53" s="150"/>
      <c r="HYJ53" s="150"/>
      <c r="HYK53" s="150"/>
      <c r="HYL53" s="150"/>
      <c r="HYM53" s="150"/>
      <c r="HYN53" s="150"/>
      <c r="HYO53" s="150"/>
      <c r="HYP53" s="150"/>
      <c r="HYQ53" s="150"/>
      <c r="HYR53" s="150"/>
      <c r="HYS53" s="150"/>
      <c r="HYT53" s="150"/>
      <c r="HYU53" s="150"/>
      <c r="HYV53" s="150"/>
      <c r="HYW53" s="150"/>
      <c r="HYX53" s="150"/>
      <c r="HYY53" s="150"/>
      <c r="HYZ53" s="150"/>
      <c r="HZA53" s="150"/>
      <c r="HZB53" s="150"/>
      <c r="HZC53" s="150"/>
      <c r="HZD53" s="150"/>
      <c r="HZE53" s="150"/>
      <c r="HZF53" s="150"/>
      <c r="HZG53" s="150"/>
      <c r="HZH53" s="150"/>
      <c r="HZI53" s="150"/>
      <c r="HZJ53" s="150"/>
      <c r="HZK53" s="150"/>
      <c r="HZL53" s="150"/>
      <c r="HZM53" s="150"/>
      <c r="HZN53" s="150"/>
      <c r="HZO53" s="150"/>
      <c r="HZP53" s="150"/>
      <c r="HZQ53" s="150"/>
      <c r="HZR53" s="150"/>
      <c r="HZS53" s="150"/>
      <c r="HZT53" s="150"/>
      <c r="HZU53" s="150"/>
      <c r="HZV53" s="150"/>
      <c r="HZW53" s="150"/>
      <c r="HZX53" s="150"/>
      <c r="HZY53" s="150"/>
      <c r="HZZ53" s="150"/>
      <c r="IAA53" s="150"/>
      <c r="IAB53" s="150"/>
      <c r="IAC53" s="150"/>
      <c r="IAD53" s="150"/>
      <c r="IAE53" s="150"/>
      <c r="IAF53" s="150"/>
      <c r="IAG53" s="150"/>
      <c r="IAH53" s="150"/>
      <c r="IAI53" s="150"/>
      <c r="IAJ53" s="150"/>
      <c r="IAK53" s="150"/>
      <c r="IAL53" s="150"/>
      <c r="IAM53" s="150"/>
      <c r="IAN53" s="150"/>
      <c r="IAO53" s="150"/>
      <c r="IAP53" s="150"/>
      <c r="IAQ53" s="150"/>
      <c r="IAR53" s="150"/>
      <c r="IAS53" s="150"/>
      <c r="IAT53" s="150"/>
      <c r="IAU53" s="150"/>
      <c r="IAV53" s="150"/>
      <c r="IAW53" s="150"/>
      <c r="IAX53" s="150"/>
      <c r="IAY53" s="150"/>
      <c r="IAZ53" s="150"/>
      <c r="IBA53" s="150"/>
      <c r="IBB53" s="150"/>
      <c r="IBC53" s="150"/>
      <c r="IBD53" s="150"/>
      <c r="IBE53" s="150"/>
      <c r="IBF53" s="150"/>
      <c r="IBG53" s="150"/>
      <c r="IBH53" s="150"/>
      <c r="IBI53" s="150"/>
      <c r="IBJ53" s="150"/>
      <c r="IBK53" s="150"/>
      <c r="IBL53" s="150"/>
      <c r="IBM53" s="150"/>
      <c r="IBN53" s="150"/>
      <c r="IBO53" s="150"/>
      <c r="IBP53" s="150"/>
      <c r="IBQ53" s="150"/>
      <c r="IBR53" s="150"/>
      <c r="IBS53" s="150"/>
      <c r="IBT53" s="150"/>
      <c r="IBU53" s="150"/>
      <c r="IBV53" s="150"/>
      <c r="IBW53" s="150"/>
      <c r="IBX53" s="150"/>
      <c r="IBY53" s="150"/>
      <c r="IBZ53" s="150"/>
      <c r="ICA53" s="150"/>
      <c r="ICB53" s="150"/>
      <c r="ICC53" s="150"/>
      <c r="ICD53" s="150"/>
      <c r="ICE53" s="150"/>
      <c r="ICF53" s="150"/>
      <c r="ICG53" s="150"/>
      <c r="ICH53" s="150"/>
      <c r="ICI53" s="150"/>
      <c r="ICJ53" s="150"/>
      <c r="ICK53" s="150"/>
      <c r="ICL53" s="150"/>
      <c r="ICM53" s="150"/>
      <c r="ICN53" s="150"/>
      <c r="ICO53" s="150"/>
      <c r="ICP53" s="150"/>
      <c r="ICQ53" s="150"/>
      <c r="ICR53" s="150"/>
      <c r="ICS53" s="150"/>
      <c r="ICT53" s="150"/>
      <c r="ICU53" s="150"/>
      <c r="ICV53" s="150"/>
      <c r="ICW53" s="150"/>
      <c r="ICX53" s="150"/>
      <c r="ICY53" s="150"/>
      <c r="ICZ53" s="150"/>
      <c r="IDA53" s="150"/>
      <c r="IDB53" s="150"/>
      <c r="IDC53" s="150"/>
      <c r="IDD53" s="150"/>
      <c r="IDE53" s="150"/>
      <c r="IDF53" s="150"/>
      <c r="IDG53" s="150"/>
      <c r="IDH53" s="150"/>
      <c r="IDI53" s="150"/>
      <c r="IDJ53" s="150"/>
      <c r="IDK53" s="150"/>
      <c r="IDL53" s="150"/>
      <c r="IDM53" s="150"/>
      <c r="IDN53" s="150"/>
      <c r="IDO53" s="150"/>
      <c r="IDP53" s="150"/>
      <c r="IDQ53" s="150"/>
      <c r="IDR53" s="150"/>
      <c r="IDS53" s="150"/>
      <c r="IDT53" s="150"/>
      <c r="IDU53" s="150"/>
      <c r="IDV53" s="150"/>
      <c r="IDW53" s="150"/>
      <c r="IDX53" s="150"/>
      <c r="IDY53" s="150"/>
      <c r="IDZ53" s="150"/>
      <c r="IEA53" s="150"/>
      <c r="IEB53" s="150"/>
      <c r="IEC53" s="150"/>
      <c r="IED53" s="150"/>
      <c r="IEE53" s="150"/>
      <c r="IEF53" s="150"/>
      <c r="IEG53" s="150"/>
      <c r="IEH53" s="150"/>
      <c r="IEI53" s="150"/>
      <c r="IEJ53" s="150"/>
      <c r="IEK53" s="150"/>
      <c r="IEL53" s="150"/>
      <c r="IEM53" s="150"/>
      <c r="IEN53" s="150"/>
      <c r="IEO53" s="150"/>
      <c r="IEP53" s="150"/>
      <c r="IEQ53" s="150"/>
      <c r="IER53" s="150"/>
      <c r="IES53" s="150"/>
      <c r="IET53" s="150"/>
      <c r="IEU53" s="150"/>
      <c r="IEV53" s="150"/>
      <c r="IEW53" s="150"/>
      <c r="IEX53" s="150"/>
      <c r="IEY53" s="150"/>
      <c r="IEZ53" s="150"/>
      <c r="IFA53" s="150"/>
      <c r="IFB53" s="150"/>
      <c r="IFC53" s="150"/>
      <c r="IFD53" s="150"/>
      <c r="IFE53" s="150"/>
      <c r="IFF53" s="150"/>
      <c r="IFG53" s="150"/>
      <c r="IFH53" s="150"/>
      <c r="IFI53" s="150"/>
      <c r="IFJ53" s="150"/>
      <c r="IFK53" s="150"/>
      <c r="IFL53" s="150"/>
      <c r="IFM53" s="150"/>
      <c r="IFN53" s="150"/>
      <c r="IFO53" s="150"/>
      <c r="IFP53" s="150"/>
      <c r="IFQ53" s="150"/>
      <c r="IFR53" s="150"/>
      <c r="IFS53" s="150"/>
      <c r="IFT53" s="150"/>
      <c r="IFU53" s="150"/>
      <c r="IFV53" s="150"/>
      <c r="IFW53" s="150"/>
      <c r="IFX53" s="150"/>
      <c r="IFY53" s="150"/>
      <c r="IFZ53" s="150"/>
      <c r="IGA53" s="150"/>
      <c r="IGB53" s="150"/>
      <c r="IGC53" s="150"/>
      <c r="IGD53" s="150"/>
      <c r="IGE53" s="150"/>
      <c r="IGF53" s="150"/>
      <c r="IGG53" s="150"/>
      <c r="IGH53" s="150"/>
      <c r="IGI53" s="150"/>
      <c r="IGJ53" s="150"/>
      <c r="IGK53" s="150"/>
      <c r="IGL53" s="150"/>
      <c r="IGM53" s="150"/>
      <c r="IGN53" s="150"/>
      <c r="IGO53" s="150"/>
      <c r="IGP53" s="150"/>
      <c r="IGQ53" s="150"/>
      <c r="IGR53" s="150"/>
      <c r="IGS53" s="150"/>
      <c r="IGT53" s="150"/>
      <c r="IGU53" s="150"/>
      <c r="IGV53" s="150"/>
      <c r="IGW53" s="150"/>
      <c r="IGX53" s="150"/>
      <c r="IGY53" s="150"/>
      <c r="IGZ53" s="150"/>
      <c r="IHA53" s="150"/>
      <c r="IHB53" s="150"/>
      <c r="IHC53" s="150"/>
      <c r="IHD53" s="150"/>
      <c r="IHE53" s="150"/>
      <c r="IHF53" s="150"/>
      <c r="IHG53" s="150"/>
      <c r="IHH53" s="150"/>
      <c r="IHI53" s="150"/>
      <c r="IHJ53" s="150"/>
      <c r="IHK53" s="150"/>
      <c r="IHL53" s="150"/>
      <c r="IHM53" s="150"/>
      <c r="IHN53" s="150"/>
      <c r="IHO53" s="150"/>
      <c r="IHP53" s="150"/>
      <c r="IHQ53" s="150"/>
      <c r="IHR53" s="150"/>
      <c r="IHS53" s="150"/>
      <c r="IHT53" s="150"/>
      <c r="IHU53" s="150"/>
      <c r="IHV53" s="150"/>
      <c r="IHW53" s="150"/>
      <c r="IHX53" s="150"/>
      <c r="IHY53" s="150"/>
      <c r="IHZ53" s="150"/>
      <c r="IIA53" s="150"/>
      <c r="IIB53" s="150"/>
      <c r="IIC53" s="150"/>
      <c r="IID53" s="150"/>
      <c r="IIE53" s="150"/>
      <c r="IIF53" s="150"/>
      <c r="IIG53" s="150"/>
      <c r="IIH53" s="150"/>
      <c r="III53" s="150"/>
      <c r="IIJ53" s="150"/>
      <c r="IIK53" s="150"/>
      <c r="IIL53" s="150"/>
      <c r="IIM53" s="150"/>
      <c r="IIN53" s="150"/>
      <c r="IIO53" s="150"/>
      <c r="IIP53" s="150"/>
      <c r="IIQ53" s="150"/>
      <c r="IIR53" s="150"/>
      <c r="IIS53" s="150"/>
      <c r="IIT53" s="150"/>
      <c r="IIU53" s="150"/>
      <c r="IIV53" s="150"/>
      <c r="IIW53" s="150"/>
      <c r="IIX53" s="150"/>
      <c r="IIY53" s="150"/>
      <c r="IIZ53" s="150"/>
      <c r="IJA53" s="150"/>
      <c r="IJB53" s="150"/>
      <c r="IJC53" s="150"/>
      <c r="IJD53" s="150"/>
      <c r="IJE53" s="150"/>
      <c r="IJF53" s="150"/>
      <c r="IJG53" s="150"/>
      <c r="IJH53" s="150"/>
      <c r="IJI53" s="150"/>
      <c r="IJJ53" s="150"/>
      <c r="IJK53" s="150"/>
      <c r="IJL53" s="150"/>
      <c r="IJM53" s="150"/>
      <c r="IJN53" s="150"/>
      <c r="IJO53" s="150"/>
      <c r="IJP53" s="150"/>
      <c r="IJQ53" s="150"/>
      <c r="IJR53" s="150"/>
      <c r="IJS53" s="150"/>
      <c r="IJT53" s="150"/>
      <c r="IJU53" s="150"/>
      <c r="IJV53" s="150"/>
      <c r="IJW53" s="150"/>
      <c r="IJX53" s="150"/>
      <c r="IJY53" s="150"/>
      <c r="IJZ53" s="150"/>
      <c r="IKA53" s="150"/>
      <c r="IKB53" s="150"/>
      <c r="IKC53" s="150"/>
      <c r="IKD53" s="150"/>
      <c r="IKE53" s="150"/>
      <c r="IKF53" s="150"/>
      <c r="IKG53" s="150"/>
      <c r="IKH53" s="150"/>
      <c r="IKI53" s="150"/>
      <c r="IKJ53" s="150"/>
      <c r="IKK53" s="150"/>
      <c r="IKL53" s="150"/>
      <c r="IKM53" s="150"/>
      <c r="IKN53" s="150"/>
      <c r="IKO53" s="150"/>
      <c r="IKP53" s="150"/>
      <c r="IKQ53" s="150"/>
      <c r="IKR53" s="150"/>
      <c r="IKS53" s="150"/>
      <c r="IKT53" s="150"/>
      <c r="IKU53" s="150"/>
      <c r="IKV53" s="150"/>
      <c r="IKW53" s="150"/>
      <c r="IKX53" s="150"/>
      <c r="IKY53" s="150"/>
      <c r="IKZ53" s="150"/>
      <c r="ILA53" s="150"/>
      <c r="ILB53" s="150"/>
      <c r="ILC53" s="150"/>
      <c r="ILD53" s="150"/>
      <c r="ILE53" s="150"/>
      <c r="ILF53" s="150"/>
      <c r="ILG53" s="150"/>
      <c r="ILH53" s="150"/>
      <c r="ILI53" s="150"/>
      <c r="ILJ53" s="150"/>
      <c r="ILK53" s="150"/>
      <c r="ILL53" s="150"/>
      <c r="ILM53" s="150"/>
      <c r="ILN53" s="150"/>
      <c r="ILO53" s="150"/>
      <c r="ILP53" s="150"/>
      <c r="ILQ53" s="150"/>
      <c r="ILR53" s="150"/>
      <c r="ILS53" s="150"/>
      <c r="ILT53" s="150"/>
      <c r="ILU53" s="150"/>
      <c r="ILV53" s="150"/>
      <c r="ILW53" s="150"/>
      <c r="ILX53" s="150"/>
      <c r="ILY53" s="150"/>
      <c r="ILZ53" s="150"/>
      <c r="IMA53" s="150"/>
      <c r="IMB53" s="150"/>
      <c r="IMC53" s="150"/>
      <c r="IMD53" s="150"/>
      <c r="IME53" s="150"/>
      <c r="IMF53" s="150"/>
      <c r="IMG53" s="150"/>
      <c r="IMH53" s="150"/>
      <c r="IMI53" s="150"/>
      <c r="IMJ53" s="150"/>
      <c r="IMK53" s="150"/>
      <c r="IML53" s="150"/>
      <c r="IMM53" s="150"/>
      <c r="IMN53" s="150"/>
      <c r="IMO53" s="150"/>
      <c r="IMP53" s="150"/>
      <c r="IMQ53" s="150"/>
      <c r="IMR53" s="150"/>
      <c r="IMS53" s="150"/>
      <c r="IMT53" s="150"/>
      <c r="IMU53" s="150"/>
      <c r="IMV53" s="150"/>
      <c r="IMW53" s="150"/>
      <c r="IMX53" s="150"/>
      <c r="IMY53" s="150"/>
      <c r="IMZ53" s="150"/>
      <c r="INA53" s="150"/>
      <c r="INB53" s="150"/>
      <c r="INC53" s="150"/>
      <c r="IND53" s="150"/>
      <c r="INE53" s="150"/>
      <c r="INF53" s="150"/>
      <c r="ING53" s="150"/>
      <c r="INH53" s="150"/>
      <c r="INI53" s="150"/>
      <c r="INJ53" s="150"/>
      <c r="INK53" s="150"/>
      <c r="INL53" s="150"/>
      <c r="INM53" s="150"/>
      <c r="INN53" s="150"/>
      <c r="INO53" s="150"/>
      <c r="INP53" s="150"/>
      <c r="INQ53" s="150"/>
      <c r="INR53" s="150"/>
      <c r="INS53" s="150"/>
      <c r="INT53" s="150"/>
      <c r="INU53" s="150"/>
      <c r="INV53" s="150"/>
      <c r="INW53" s="150"/>
      <c r="INX53" s="150"/>
      <c r="INY53" s="150"/>
      <c r="INZ53" s="150"/>
      <c r="IOA53" s="150"/>
      <c r="IOB53" s="150"/>
      <c r="IOC53" s="150"/>
      <c r="IOD53" s="150"/>
      <c r="IOE53" s="150"/>
      <c r="IOF53" s="150"/>
      <c r="IOG53" s="150"/>
      <c r="IOH53" s="150"/>
      <c r="IOI53" s="150"/>
      <c r="IOJ53" s="150"/>
      <c r="IOK53" s="150"/>
      <c r="IOL53" s="150"/>
      <c r="IOM53" s="150"/>
      <c r="ION53" s="150"/>
      <c r="IOO53" s="150"/>
      <c r="IOP53" s="150"/>
      <c r="IOQ53" s="150"/>
      <c r="IOR53" s="150"/>
      <c r="IOS53" s="150"/>
      <c r="IOT53" s="150"/>
      <c r="IOU53" s="150"/>
      <c r="IOV53" s="150"/>
      <c r="IOW53" s="150"/>
      <c r="IOX53" s="150"/>
      <c r="IOY53" s="150"/>
      <c r="IOZ53" s="150"/>
      <c r="IPA53" s="150"/>
      <c r="IPB53" s="150"/>
      <c r="IPC53" s="150"/>
      <c r="IPD53" s="150"/>
      <c r="IPE53" s="150"/>
      <c r="IPF53" s="150"/>
      <c r="IPG53" s="150"/>
      <c r="IPH53" s="150"/>
      <c r="IPI53" s="150"/>
      <c r="IPJ53" s="150"/>
      <c r="IPK53" s="150"/>
      <c r="IPL53" s="150"/>
      <c r="IPM53" s="150"/>
      <c r="IPN53" s="150"/>
      <c r="IPO53" s="150"/>
      <c r="IPP53" s="150"/>
      <c r="IPQ53" s="150"/>
      <c r="IPR53" s="150"/>
      <c r="IPS53" s="150"/>
      <c r="IPT53" s="150"/>
      <c r="IPU53" s="150"/>
      <c r="IPV53" s="150"/>
      <c r="IPW53" s="150"/>
      <c r="IPX53" s="150"/>
      <c r="IPY53" s="150"/>
      <c r="IPZ53" s="150"/>
      <c r="IQA53" s="150"/>
      <c r="IQB53" s="150"/>
      <c r="IQC53" s="150"/>
      <c r="IQD53" s="150"/>
      <c r="IQE53" s="150"/>
      <c r="IQF53" s="150"/>
      <c r="IQG53" s="150"/>
      <c r="IQH53" s="150"/>
      <c r="IQI53" s="150"/>
      <c r="IQJ53" s="150"/>
      <c r="IQK53" s="150"/>
      <c r="IQL53" s="150"/>
      <c r="IQM53" s="150"/>
      <c r="IQN53" s="150"/>
      <c r="IQO53" s="150"/>
      <c r="IQP53" s="150"/>
      <c r="IQQ53" s="150"/>
      <c r="IQR53" s="150"/>
      <c r="IQS53" s="150"/>
      <c r="IQT53" s="150"/>
      <c r="IQU53" s="150"/>
      <c r="IQV53" s="150"/>
      <c r="IQW53" s="150"/>
      <c r="IQX53" s="150"/>
      <c r="IQY53" s="150"/>
      <c r="IQZ53" s="150"/>
      <c r="IRA53" s="150"/>
      <c r="IRB53" s="150"/>
      <c r="IRC53" s="150"/>
      <c r="IRD53" s="150"/>
      <c r="IRE53" s="150"/>
      <c r="IRF53" s="150"/>
      <c r="IRG53" s="150"/>
      <c r="IRH53" s="150"/>
      <c r="IRI53" s="150"/>
      <c r="IRJ53" s="150"/>
      <c r="IRK53" s="150"/>
      <c r="IRL53" s="150"/>
      <c r="IRM53" s="150"/>
      <c r="IRN53" s="150"/>
      <c r="IRO53" s="150"/>
      <c r="IRP53" s="150"/>
      <c r="IRQ53" s="150"/>
      <c r="IRR53" s="150"/>
      <c r="IRS53" s="150"/>
      <c r="IRT53" s="150"/>
      <c r="IRU53" s="150"/>
      <c r="IRV53" s="150"/>
      <c r="IRW53" s="150"/>
      <c r="IRX53" s="150"/>
      <c r="IRY53" s="150"/>
      <c r="IRZ53" s="150"/>
      <c r="ISA53" s="150"/>
      <c r="ISB53" s="150"/>
      <c r="ISC53" s="150"/>
      <c r="ISD53" s="150"/>
      <c r="ISE53" s="150"/>
      <c r="ISF53" s="150"/>
      <c r="ISG53" s="150"/>
      <c r="ISH53" s="150"/>
      <c r="ISI53" s="150"/>
      <c r="ISJ53" s="150"/>
      <c r="ISK53" s="150"/>
      <c r="ISL53" s="150"/>
      <c r="ISM53" s="150"/>
      <c r="ISN53" s="150"/>
      <c r="ISO53" s="150"/>
      <c r="ISP53" s="150"/>
      <c r="ISQ53" s="150"/>
      <c r="ISR53" s="150"/>
      <c r="ISS53" s="150"/>
      <c r="IST53" s="150"/>
      <c r="ISU53" s="150"/>
      <c r="ISV53" s="150"/>
      <c r="ISW53" s="150"/>
      <c r="ISX53" s="150"/>
      <c r="ISY53" s="150"/>
      <c r="ISZ53" s="150"/>
      <c r="ITA53" s="150"/>
      <c r="ITB53" s="150"/>
      <c r="ITC53" s="150"/>
      <c r="ITD53" s="150"/>
      <c r="ITE53" s="150"/>
      <c r="ITF53" s="150"/>
      <c r="ITG53" s="150"/>
      <c r="ITH53" s="150"/>
      <c r="ITI53" s="150"/>
      <c r="ITJ53" s="150"/>
      <c r="ITK53" s="150"/>
      <c r="ITL53" s="150"/>
      <c r="ITM53" s="150"/>
      <c r="ITN53" s="150"/>
      <c r="ITO53" s="150"/>
      <c r="ITP53" s="150"/>
      <c r="ITQ53" s="150"/>
      <c r="ITR53" s="150"/>
      <c r="ITS53" s="150"/>
      <c r="ITT53" s="150"/>
      <c r="ITU53" s="150"/>
      <c r="ITV53" s="150"/>
      <c r="ITW53" s="150"/>
      <c r="ITX53" s="150"/>
      <c r="ITY53" s="150"/>
      <c r="ITZ53" s="150"/>
      <c r="IUA53" s="150"/>
      <c r="IUB53" s="150"/>
      <c r="IUC53" s="150"/>
      <c r="IUD53" s="150"/>
      <c r="IUE53" s="150"/>
      <c r="IUF53" s="150"/>
      <c r="IUG53" s="150"/>
      <c r="IUH53" s="150"/>
      <c r="IUI53" s="150"/>
      <c r="IUJ53" s="150"/>
      <c r="IUK53" s="150"/>
      <c r="IUL53" s="150"/>
      <c r="IUM53" s="150"/>
      <c r="IUN53" s="150"/>
      <c r="IUO53" s="150"/>
      <c r="IUP53" s="150"/>
      <c r="IUQ53" s="150"/>
      <c r="IUR53" s="150"/>
      <c r="IUS53" s="150"/>
      <c r="IUT53" s="150"/>
      <c r="IUU53" s="150"/>
      <c r="IUV53" s="150"/>
      <c r="IUW53" s="150"/>
      <c r="IUX53" s="150"/>
      <c r="IUY53" s="150"/>
      <c r="IUZ53" s="150"/>
      <c r="IVA53" s="150"/>
      <c r="IVB53" s="150"/>
      <c r="IVC53" s="150"/>
      <c r="IVD53" s="150"/>
      <c r="IVE53" s="150"/>
      <c r="IVF53" s="150"/>
      <c r="IVG53" s="150"/>
      <c r="IVH53" s="150"/>
      <c r="IVI53" s="150"/>
      <c r="IVJ53" s="150"/>
      <c r="IVK53" s="150"/>
      <c r="IVL53" s="150"/>
      <c r="IVM53" s="150"/>
      <c r="IVN53" s="150"/>
      <c r="IVO53" s="150"/>
      <c r="IVP53" s="150"/>
      <c r="IVQ53" s="150"/>
      <c r="IVR53" s="150"/>
      <c r="IVS53" s="150"/>
      <c r="IVT53" s="150"/>
      <c r="IVU53" s="150"/>
      <c r="IVV53" s="150"/>
      <c r="IVW53" s="150"/>
      <c r="IVX53" s="150"/>
      <c r="IVY53" s="150"/>
      <c r="IVZ53" s="150"/>
      <c r="IWA53" s="150"/>
      <c r="IWB53" s="150"/>
      <c r="IWC53" s="150"/>
      <c r="IWD53" s="150"/>
      <c r="IWE53" s="150"/>
      <c r="IWF53" s="150"/>
      <c r="IWG53" s="150"/>
      <c r="IWH53" s="150"/>
      <c r="IWI53" s="150"/>
      <c r="IWJ53" s="150"/>
      <c r="IWK53" s="150"/>
      <c r="IWL53" s="150"/>
      <c r="IWM53" s="150"/>
      <c r="IWN53" s="150"/>
      <c r="IWO53" s="150"/>
      <c r="IWP53" s="150"/>
      <c r="IWQ53" s="150"/>
      <c r="IWR53" s="150"/>
      <c r="IWS53" s="150"/>
      <c r="IWT53" s="150"/>
      <c r="IWU53" s="150"/>
      <c r="IWV53" s="150"/>
      <c r="IWW53" s="150"/>
      <c r="IWX53" s="150"/>
      <c r="IWY53" s="150"/>
      <c r="IWZ53" s="150"/>
      <c r="IXA53" s="150"/>
      <c r="IXB53" s="150"/>
      <c r="IXC53" s="150"/>
      <c r="IXD53" s="150"/>
      <c r="IXE53" s="150"/>
      <c r="IXF53" s="150"/>
      <c r="IXG53" s="150"/>
      <c r="IXH53" s="150"/>
      <c r="IXI53" s="150"/>
      <c r="IXJ53" s="150"/>
      <c r="IXK53" s="150"/>
      <c r="IXL53" s="150"/>
      <c r="IXM53" s="150"/>
      <c r="IXN53" s="150"/>
      <c r="IXO53" s="150"/>
      <c r="IXP53" s="150"/>
      <c r="IXQ53" s="150"/>
      <c r="IXR53" s="150"/>
      <c r="IXS53" s="150"/>
      <c r="IXT53" s="150"/>
      <c r="IXU53" s="150"/>
      <c r="IXV53" s="150"/>
      <c r="IXW53" s="150"/>
      <c r="IXX53" s="150"/>
      <c r="IXY53" s="150"/>
      <c r="IXZ53" s="150"/>
      <c r="IYA53" s="150"/>
      <c r="IYB53" s="150"/>
      <c r="IYC53" s="150"/>
      <c r="IYD53" s="150"/>
      <c r="IYE53" s="150"/>
      <c r="IYF53" s="150"/>
      <c r="IYG53" s="150"/>
      <c r="IYH53" s="150"/>
      <c r="IYI53" s="150"/>
      <c r="IYJ53" s="150"/>
      <c r="IYK53" s="150"/>
      <c r="IYL53" s="150"/>
      <c r="IYM53" s="150"/>
      <c r="IYN53" s="150"/>
      <c r="IYO53" s="150"/>
      <c r="IYP53" s="150"/>
      <c r="IYQ53" s="150"/>
      <c r="IYR53" s="150"/>
      <c r="IYS53" s="150"/>
      <c r="IYT53" s="150"/>
      <c r="IYU53" s="150"/>
      <c r="IYV53" s="150"/>
      <c r="IYW53" s="150"/>
      <c r="IYX53" s="150"/>
      <c r="IYY53" s="150"/>
      <c r="IYZ53" s="150"/>
      <c r="IZA53" s="150"/>
      <c r="IZB53" s="150"/>
      <c r="IZC53" s="150"/>
      <c r="IZD53" s="150"/>
      <c r="IZE53" s="150"/>
      <c r="IZF53" s="150"/>
      <c r="IZG53" s="150"/>
      <c r="IZH53" s="150"/>
      <c r="IZI53" s="150"/>
      <c r="IZJ53" s="150"/>
      <c r="IZK53" s="150"/>
      <c r="IZL53" s="150"/>
      <c r="IZM53" s="150"/>
      <c r="IZN53" s="150"/>
      <c r="IZO53" s="150"/>
      <c r="IZP53" s="150"/>
      <c r="IZQ53" s="150"/>
      <c r="IZR53" s="150"/>
      <c r="IZS53" s="150"/>
      <c r="IZT53" s="150"/>
      <c r="IZU53" s="150"/>
      <c r="IZV53" s="150"/>
      <c r="IZW53" s="150"/>
      <c r="IZX53" s="150"/>
      <c r="IZY53" s="150"/>
      <c r="IZZ53" s="150"/>
      <c r="JAA53" s="150"/>
      <c r="JAB53" s="150"/>
      <c r="JAC53" s="150"/>
      <c r="JAD53" s="150"/>
      <c r="JAE53" s="150"/>
      <c r="JAF53" s="150"/>
      <c r="JAG53" s="150"/>
      <c r="JAH53" s="150"/>
      <c r="JAI53" s="150"/>
      <c r="JAJ53" s="150"/>
      <c r="JAK53" s="150"/>
      <c r="JAL53" s="150"/>
      <c r="JAM53" s="150"/>
      <c r="JAN53" s="150"/>
      <c r="JAO53" s="150"/>
      <c r="JAP53" s="150"/>
      <c r="JAQ53" s="150"/>
      <c r="JAR53" s="150"/>
      <c r="JAS53" s="150"/>
      <c r="JAT53" s="150"/>
      <c r="JAU53" s="150"/>
      <c r="JAV53" s="150"/>
      <c r="JAW53" s="150"/>
      <c r="JAX53" s="150"/>
      <c r="JAY53" s="150"/>
      <c r="JAZ53" s="150"/>
      <c r="JBA53" s="150"/>
      <c r="JBB53" s="150"/>
      <c r="JBC53" s="150"/>
      <c r="JBD53" s="150"/>
      <c r="JBE53" s="150"/>
      <c r="JBF53" s="150"/>
      <c r="JBG53" s="150"/>
      <c r="JBH53" s="150"/>
      <c r="JBI53" s="150"/>
      <c r="JBJ53" s="150"/>
      <c r="JBK53" s="150"/>
      <c r="JBL53" s="150"/>
      <c r="JBM53" s="150"/>
      <c r="JBN53" s="150"/>
      <c r="JBO53" s="150"/>
      <c r="JBP53" s="150"/>
      <c r="JBQ53" s="150"/>
      <c r="JBR53" s="150"/>
      <c r="JBS53" s="150"/>
      <c r="JBT53" s="150"/>
      <c r="JBU53" s="150"/>
      <c r="JBV53" s="150"/>
      <c r="JBW53" s="150"/>
      <c r="JBX53" s="150"/>
      <c r="JBY53" s="150"/>
      <c r="JBZ53" s="150"/>
      <c r="JCA53" s="150"/>
      <c r="JCB53" s="150"/>
      <c r="JCC53" s="150"/>
      <c r="JCD53" s="150"/>
      <c r="JCE53" s="150"/>
      <c r="JCF53" s="150"/>
      <c r="JCG53" s="150"/>
      <c r="JCH53" s="150"/>
      <c r="JCI53" s="150"/>
      <c r="JCJ53" s="150"/>
      <c r="JCK53" s="150"/>
      <c r="JCL53" s="150"/>
      <c r="JCM53" s="150"/>
      <c r="JCN53" s="150"/>
      <c r="JCO53" s="150"/>
      <c r="JCP53" s="150"/>
      <c r="JCQ53" s="150"/>
      <c r="JCR53" s="150"/>
      <c r="JCS53" s="150"/>
      <c r="JCT53" s="150"/>
      <c r="JCU53" s="150"/>
      <c r="JCV53" s="150"/>
      <c r="JCW53" s="150"/>
      <c r="JCX53" s="150"/>
      <c r="JCY53" s="150"/>
      <c r="JCZ53" s="150"/>
      <c r="JDA53" s="150"/>
      <c r="JDB53" s="150"/>
      <c r="JDC53" s="150"/>
      <c r="JDD53" s="150"/>
      <c r="JDE53" s="150"/>
      <c r="JDF53" s="150"/>
      <c r="JDG53" s="150"/>
      <c r="JDH53" s="150"/>
      <c r="JDI53" s="150"/>
      <c r="JDJ53" s="150"/>
      <c r="JDK53" s="150"/>
      <c r="JDL53" s="150"/>
      <c r="JDM53" s="150"/>
      <c r="JDN53" s="150"/>
      <c r="JDO53" s="150"/>
      <c r="JDP53" s="150"/>
      <c r="JDQ53" s="150"/>
      <c r="JDR53" s="150"/>
      <c r="JDS53" s="150"/>
      <c r="JDT53" s="150"/>
      <c r="JDU53" s="150"/>
      <c r="JDV53" s="150"/>
      <c r="JDW53" s="150"/>
      <c r="JDX53" s="150"/>
      <c r="JDY53" s="150"/>
      <c r="JDZ53" s="150"/>
      <c r="JEA53" s="150"/>
      <c r="JEB53" s="150"/>
      <c r="JEC53" s="150"/>
      <c r="JED53" s="150"/>
      <c r="JEE53" s="150"/>
      <c r="JEF53" s="150"/>
      <c r="JEG53" s="150"/>
      <c r="JEH53" s="150"/>
      <c r="JEI53" s="150"/>
      <c r="JEJ53" s="150"/>
      <c r="JEK53" s="150"/>
      <c r="JEL53" s="150"/>
      <c r="JEM53" s="150"/>
      <c r="JEN53" s="150"/>
      <c r="JEO53" s="150"/>
      <c r="JEP53" s="150"/>
      <c r="JEQ53" s="150"/>
      <c r="JER53" s="150"/>
      <c r="JES53" s="150"/>
      <c r="JET53" s="150"/>
      <c r="JEU53" s="150"/>
      <c r="JEV53" s="150"/>
      <c r="JEW53" s="150"/>
      <c r="JEX53" s="150"/>
      <c r="JEY53" s="150"/>
      <c r="JEZ53" s="150"/>
      <c r="JFA53" s="150"/>
      <c r="JFB53" s="150"/>
      <c r="JFC53" s="150"/>
      <c r="JFD53" s="150"/>
      <c r="JFE53" s="150"/>
      <c r="JFF53" s="150"/>
      <c r="JFG53" s="150"/>
      <c r="JFH53" s="150"/>
      <c r="JFI53" s="150"/>
      <c r="JFJ53" s="150"/>
      <c r="JFK53" s="150"/>
      <c r="JFL53" s="150"/>
      <c r="JFM53" s="150"/>
      <c r="JFN53" s="150"/>
      <c r="JFO53" s="150"/>
      <c r="JFP53" s="150"/>
      <c r="JFQ53" s="150"/>
      <c r="JFR53" s="150"/>
      <c r="JFS53" s="150"/>
      <c r="JFT53" s="150"/>
      <c r="JFU53" s="150"/>
      <c r="JFV53" s="150"/>
      <c r="JFW53" s="150"/>
      <c r="JFX53" s="150"/>
      <c r="JFY53" s="150"/>
      <c r="JFZ53" s="150"/>
      <c r="JGA53" s="150"/>
      <c r="JGB53" s="150"/>
      <c r="JGC53" s="150"/>
      <c r="JGD53" s="150"/>
      <c r="JGE53" s="150"/>
      <c r="JGF53" s="150"/>
      <c r="JGG53" s="150"/>
      <c r="JGH53" s="150"/>
      <c r="JGI53" s="150"/>
      <c r="JGJ53" s="150"/>
      <c r="JGK53" s="150"/>
      <c r="JGL53" s="150"/>
      <c r="JGM53" s="150"/>
      <c r="JGN53" s="150"/>
      <c r="JGO53" s="150"/>
      <c r="JGP53" s="150"/>
      <c r="JGQ53" s="150"/>
      <c r="JGR53" s="150"/>
      <c r="JGS53" s="150"/>
      <c r="JGT53" s="150"/>
      <c r="JGU53" s="150"/>
      <c r="JGV53" s="150"/>
      <c r="JGW53" s="150"/>
      <c r="JGX53" s="150"/>
      <c r="JGY53" s="150"/>
      <c r="JGZ53" s="150"/>
      <c r="JHA53" s="150"/>
      <c r="JHB53" s="150"/>
      <c r="JHC53" s="150"/>
      <c r="JHD53" s="150"/>
      <c r="JHE53" s="150"/>
      <c r="JHF53" s="150"/>
      <c r="JHG53" s="150"/>
      <c r="JHH53" s="150"/>
      <c r="JHI53" s="150"/>
      <c r="JHJ53" s="150"/>
      <c r="JHK53" s="150"/>
      <c r="JHL53" s="150"/>
      <c r="JHM53" s="150"/>
      <c r="JHN53" s="150"/>
      <c r="JHO53" s="150"/>
      <c r="JHP53" s="150"/>
      <c r="JHQ53" s="150"/>
      <c r="JHR53" s="150"/>
      <c r="JHS53" s="150"/>
      <c r="JHT53" s="150"/>
      <c r="JHU53" s="150"/>
      <c r="JHV53" s="150"/>
      <c r="JHW53" s="150"/>
      <c r="JHX53" s="150"/>
      <c r="JHY53" s="150"/>
      <c r="JHZ53" s="150"/>
      <c r="JIA53" s="150"/>
      <c r="JIB53" s="150"/>
      <c r="JIC53" s="150"/>
      <c r="JID53" s="150"/>
      <c r="JIE53" s="150"/>
      <c r="JIF53" s="150"/>
      <c r="JIG53" s="150"/>
      <c r="JIH53" s="150"/>
      <c r="JII53" s="150"/>
      <c r="JIJ53" s="150"/>
      <c r="JIK53" s="150"/>
      <c r="JIL53" s="150"/>
      <c r="JIM53" s="150"/>
      <c r="JIN53" s="150"/>
      <c r="JIO53" s="150"/>
      <c r="JIP53" s="150"/>
      <c r="JIQ53" s="150"/>
      <c r="JIR53" s="150"/>
      <c r="JIS53" s="150"/>
      <c r="JIT53" s="150"/>
      <c r="JIU53" s="150"/>
      <c r="JIV53" s="150"/>
      <c r="JIW53" s="150"/>
      <c r="JIX53" s="150"/>
      <c r="JIY53" s="150"/>
      <c r="JIZ53" s="150"/>
      <c r="JJA53" s="150"/>
      <c r="JJB53" s="150"/>
      <c r="JJC53" s="150"/>
      <c r="JJD53" s="150"/>
      <c r="JJE53" s="150"/>
      <c r="JJF53" s="150"/>
      <c r="JJG53" s="150"/>
      <c r="JJH53" s="150"/>
      <c r="JJI53" s="150"/>
      <c r="JJJ53" s="150"/>
      <c r="JJK53" s="150"/>
      <c r="JJL53" s="150"/>
      <c r="JJM53" s="150"/>
      <c r="JJN53" s="150"/>
      <c r="JJO53" s="150"/>
      <c r="JJP53" s="150"/>
      <c r="JJQ53" s="150"/>
      <c r="JJR53" s="150"/>
      <c r="JJS53" s="150"/>
      <c r="JJT53" s="150"/>
      <c r="JJU53" s="150"/>
      <c r="JJV53" s="150"/>
      <c r="JJW53" s="150"/>
      <c r="JJX53" s="150"/>
      <c r="JJY53" s="150"/>
      <c r="JJZ53" s="150"/>
      <c r="JKA53" s="150"/>
      <c r="JKB53" s="150"/>
      <c r="JKC53" s="150"/>
      <c r="JKD53" s="150"/>
      <c r="JKE53" s="150"/>
      <c r="JKF53" s="150"/>
      <c r="JKG53" s="150"/>
      <c r="JKH53" s="150"/>
      <c r="JKI53" s="150"/>
      <c r="JKJ53" s="150"/>
      <c r="JKK53" s="150"/>
      <c r="JKL53" s="150"/>
      <c r="JKM53" s="150"/>
      <c r="JKN53" s="150"/>
      <c r="JKO53" s="150"/>
      <c r="JKP53" s="150"/>
      <c r="JKQ53" s="150"/>
      <c r="JKR53" s="150"/>
      <c r="JKS53" s="150"/>
      <c r="JKT53" s="150"/>
      <c r="JKU53" s="150"/>
      <c r="JKV53" s="150"/>
      <c r="JKW53" s="150"/>
      <c r="JKX53" s="150"/>
      <c r="JKY53" s="150"/>
      <c r="JKZ53" s="150"/>
      <c r="JLA53" s="150"/>
      <c r="JLB53" s="150"/>
      <c r="JLC53" s="150"/>
      <c r="JLD53" s="150"/>
      <c r="JLE53" s="150"/>
      <c r="JLF53" s="150"/>
      <c r="JLG53" s="150"/>
      <c r="JLH53" s="150"/>
      <c r="JLI53" s="150"/>
      <c r="JLJ53" s="150"/>
      <c r="JLK53" s="150"/>
      <c r="JLL53" s="150"/>
      <c r="JLM53" s="150"/>
      <c r="JLN53" s="150"/>
      <c r="JLO53" s="150"/>
      <c r="JLP53" s="150"/>
      <c r="JLQ53" s="150"/>
      <c r="JLR53" s="150"/>
      <c r="JLS53" s="150"/>
      <c r="JLT53" s="150"/>
      <c r="JLU53" s="150"/>
      <c r="JLV53" s="150"/>
      <c r="JLW53" s="150"/>
      <c r="JLX53" s="150"/>
      <c r="JLY53" s="150"/>
      <c r="JLZ53" s="150"/>
      <c r="JMA53" s="150"/>
      <c r="JMB53" s="150"/>
      <c r="JMC53" s="150"/>
      <c r="JMD53" s="150"/>
      <c r="JME53" s="150"/>
      <c r="JMF53" s="150"/>
      <c r="JMG53" s="150"/>
      <c r="JMH53" s="150"/>
      <c r="JMI53" s="150"/>
      <c r="JMJ53" s="150"/>
      <c r="JMK53" s="150"/>
      <c r="JML53" s="150"/>
      <c r="JMM53" s="150"/>
      <c r="JMN53" s="150"/>
      <c r="JMO53" s="150"/>
      <c r="JMP53" s="150"/>
      <c r="JMQ53" s="150"/>
      <c r="JMR53" s="150"/>
      <c r="JMS53" s="150"/>
      <c r="JMT53" s="150"/>
      <c r="JMU53" s="150"/>
      <c r="JMV53" s="150"/>
      <c r="JMW53" s="150"/>
      <c r="JMX53" s="150"/>
      <c r="JMY53" s="150"/>
      <c r="JMZ53" s="150"/>
      <c r="JNA53" s="150"/>
      <c r="JNB53" s="150"/>
      <c r="JNC53" s="150"/>
      <c r="JND53" s="150"/>
      <c r="JNE53" s="150"/>
      <c r="JNF53" s="150"/>
      <c r="JNG53" s="150"/>
      <c r="JNH53" s="150"/>
      <c r="JNI53" s="150"/>
      <c r="JNJ53" s="150"/>
      <c r="JNK53" s="150"/>
      <c r="JNL53" s="150"/>
      <c r="JNM53" s="150"/>
      <c r="JNN53" s="150"/>
      <c r="JNO53" s="150"/>
      <c r="JNP53" s="150"/>
      <c r="JNQ53" s="150"/>
      <c r="JNR53" s="150"/>
      <c r="JNS53" s="150"/>
      <c r="JNT53" s="150"/>
      <c r="JNU53" s="150"/>
      <c r="JNV53" s="150"/>
      <c r="JNW53" s="150"/>
      <c r="JNX53" s="150"/>
      <c r="JNY53" s="150"/>
      <c r="JNZ53" s="150"/>
      <c r="JOA53" s="150"/>
      <c r="JOB53" s="150"/>
      <c r="JOC53" s="150"/>
      <c r="JOD53" s="150"/>
      <c r="JOE53" s="150"/>
      <c r="JOF53" s="150"/>
      <c r="JOG53" s="150"/>
      <c r="JOH53" s="150"/>
      <c r="JOI53" s="150"/>
      <c r="JOJ53" s="150"/>
      <c r="JOK53" s="150"/>
      <c r="JOL53" s="150"/>
      <c r="JOM53" s="150"/>
      <c r="JON53" s="150"/>
      <c r="JOO53" s="150"/>
      <c r="JOP53" s="150"/>
      <c r="JOQ53" s="150"/>
      <c r="JOR53" s="150"/>
      <c r="JOS53" s="150"/>
      <c r="JOT53" s="150"/>
      <c r="JOU53" s="150"/>
      <c r="JOV53" s="150"/>
      <c r="JOW53" s="150"/>
      <c r="JOX53" s="150"/>
      <c r="JOY53" s="150"/>
      <c r="JOZ53" s="150"/>
      <c r="JPA53" s="150"/>
      <c r="JPB53" s="150"/>
      <c r="JPC53" s="150"/>
      <c r="JPD53" s="150"/>
      <c r="JPE53" s="150"/>
      <c r="JPF53" s="150"/>
      <c r="JPG53" s="150"/>
      <c r="JPH53" s="150"/>
      <c r="JPI53" s="150"/>
      <c r="JPJ53" s="150"/>
      <c r="JPK53" s="150"/>
      <c r="JPL53" s="150"/>
      <c r="JPM53" s="150"/>
      <c r="JPN53" s="150"/>
      <c r="JPO53" s="150"/>
      <c r="JPP53" s="150"/>
      <c r="JPQ53" s="150"/>
      <c r="JPR53" s="150"/>
      <c r="JPS53" s="150"/>
      <c r="JPT53" s="150"/>
      <c r="JPU53" s="150"/>
      <c r="JPV53" s="150"/>
      <c r="JPW53" s="150"/>
      <c r="JPX53" s="150"/>
      <c r="JPY53" s="150"/>
      <c r="JPZ53" s="150"/>
      <c r="JQA53" s="150"/>
      <c r="JQB53" s="150"/>
      <c r="JQC53" s="150"/>
      <c r="JQD53" s="150"/>
      <c r="JQE53" s="150"/>
      <c r="JQF53" s="150"/>
      <c r="JQG53" s="150"/>
      <c r="JQH53" s="150"/>
      <c r="JQI53" s="150"/>
      <c r="JQJ53" s="150"/>
      <c r="JQK53" s="150"/>
      <c r="JQL53" s="150"/>
      <c r="JQM53" s="150"/>
      <c r="JQN53" s="150"/>
      <c r="JQO53" s="150"/>
      <c r="JQP53" s="150"/>
      <c r="JQQ53" s="150"/>
      <c r="JQR53" s="150"/>
      <c r="JQS53" s="150"/>
      <c r="JQT53" s="150"/>
      <c r="JQU53" s="150"/>
      <c r="JQV53" s="150"/>
      <c r="JQW53" s="150"/>
      <c r="JQX53" s="150"/>
      <c r="JQY53" s="150"/>
      <c r="JQZ53" s="150"/>
      <c r="JRA53" s="150"/>
      <c r="JRB53" s="150"/>
      <c r="JRC53" s="150"/>
      <c r="JRD53" s="150"/>
      <c r="JRE53" s="150"/>
      <c r="JRF53" s="150"/>
      <c r="JRG53" s="150"/>
      <c r="JRH53" s="150"/>
      <c r="JRI53" s="150"/>
      <c r="JRJ53" s="150"/>
      <c r="JRK53" s="150"/>
      <c r="JRL53" s="150"/>
      <c r="JRM53" s="150"/>
      <c r="JRN53" s="150"/>
      <c r="JRO53" s="150"/>
      <c r="JRP53" s="150"/>
      <c r="JRQ53" s="150"/>
      <c r="JRR53" s="150"/>
      <c r="JRS53" s="150"/>
      <c r="JRT53" s="150"/>
      <c r="JRU53" s="150"/>
      <c r="JRV53" s="150"/>
      <c r="JRW53" s="150"/>
      <c r="JRX53" s="150"/>
      <c r="JRY53" s="150"/>
      <c r="JRZ53" s="150"/>
      <c r="JSA53" s="150"/>
      <c r="JSB53" s="150"/>
      <c r="JSC53" s="150"/>
      <c r="JSD53" s="150"/>
      <c r="JSE53" s="150"/>
      <c r="JSF53" s="150"/>
      <c r="JSG53" s="150"/>
      <c r="JSH53" s="150"/>
      <c r="JSI53" s="150"/>
      <c r="JSJ53" s="150"/>
      <c r="JSK53" s="150"/>
      <c r="JSL53" s="150"/>
      <c r="JSM53" s="150"/>
      <c r="JSN53" s="150"/>
      <c r="JSO53" s="150"/>
      <c r="JSP53" s="150"/>
      <c r="JSQ53" s="150"/>
      <c r="JSR53" s="150"/>
      <c r="JSS53" s="150"/>
      <c r="JST53" s="150"/>
      <c r="JSU53" s="150"/>
      <c r="JSV53" s="150"/>
      <c r="JSW53" s="150"/>
      <c r="JSX53" s="150"/>
      <c r="JSY53" s="150"/>
      <c r="JSZ53" s="150"/>
      <c r="JTA53" s="150"/>
      <c r="JTB53" s="150"/>
      <c r="JTC53" s="150"/>
      <c r="JTD53" s="150"/>
      <c r="JTE53" s="150"/>
      <c r="JTF53" s="150"/>
      <c r="JTG53" s="150"/>
      <c r="JTH53" s="150"/>
      <c r="JTI53" s="150"/>
      <c r="JTJ53" s="150"/>
      <c r="JTK53" s="150"/>
      <c r="JTL53" s="150"/>
      <c r="JTM53" s="150"/>
      <c r="JTN53" s="150"/>
      <c r="JTO53" s="150"/>
      <c r="JTP53" s="150"/>
      <c r="JTQ53" s="150"/>
      <c r="JTR53" s="150"/>
      <c r="JTS53" s="150"/>
      <c r="JTT53" s="150"/>
      <c r="JTU53" s="150"/>
      <c r="JTV53" s="150"/>
      <c r="JTW53" s="150"/>
      <c r="JTX53" s="150"/>
      <c r="JTY53" s="150"/>
      <c r="JTZ53" s="150"/>
      <c r="JUA53" s="150"/>
      <c r="JUB53" s="150"/>
      <c r="JUC53" s="150"/>
      <c r="JUD53" s="150"/>
      <c r="JUE53" s="150"/>
      <c r="JUF53" s="150"/>
      <c r="JUG53" s="150"/>
      <c r="JUH53" s="150"/>
      <c r="JUI53" s="150"/>
      <c r="JUJ53" s="150"/>
      <c r="JUK53" s="150"/>
      <c r="JUL53" s="150"/>
      <c r="JUM53" s="150"/>
      <c r="JUN53" s="150"/>
      <c r="JUO53" s="150"/>
      <c r="JUP53" s="150"/>
      <c r="JUQ53" s="150"/>
      <c r="JUR53" s="150"/>
      <c r="JUS53" s="150"/>
      <c r="JUT53" s="150"/>
      <c r="JUU53" s="150"/>
      <c r="JUV53" s="150"/>
      <c r="JUW53" s="150"/>
      <c r="JUX53" s="150"/>
      <c r="JUY53" s="150"/>
      <c r="JUZ53" s="150"/>
      <c r="JVA53" s="150"/>
      <c r="JVB53" s="150"/>
      <c r="JVC53" s="150"/>
      <c r="JVD53" s="150"/>
      <c r="JVE53" s="150"/>
      <c r="JVF53" s="150"/>
      <c r="JVG53" s="150"/>
      <c r="JVH53" s="150"/>
      <c r="JVI53" s="150"/>
      <c r="JVJ53" s="150"/>
      <c r="JVK53" s="150"/>
      <c r="JVL53" s="150"/>
      <c r="JVM53" s="150"/>
      <c r="JVN53" s="150"/>
      <c r="JVO53" s="150"/>
      <c r="JVP53" s="150"/>
      <c r="JVQ53" s="150"/>
      <c r="JVR53" s="150"/>
      <c r="JVS53" s="150"/>
      <c r="JVT53" s="150"/>
      <c r="JVU53" s="150"/>
      <c r="JVV53" s="150"/>
      <c r="JVW53" s="150"/>
      <c r="JVX53" s="150"/>
      <c r="JVY53" s="150"/>
      <c r="JVZ53" s="150"/>
      <c r="JWA53" s="150"/>
      <c r="JWB53" s="150"/>
      <c r="JWC53" s="150"/>
      <c r="JWD53" s="150"/>
      <c r="JWE53" s="150"/>
      <c r="JWF53" s="150"/>
      <c r="JWG53" s="150"/>
      <c r="JWH53" s="150"/>
      <c r="JWI53" s="150"/>
      <c r="JWJ53" s="150"/>
      <c r="JWK53" s="150"/>
      <c r="JWL53" s="150"/>
      <c r="JWM53" s="150"/>
      <c r="JWN53" s="150"/>
      <c r="JWO53" s="150"/>
      <c r="JWP53" s="150"/>
      <c r="JWQ53" s="150"/>
      <c r="JWR53" s="150"/>
      <c r="JWS53" s="150"/>
      <c r="JWT53" s="150"/>
      <c r="JWU53" s="150"/>
      <c r="JWV53" s="150"/>
      <c r="JWW53" s="150"/>
      <c r="JWX53" s="150"/>
      <c r="JWY53" s="150"/>
      <c r="JWZ53" s="150"/>
      <c r="JXA53" s="150"/>
      <c r="JXB53" s="150"/>
      <c r="JXC53" s="150"/>
      <c r="JXD53" s="150"/>
      <c r="JXE53" s="150"/>
      <c r="JXF53" s="150"/>
      <c r="JXG53" s="150"/>
      <c r="JXH53" s="150"/>
      <c r="JXI53" s="150"/>
      <c r="JXJ53" s="150"/>
      <c r="JXK53" s="150"/>
      <c r="JXL53" s="150"/>
      <c r="JXM53" s="150"/>
      <c r="JXN53" s="150"/>
      <c r="JXO53" s="150"/>
      <c r="JXP53" s="150"/>
      <c r="JXQ53" s="150"/>
      <c r="JXR53" s="150"/>
      <c r="JXS53" s="150"/>
      <c r="JXT53" s="150"/>
      <c r="JXU53" s="150"/>
      <c r="JXV53" s="150"/>
      <c r="JXW53" s="150"/>
      <c r="JXX53" s="150"/>
      <c r="JXY53" s="150"/>
      <c r="JXZ53" s="150"/>
      <c r="JYA53" s="150"/>
      <c r="JYB53" s="150"/>
      <c r="JYC53" s="150"/>
      <c r="JYD53" s="150"/>
      <c r="JYE53" s="150"/>
      <c r="JYF53" s="150"/>
      <c r="JYG53" s="150"/>
      <c r="JYH53" s="150"/>
      <c r="JYI53" s="150"/>
      <c r="JYJ53" s="150"/>
      <c r="JYK53" s="150"/>
      <c r="JYL53" s="150"/>
      <c r="JYM53" s="150"/>
      <c r="JYN53" s="150"/>
      <c r="JYO53" s="150"/>
      <c r="JYP53" s="150"/>
      <c r="JYQ53" s="150"/>
      <c r="JYR53" s="150"/>
      <c r="JYS53" s="150"/>
      <c r="JYT53" s="150"/>
      <c r="JYU53" s="150"/>
      <c r="JYV53" s="150"/>
      <c r="JYW53" s="150"/>
      <c r="JYX53" s="150"/>
      <c r="JYY53" s="150"/>
      <c r="JYZ53" s="150"/>
      <c r="JZA53" s="150"/>
      <c r="JZB53" s="150"/>
      <c r="JZC53" s="150"/>
      <c r="JZD53" s="150"/>
      <c r="JZE53" s="150"/>
      <c r="JZF53" s="150"/>
      <c r="JZG53" s="150"/>
      <c r="JZH53" s="150"/>
      <c r="JZI53" s="150"/>
      <c r="JZJ53" s="150"/>
      <c r="JZK53" s="150"/>
      <c r="JZL53" s="150"/>
      <c r="JZM53" s="150"/>
      <c r="JZN53" s="150"/>
      <c r="JZO53" s="150"/>
      <c r="JZP53" s="150"/>
      <c r="JZQ53" s="150"/>
      <c r="JZR53" s="150"/>
      <c r="JZS53" s="150"/>
      <c r="JZT53" s="150"/>
      <c r="JZU53" s="150"/>
      <c r="JZV53" s="150"/>
      <c r="JZW53" s="150"/>
      <c r="JZX53" s="150"/>
      <c r="JZY53" s="150"/>
      <c r="JZZ53" s="150"/>
      <c r="KAA53" s="150"/>
      <c r="KAB53" s="150"/>
      <c r="KAC53" s="150"/>
      <c r="KAD53" s="150"/>
      <c r="KAE53" s="150"/>
      <c r="KAF53" s="150"/>
      <c r="KAG53" s="150"/>
      <c r="KAH53" s="150"/>
      <c r="KAI53" s="150"/>
      <c r="KAJ53" s="150"/>
      <c r="KAK53" s="150"/>
      <c r="KAL53" s="150"/>
      <c r="KAM53" s="150"/>
      <c r="KAN53" s="150"/>
      <c r="KAO53" s="150"/>
      <c r="KAP53" s="150"/>
      <c r="KAQ53" s="150"/>
      <c r="KAR53" s="150"/>
      <c r="KAS53" s="150"/>
      <c r="KAT53" s="150"/>
      <c r="KAU53" s="150"/>
      <c r="KAV53" s="150"/>
      <c r="KAW53" s="150"/>
      <c r="KAX53" s="150"/>
      <c r="KAY53" s="150"/>
      <c r="KAZ53" s="150"/>
      <c r="KBA53" s="150"/>
      <c r="KBB53" s="150"/>
      <c r="KBC53" s="150"/>
      <c r="KBD53" s="150"/>
      <c r="KBE53" s="150"/>
      <c r="KBF53" s="150"/>
      <c r="KBG53" s="150"/>
      <c r="KBH53" s="150"/>
      <c r="KBI53" s="150"/>
      <c r="KBJ53" s="150"/>
      <c r="KBK53" s="150"/>
      <c r="KBL53" s="150"/>
      <c r="KBM53" s="150"/>
      <c r="KBN53" s="150"/>
      <c r="KBO53" s="150"/>
      <c r="KBP53" s="150"/>
      <c r="KBQ53" s="150"/>
      <c r="KBR53" s="150"/>
      <c r="KBS53" s="150"/>
      <c r="KBT53" s="150"/>
      <c r="KBU53" s="150"/>
      <c r="KBV53" s="150"/>
      <c r="KBW53" s="150"/>
      <c r="KBX53" s="150"/>
      <c r="KBY53" s="150"/>
      <c r="KBZ53" s="150"/>
      <c r="KCA53" s="150"/>
      <c r="KCB53" s="150"/>
      <c r="KCC53" s="150"/>
      <c r="KCD53" s="150"/>
      <c r="KCE53" s="150"/>
      <c r="KCF53" s="150"/>
      <c r="KCG53" s="150"/>
      <c r="KCH53" s="150"/>
      <c r="KCI53" s="150"/>
      <c r="KCJ53" s="150"/>
      <c r="KCK53" s="150"/>
      <c r="KCL53" s="150"/>
      <c r="KCM53" s="150"/>
      <c r="KCN53" s="150"/>
      <c r="KCO53" s="150"/>
      <c r="KCP53" s="150"/>
      <c r="KCQ53" s="150"/>
      <c r="KCR53" s="150"/>
      <c r="KCS53" s="150"/>
      <c r="KCT53" s="150"/>
      <c r="KCU53" s="150"/>
      <c r="KCV53" s="150"/>
      <c r="KCW53" s="150"/>
      <c r="KCX53" s="150"/>
      <c r="KCY53" s="150"/>
      <c r="KCZ53" s="150"/>
      <c r="KDA53" s="150"/>
      <c r="KDB53" s="150"/>
      <c r="KDC53" s="150"/>
      <c r="KDD53" s="150"/>
      <c r="KDE53" s="150"/>
      <c r="KDF53" s="150"/>
      <c r="KDG53" s="150"/>
      <c r="KDH53" s="150"/>
      <c r="KDI53" s="150"/>
      <c r="KDJ53" s="150"/>
      <c r="KDK53" s="150"/>
      <c r="KDL53" s="150"/>
      <c r="KDM53" s="150"/>
      <c r="KDN53" s="150"/>
      <c r="KDO53" s="150"/>
      <c r="KDP53" s="150"/>
      <c r="KDQ53" s="150"/>
      <c r="KDR53" s="150"/>
      <c r="KDS53" s="150"/>
      <c r="KDT53" s="150"/>
      <c r="KDU53" s="150"/>
      <c r="KDV53" s="150"/>
      <c r="KDW53" s="150"/>
      <c r="KDX53" s="150"/>
      <c r="KDY53" s="150"/>
      <c r="KDZ53" s="150"/>
      <c r="KEA53" s="150"/>
      <c r="KEB53" s="150"/>
      <c r="KEC53" s="150"/>
      <c r="KED53" s="150"/>
      <c r="KEE53" s="150"/>
      <c r="KEF53" s="150"/>
      <c r="KEG53" s="150"/>
      <c r="KEH53" s="150"/>
      <c r="KEI53" s="150"/>
      <c r="KEJ53" s="150"/>
      <c r="KEK53" s="150"/>
      <c r="KEL53" s="150"/>
      <c r="KEM53" s="150"/>
      <c r="KEN53" s="150"/>
      <c r="KEO53" s="150"/>
      <c r="KEP53" s="150"/>
      <c r="KEQ53" s="150"/>
      <c r="KER53" s="150"/>
      <c r="KES53" s="150"/>
      <c r="KET53" s="150"/>
      <c r="KEU53" s="150"/>
      <c r="KEV53" s="150"/>
      <c r="KEW53" s="150"/>
      <c r="KEX53" s="150"/>
      <c r="KEY53" s="150"/>
      <c r="KEZ53" s="150"/>
      <c r="KFA53" s="150"/>
      <c r="KFB53" s="150"/>
      <c r="KFC53" s="150"/>
      <c r="KFD53" s="150"/>
      <c r="KFE53" s="150"/>
      <c r="KFF53" s="150"/>
      <c r="KFG53" s="150"/>
      <c r="KFH53" s="150"/>
      <c r="KFI53" s="150"/>
      <c r="KFJ53" s="150"/>
      <c r="KFK53" s="150"/>
      <c r="KFL53" s="150"/>
      <c r="KFM53" s="150"/>
      <c r="KFN53" s="150"/>
      <c r="KFO53" s="150"/>
      <c r="KFP53" s="150"/>
      <c r="KFQ53" s="150"/>
      <c r="KFR53" s="150"/>
      <c r="KFS53" s="150"/>
      <c r="KFT53" s="150"/>
      <c r="KFU53" s="150"/>
      <c r="KFV53" s="150"/>
      <c r="KFW53" s="150"/>
      <c r="KFX53" s="150"/>
      <c r="KFY53" s="150"/>
      <c r="KFZ53" s="150"/>
      <c r="KGA53" s="150"/>
      <c r="KGB53" s="150"/>
      <c r="KGC53" s="150"/>
      <c r="KGD53" s="150"/>
      <c r="KGE53" s="150"/>
      <c r="KGF53" s="150"/>
      <c r="KGG53" s="150"/>
      <c r="KGH53" s="150"/>
      <c r="KGI53" s="150"/>
      <c r="KGJ53" s="150"/>
      <c r="KGK53" s="150"/>
      <c r="KGL53" s="150"/>
      <c r="KGM53" s="150"/>
      <c r="KGN53" s="150"/>
      <c r="KGO53" s="150"/>
      <c r="KGP53" s="150"/>
      <c r="KGQ53" s="150"/>
      <c r="KGR53" s="150"/>
      <c r="KGS53" s="150"/>
      <c r="KGT53" s="150"/>
      <c r="KGU53" s="150"/>
      <c r="KGV53" s="150"/>
      <c r="KGW53" s="150"/>
      <c r="KGX53" s="150"/>
      <c r="KGY53" s="150"/>
      <c r="KGZ53" s="150"/>
      <c r="KHA53" s="150"/>
      <c r="KHB53" s="150"/>
      <c r="KHC53" s="150"/>
      <c r="KHD53" s="150"/>
      <c r="KHE53" s="150"/>
      <c r="KHF53" s="150"/>
      <c r="KHG53" s="150"/>
      <c r="KHH53" s="150"/>
      <c r="KHI53" s="150"/>
      <c r="KHJ53" s="150"/>
      <c r="KHK53" s="150"/>
      <c r="KHL53" s="150"/>
      <c r="KHM53" s="150"/>
      <c r="KHN53" s="150"/>
      <c r="KHO53" s="150"/>
      <c r="KHP53" s="150"/>
      <c r="KHQ53" s="150"/>
      <c r="KHR53" s="150"/>
      <c r="KHS53" s="150"/>
      <c r="KHT53" s="150"/>
      <c r="KHU53" s="150"/>
      <c r="KHV53" s="150"/>
      <c r="KHW53" s="150"/>
      <c r="KHX53" s="150"/>
      <c r="KHY53" s="150"/>
      <c r="KHZ53" s="150"/>
      <c r="KIA53" s="150"/>
      <c r="KIB53" s="150"/>
      <c r="KIC53" s="150"/>
      <c r="KID53" s="150"/>
      <c r="KIE53" s="150"/>
      <c r="KIF53" s="150"/>
      <c r="KIG53" s="150"/>
      <c r="KIH53" s="150"/>
      <c r="KII53" s="150"/>
      <c r="KIJ53" s="150"/>
      <c r="KIK53" s="150"/>
      <c r="KIL53" s="150"/>
      <c r="KIM53" s="150"/>
      <c r="KIN53" s="150"/>
      <c r="KIO53" s="150"/>
      <c r="KIP53" s="150"/>
      <c r="KIQ53" s="150"/>
      <c r="KIR53" s="150"/>
      <c r="KIS53" s="150"/>
      <c r="KIT53" s="150"/>
      <c r="KIU53" s="150"/>
      <c r="KIV53" s="150"/>
      <c r="KIW53" s="150"/>
      <c r="KIX53" s="150"/>
      <c r="KIY53" s="150"/>
      <c r="KIZ53" s="150"/>
      <c r="KJA53" s="150"/>
      <c r="KJB53" s="150"/>
      <c r="KJC53" s="150"/>
      <c r="KJD53" s="150"/>
      <c r="KJE53" s="150"/>
      <c r="KJF53" s="150"/>
      <c r="KJG53" s="150"/>
      <c r="KJH53" s="150"/>
      <c r="KJI53" s="150"/>
      <c r="KJJ53" s="150"/>
      <c r="KJK53" s="150"/>
      <c r="KJL53" s="150"/>
      <c r="KJM53" s="150"/>
      <c r="KJN53" s="150"/>
      <c r="KJO53" s="150"/>
      <c r="KJP53" s="150"/>
      <c r="KJQ53" s="150"/>
      <c r="KJR53" s="150"/>
      <c r="KJS53" s="150"/>
      <c r="KJT53" s="150"/>
      <c r="KJU53" s="150"/>
      <c r="KJV53" s="150"/>
      <c r="KJW53" s="150"/>
      <c r="KJX53" s="150"/>
      <c r="KJY53" s="150"/>
      <c r="KJZ53" s="150"/>
      <c r="KKA53" s="150"/>
      <c r="KKB53" s="150"/>
      <c r="KKC53" s="150"/>
      <c r="KKD53" s="150"/>
      <c r="KKE53" s="150"/>
      <c r="KKF53" s="150"/>
      <c r="KKG53" s="150"/>
      <c r="KKH53" s="150"/>
      <c r="KKI53" s="150"/>
      <c r="KKJ53" s="150"/>
      <c r="KKK53" s="150"/>
      <c r="KKL53" s="150"/>
      <c r="KKM53" s="150"/>
      <c r="KKN53" s="150"/>
      <c r="KKO53" s="150"/>
      <c r="KKP53" s="150"/>
      <c r="KKQ53" s="150"/>
      <c r="KKR53" s="150"/>
      <c r="KKS53" s="150"/>
      <c r="KKT53" s="150"/>
      <c r="KKU53" s="150"/>
      <c r="KKV53" s="150"/>
      <c r="KKW53" s="150"/>
      <c r="KKX53" s="150"/>
      <c r="KKY53" s="150"/>
      <c r="KKZ53" s="150"/>
      <c r="KLA53" s="150"/>
      <c r="KLB53" s="150"/>
      <c r="KLC53" s="150"/>
      <c r="KLD53" s="150"/>
      <c r="KLE53" s="150"/>
      <c r="KLF53" s="150"/>
      <c r="KLG53" s="150"/>
      <c r="KLH53" s="150"/>
      <c r="KLI53" s="150"/>
      <c r="KLJ53" s="150"/>
      <c r="KLK53" s="150"/>
      <c r="KLL53" s="150"/>
      <c r="KLM53" s="150"/>
      <c r="KLN53" s="150"/>
      <c r="KLO53" s="150"/>
      <c r="KLP53" s="150"/>
      <c r="KLQ53" s="150"/>
      <c r="KLR53" s="150"/>
      <c r="KLS53" s="150"/>
      <c r="KLT53" s="150"/>
      <c r="KLU53" s="150"/>
      <c r="KLV53" s="150"/>
      <c r="KLW53" s="150"/>
      <c r="KLX53" s="150"/>
      <c r="KLY53" s="150"/>
      <c r="KLZ53" s="150"/>
      <c r="KMA53" s="150"/>
      <c r="KMB53" s="150"/>
      <c r="KMC53" s="150"/>
      <c r="KMD53" s="150"/>
      <c r="KME53" s="150"/>
      <c r="KMF53" s="150"/>
      <c r="KMG53" s="150"/>
      <c r="KMH53" s="150"/>
      <c r="KMI53" s="150"/>
      <c r="KMJ53" s="150"/>
      <c r="KMK53" s="150"/>
      <c r="KML53" s="150"/>
      <c r="KMM53" s="150"/>
      <c r="KMN53" s="150"/>
      <c r="KMO53" s="150"/>
      <c r="KMP53" s="150"/>
      <c r="KMQ53" s="150"/>
      <c r="KMR53" s="150"/>
      <c r="KMS53" s="150"/>
      <c r="KMT53" s="150"/>
      <c r="KMU53" s="150"/>
      <c r="KMV53" s="150"/>
      <c r="KMW53" s="150"/>
      <c r="KMX53" s="150"/>
      <c r="KMY53" s="150"/>
      <c r="KMZ53" s="150"/>
      <c r="KNA53" s="150"/>
      <c r="KNB53" s="150"/>
      <c r="KNC53" s="150"/>
      <c r="KND53" s="150"/>
      <c r="KNE53" s="150"/>
      <c r="KNF53" s="150"/>
      <c r="KNG53" s="150"/>
      <c r="KNH53" s="150"/>
      <c r="KNI53" s="150"/>
      <c r="KNJ53" s="150"/>
      <c r="KNK53" s="150"/>
      <c r="KNL53" s="150"/>
      <c r="KNM53" s="150"/>
      <c r="KNN53" s="150"/>
      <c r="KNO53" s="150"/>
      <c r="KNP53" s="150"/>
      <c r="KNQ53" s="150"/>
      <c r="KNR53" s="150"/>
      <c r="KNS53" s="150"/>
      <c r="KNT53" s="150"/>
      <c r="KNU53" s="150"/>
      <c r="KNV53" s="150"/>
      <c r="KNW53" s="150"/>
      <c r="KNX53" s="150"/>
      <c r="KNY53" s="150"/>
      <c r="KNZ53" s="150"/>
      <c r="KOA53" s="150"/>
      <c r="KOB53" s="150"/>
      <c r="KOC53" s="150"/>
      <c r="KOD53" s="150"/>
      <c r="KOE53" s="150"/>
      <c r="KOF53" s="150"/>
      <c r="KOG53" s="150"/>
      <c r="KOH53" s="150"/>
      <c r="KOI53" s="150"/>
      <c r="KOJ53" s="150"/>
      <c r="KOK53" s="150"/>
      <c r="KOL53" s="150"/>
      <c r="KOM53" s="150"/>
      <c r="KON53" s="150"/>
      <c r="KOO53" s="150"/>
      <c r="KOP53" s="150"/>
      <c r="KOQ53" s="150"/>
      <c r="KOR53" s="150"/>
      <c r="KOS53" s="150"/>
      <c r="KOT53" s="150"/>
      <c r="KOU53" s="150"/>
      <c r="KOV53" s="150"/>
      <c r="KOW53" s="150"/>
      <c r="KOX53" s="150"/>
      <c r="KOY53" s="150"/>
      <c r="KOZ53" s="150"/>
      <c r="KPA53" s="150"/>
      <c r="KPB53" s="150"/>
      <c r="KPC53" s="150"/>
      <c r="KPD53" s="150"/>
      <c r="KPE53" s="150"/>
      <c r="KPF53" s="150"/>
      <c r="KPG53" s="150"/>
      <c r="KPH53" s="150"/>
      <c r="KPI53" s="150"/>
      <c r="KPJ53" s="150"/>
      <c r="KPK53" s="150"/>
      <c r="KPL53" s="150"/>
      <c r="KPM53" s="150"/>
      <c r="KPN53" s="150"/>
      <c r="KPO53" s="150"/>
      <c r="KPP53" s="150"/>
      <c r="KPQ53" s="150"/>
      <c r="KPR53" s="150"/>
      <c r="KPS53" s="150"/>
      <c r="KPT53" s="150"/>
      <c r="KPU53" s="150"/>
      <c r="KPV53" s="150"/>
      <c r="KPW53" s="150"/>
      <c r="KPX53" s="150"/>
      <c r="KPY53" s="150"/>
      <c r="KPZ53" s="150"/>
      <c r="KQA53" s="150"/>
      <c r="KQB53" s="150"/>
      <c r="KQC53" s="150"/>
      <c r="KQD53" s="150"/>
      <c r="KQE53" s="150"/>
      <c r="KQF53" s="150"/>
      <c r="KQG53" s="150"/>
      <c r="KQH53" s="150"/>
      <c r="KQI53" s="150"/>
      <c r="KQJ53" s="150"/>
      <c r="KQK53" s="150"/>
      <c r="KQL53" s="150"/>
      <c r="KQM53" s="150"/>
      <c r="KQN53" s="150"/>
      <c r="KQO53" s="150"/>
      <c r="KQP53" s="150"/>
      <c r="KQQ53" s="150"/>
      <c r="KQR53" s="150"/>
      <c r="KQS53" s="150"/>
      <c r="KQT53" s="150"/>
      <c r="KQU53" s="150"/>
      <c r="KQV53" s="150"/>
      <c r="KQW53" s="150"/>
      <c r="KQX53" s="150"/>
      <c r="KQY53" s="150"/>
      <c r="KQZ53" s="150"/>
      <c r="KRA53" s="150"/>
      <c r="KRB53" s="150"/>
      <c r="KRC53" s="150"/>
      <c r="KRD53" s="150"/>
      <c r="KRE53" s="150"/>
      <c r="KRF53" s="150"/>
      <c r="KRG53" s="150"/>
      <c r="KRH53" s="150"/>
      <c r="KRI53" s="150"/>
      <c r="KRJ53" s="150"/>
      <c r="KRK53" s="150"/>
      <c r="KRL53" s="150"/>
      <c r="KRM53" s="150"/>
      <c r="KRN53" s="150"/>
      <c r="KRO53" s="150"/>
      <c r="KRP53" s="150"/>
      <c r="KRQ53" s="150"/>
      <c r="KRR53" s="150"/>
      <c r="KRS53" s="150"/>
      <c r="KRT53" s="150"/>
      <c r="KRU53" s="150"/>
      <c r="KRV53" s="150"/>
      <c r="KRW53" s="150"/>
      <c r="KRX53" s="150"/>
      <c r="KRY53" s="150"/>
      <c r="KRZ53" s="150"/>
      <c r="KSA53" s="150"/>
      <c r="KSB53" s="150"/>
      <c r="KSC53" s="150"/>
      <c r="KSD53" s="150"/>
      <c r="KSE53" s="150"/>
      <c r="KSF53" s="150"/>
      <c r="KSG53" s="150"/>
      <c r="KSH53" s="150"/>
      <c r="KSI53" s="150"/>
      <c r="KSJ53" s="150"/>
      <c r="KSK53" s="150"/>
      <c r="KSL53" s="150"/>
      <c r="KSM53" s="150"/>
      <c r="KSN53" s="150"/>
      <c r="KSO53" s="150"/>
      <c r="KSP53" s="150"/>
      <c r="KSQ53" s="150"/>
      <c r="KSR53" s="150"/>
      <c r="KSS53" s="150"/>
      <c r="KST53" s="150"/>
      <c r="KSU53" s="150"/>
      <c r="KSV53" s="150"/>
      <c r="KSW53" s="150"/>
      <c r="KSX53" s="150"/>
      <c r="KSY53" s="150"/>
      <c r="KSZ53" s="150"/>
      <c r="KTA53" s="150"/>
      <c r="KTB53" s="150"/>
      <c r="KTC53" s="150"/>
      <c r="KTD53" s="150"/>
      <c r="KTE53" s="150"/>
      <c r="KTF53" s="150"/>
      <c r="KTG53" s="150"/>
      <c r="KTH53" s="150"/>
      <c r="KTI53" s="150"/>
      <c r="KTJ53" s="150"/>
      <c r="KTK53" s="150"/>
      <c r="KTL53" s="150"/>
      <c r="KTM53" s="150"/>
      <c r="KTN53" s="150"/>
      <c r="KTO53" s="150"/>
      <c r="KTP53" s="150"/>
      <c r="KTQ53" s="150"/>
      <c r="KTR53" s="150"/>
      <c r="KTS53" s="150"/>
      <c r="KTT53" s="150"/>
      <c r="KTU53" s="150"/>
      <c r="KTV53" s="150"/>
      <c r="KTW53" s="150"/>
      <c r="KTX53" s="150"/>
      <c r="KTY53" s="150"/>
      <c r="KTZ53" s="150"/>
      <c r="KUA53" s="150"/>
      <c r="KUB53" s="150"/>
      <c r="KUC53" s="150"/>
      <c r="KUD53" s="150"/>
      <c r="KUE53" s="150"/>
      <c r="KUF53" s="150"/>
      <c r="KUG53" s="150"/>
      <c r="KUH53" s="150"/>
      <c r="KUI53" s="150"/>
      <c r="KUJ53" s="150"/>
      <c r="KUK53" s="150"/>
      <c r="KUL53" s="150"/>
      <c r="KUM53" s="150"/>
      <c r="KUN53" s="150"/>
      <c r="KUO53" s="150"/>
      <c r="KUP53" s="150"/>
      <c r="KUQ53" s="150"/>
      <c r="KUR53" s="150"/>
      <c r="KUS53" s="150"/>
      <c r="KUT53" s="150"/>
      <c r="KUU53" s="150"/>
      <c r="KUV53" s="150"/>
      <c r="KUW53" s="150"/>
      <c r="KUX53" s="150"/>
      <c r="KUY53" s="150"/>
      <c r="KUZ53" s="150"/>
      <c r="KVA53" s="150"/>
      <c r="KVB53" s="150"/>
      <c r="KVC53" s="150"/>
      <c r="KVD53" s="150"/>
      <c r="KVE53" s="150"/>
      <c r="KVF53" s="150"/>
      <c r="KVG53" s="150"/>
      <c r="KVH53" s="150"/>
      <c r="KVI53" s="150"/>
      <c r="KVJ53" s="150"/>
      <c r="KVK53" s="150"/>
      <c r="KVL53" s="150"/>
      <c r="KVM53" s="150"/>
      <c r="KVN53" s="150"/>
      <c r="KVO53" s="150"/>
      <c r="KVP53" s="150"/>
      <c r="KVQ53" s="150"/>
      <c r="KVR53" s="150"/>
      <c r="KVS53" s="150"/>
      <c r="KVT53" s="150"/>
      <c r="KVU53" s="150"/>
      <c r="KVV53" s="150"/>
      <c r="KVW53" s="150"/>
      <c r="KVX53" s="150"/>
      <c r="KVY53" s="150"/>
      <c r="KVZ53" s="150"/>
      <c r="KWA53" s="150"/>
      <c r="KWB53" s="150"/>
      <c r="KWC53" s="150"/>
      <c r="KWD53" s="150"/>
      <c r="KWE53" s="150"/>
      <c r="KWF53" s="150"/>
      <c r="KWG53" s="150"/>
      <c r="KWH53" s="150"/>
      <c r="KWI53" s="150"/>
      <c r="KWJ53" s="150"/>
      <c r="KWK53" s="150"/>
      <c r="KWL53" s="150"/>
      <c r="KWM53" s="150"/>
      <c r="KWN53" s="150"/>
      <c r="KWO53" s="150"/>
      <c r="KWP53" s="150"/>
      <c r="KWQ53" s="150"/>
      <c r="KWR53" s="150"/>
      <c r="KWS53" s="150"/>
      <c r="KWT53" s="150"/>
      <c r="KWU53" s="150"/>
      <c r="KWV53" s="150"/>
      <c r="KWW53" s="150"/>
      <c r="KWX53" s="150"/>
      <c r="KWY53" s="150"/>
      <c r="KWZ53" s="150"/>
      <c r="KXA53" s="150"/>
      <c r="KXB53" s="150"/>
      <c r="KXC53" s="150"/>
      <c r="KXD53" s="150"/>
      <c r="KXE53" s="150"/>
      <c r="KXF53" s="150"/>
      <c r="KXG53" s="150"/>
      <c r="KXH53" s="150"/>
      <c r="KXI53" s="150"/>
      <c r="KXJ53" s="150"/>
      <c r="KXK53" s="150"/>
      <c r="KXL53" s="150"/>
      <c r="KXM53" s="150"/>
      <c r="KXN53" s="150"/>
      <c r="KXO53" s="150"/>
      <c r="KXP53" s="150"/>
      <c r="KXQ53" s="150"/>
      <c r="KXR53" s="150"/>
      <c r="KXS53" s="150"/>
      <c r="KXT53" s="150"/>
      <c r="KXU53" s="150"/>
      <c r="KXV53" s="150"/>
      <c r="KXW53" s="150"/>
      <c r="KXX53" s="150"/>
      <c r="KXY53" s="150"/>
      <c r="KXZ53" s="150"/>
      <c r="KYA53" s="150"/>
      <c r="KYB53" s="150"/>
      <c r="KYC53" s="150"/>
      <c r="KYD53" s="150"/>
      <c r="KYE53" s="150"/>
      <c r="KYF53" s="150"/>
      <c r="KYG53" s="150"/>
      <c r="KYH53" s="150"/>
      <c r="KYI53" s="150"/>
      <c r="KYJ53" s="150"/>
      <c r="KYK53" s="150"/>
      <c r="KYL53" s="150"/>
      <c r="KYM53" s="150"/>
      <c r="KYN53" s="150"/>
      <c r="KYO53" s="150"/>
      <c r="KYP53" s="150"/>
      <c r="KYQ53" s="150"/>
      <c r="KYR53" s="150"/>
      <c r="KYS53" s="150"/>
      <c r="KYT53" s="150"/>
      <c r="KYU53" s="150"/>
      <c r="KYV53" s="150"/>
      <c r="KYW53" s="150"/>
      <c r="KYX53" s="150"/>
      <c r="KYY53" s="150"/>
      <c r="KYZ53" s="150"/>
      <c r="KZA53" s="150"/>
      <c r="KZB53" s="150"/>
      <c r="KZC53" s="150"/>
      <c r="KZD53" s="150"/>
      <c r="KZE53" s="150"/>
      <c r="KZF53" s="150"/>
      <c r="KZG53" s="150"/>
      <c r="KZH53" s="150"/>
      <c r="KZI53" s="150"/>
      <c r="KZJ53" s="150"/>
      <c r="KZK53" s="150"/>
      <c r="KZL53" s="150"/>
      <c r="KZM53" s="150"/>
      <c r="KZN53" s="150"/>
      <c r="KZO53" s="150"/>
      <c r="KZP53" s="150"/>
      <c r="KZQ53" s="150"/>
      <c r="KZR53" s="150"/>
      <c r="KZS53" s="150"/>
      <c r="KZT53" s="150"/>
      <c r="KZU53" s="150"/>
      <c r="KZV53" s="150"/>
      <c r="KZW53" s="150"/>
      <c r="KZX53" s="150"/>
      <c r="KZY53" s="150"/>
      <c r="KZZ53" s="150"/>
      <c r="LAA53" s="150"/>
      <c r="LAB53" s="150"/>
      <c r="LAC53" s="150"/>
      <c r="LAD53" s="150"/>
      <c r="LAE53" s="150"/>
      <c r="LAF53" s="150"/>
      <c r="LAG53" s="150"/>
      <c r="LAH53" s="150"/>
      <c r="LAI53" s="150"/>
      <c r="LAJ53" s="150"/>
      <c r="LAK53" s="150"/>
      <c r="LAL53" s="150"/>
      <c r="LAM53" s="150"/>
      <c r="LAN53" s="150"/>
      <c r="LAO53" s="150"/>
      <c r="LAP53" s="150"/>
      <c r="LAQ53" s="150"/>
      <c r="LAR53" s="150"/>
      <c r="LAS53" s="150"/>
      <c r="LAT53" s="150"/>
      <c r="LAU53" s="150"/>
      <c r="LAV53" s="150"/>
      <c r="LAW53" s="150"/>
      <c r="LAX53" s="150"/>
      <c r="LAY53" s="150"/>
      <c r="LAZ53" s="150"/>
      <c r="LBA53" s="150"/>
      <c r="LBB53" s="150"/>
      <c r="LBC53" s="150"/>
      <c r="LBD53" s="150"/>
      <c r="LBE53" s="150"/>
      <c r="LBF53" s="150"/>
      <c r="LBG53" s="150"/>
      <c r="LBH53" s="150"/>
      <c r="LBI53" s="150"/>
      <c r="LBJ53" s="150"/>
      <c r="LBK53" s="150"/>
      <c r="LBL53" s="150"/>
      <c r="LBM53" s="150"/>
      <c r="LBN53" s="150"/>
      <c r="LBO53" s="150"/>
      <c r="LBP53" s="150"/>
      <c r="LBQ53" s="150"/>
      <c r="LBR53" s="150"/>
      <c r="LBS53" s="150"/>
      <c r="LBT53" s="150"/>
      <c r="LBU53" s="150"/>
      <c r="LBV53" s="150"/>
      <c r="LBW53" s="150"/>
      <c r="LBX53" s="150"/>
      <c r="LBY53" s="150"/>
      <c r="LBZ53" s="150"/>
      <c r="LCA53" s="150"/>
      <c r="LCB53" s="150"/>
      <c r="LCC53" s="150"/>
      <c r="LCD53" s="150"/>
      <c r="LCE53" s="150"/>
      <c r="LCF53" s="150"/>
      <c r="LCG53" s="150"/>
      <c r="LCH53" s="150"/>
      <c r="LCI53" s="150"/>
      <c r="LCJ53" s="150"/>
      <c r="LCK53" s="150"/>
      <c r="LCL53" s="150"/>
      <c r="LCM53" s="150"/>
      <c r="LCN53" s="150"/>
      <c r="LCO53" s="150"/>
      <c r="LCP53" s="150"/>
      <c r="LCQ53" s="150"/>
      <c r="LCR53" s="150"/>
      <c r="LCS53" s="150"/>
      <c r="LCT53" s="150"/>
      <c r="LCU53" s="150"/>
      <c r="LCV53" s="150"/>
      <c r="LCW53" s="150"/>
      <c r="LCX53" s="150"/>
      <c r="LCY53" s="150"/>
      <c r="LCZ53" s="150"/>
      <c r="LDA53" s="150"/>
      <c r="LDB53" s="150"/>
      <c r="LDC53" s="150"/>
      <c r="LDD53" s="150"/>
      <c r="LDE53" s="150"/>
      <c r="LDF53" s="150"/>
      <c r="LDG53" s="150"/>
      <c r="LDH53" s="150"/>
      <c r="LDI53" s="150"/>
      <c r="LDJ53" s="150"/>
      <c r="LDK53" s="150"/>
      <c r="LDL53" s="150"/>
      <c r="LDM53" s="150"/>
      <c r="LDN53" s="150"/>
      <c r="LDO53" s="150"/>
      <c r="LDP53" s="150"/>
      <c r="LDQ53" s="150"/>
      <c r="LDR53" s="150"/>
      <c r="LDS53" s="150"/>
      <c r="LDT53" s="150"/>
      <c r="LDU53" s="150"/>
      <c r="LDV53" s="150"/>
      <c r="LDW53" s="150"/>
      <c r="LDX53" s="150"/>
      <c r="LDY53" s="150"/>
      <c r="LDZ53" s="150"/>
      <c r="LEA53" s="150"/>
      <c r="LEB53" s="150"/>
      <c r="LEC53" s="150"/>
      <c r="LED53" s="150"/>
      <c r="LEE53" s="150"/>
      <c r="LEF53" s="150"/>
      <c r="LEG53" s="150"/>
      <c r="LEH53" s="150"/>
      <c r="LEI53" s="150"/>
      <c r="LEJ53" s="150"/>
      <c r="LEK53" s="150"/>
      <c r="LEL53" s="150"/>
      <c r="LEM53" s="150"/>
      <c r="LEN53" s="150"/>
      <c r="LEO53" s="150"/>
      <c r="LEP53" s="150"/>
      <c r="LEQ53" s="150"/>
      <c r="LER53" s="150"/>
      <c r="LES53" s="150"/>
      <c r="LET53" s="150"/>
      <c r="LEU53" s="150"/>
      <c r="LEV53" s="150"/>
      <c r="LEW53" s="150"/>
      <c r="LEX53" s="150"/>
      <c r="LEY53" s="150"/>
      <c r="LEZ53" s="150"/>
      <c r="LFA53" s="150"/>
      <c r="LFB53" s="150"/>
      <c r="LFC53" s="150"/>
      <c r="LFD53" s="150"/>
      <c r="LFE53" s="150"/>
      <c r="LFF53" s="150"/>
      <c r="LFG53" s="150"/>
      <c r="LFH53" s="150"/>
      <c r="LFI53" s="150"/>
      <c r="LFJ53" s="150"/>
      <c r="LFK53" s="150"/>
      <c r="LFL53" s="150"/>
      <c r="LFM53" s="150"/>
      <c r="LFN53" s="150"/>
      <c r="LFO53" s="150"/>
      <c r="LFP53" s="150"/>
      <c r="LFQ53" s="150"/>
      <c r="LFR53" s="150"/>
      <c r="LFS53" s="150"/>
      <c r="LFT53" s="150"/>
      <c r="LFU53" s="150"/>
      <c r="LFV53" s="150"/>
      <c r="LFW53" s="150"/>
      <c r="LFX53" s="150"/>
      <c r="LFY53" s="150"/>
      <c r="LFZ53" s="150"/>
      <c r="LGA53" s="150"/>
      <c r="LGB53" s="150"/>
      <c r="LGC53" s="150"/>
      <c r="LGD53" s="150"/>
      <c r="LGE53" s="150"/>
      <c r="LGF53" s="150"/>
      <c r="LGG53" s="150"/>
      <c r="LGH53" s="150"/>
      <c r="LGI53" s="150"/>
      <c r="LGJ53" s="150"/>
      <c r="LGK53" s="150"/>
      <c r="LGL53" s="150"/>
      <c r="LGM53" s="150"/>
      <c r="LGN53" s="150"/>
      <c r="LGO53" s="150"/>
      <c r="LGP53" s="150"/>
      <c r="LGQ53" s="150"/>
      <c r="LGR53" s="150"/>
      <c r="LGS53" s="150"/>
      <c r="LGT53" s="150"/>
      <c r="LGU53" s="150"/>
      <c r="LGV53" s="150"/>
      <c r="LGW53" s="150"/>
      <c r="LGX53" s="150"/>
      <c r="LGY53" s="150"/>
      <c r="LGZ53" s="150"/>
      <c r="LHA53" s="150"/>
      <c r="LHB53" s="150"/>
      <c r="LHC53" s="150"/>
      <c r="LHD53" s="150"/>
      <c r="LHE53" s="150"/>
      <c r="LHF53" s="150"/>
      <c r="LHG53" s="150"/>
      <c r="LHH53" s="150"/>
      <c r="LHI53" s="150"/>
      <c r="LHJ53" s="150"/>
      <c r="LHK53" s="150"/>
      <c r="LHL53" s="150"/>
      <c r="LHM53" s="150"/>
      <c r="LHN53" s="150"/>
      <c r="LHO53" s="150"/>
      <c r="LHP53" s="150"/>
      <c r="LHQ53" s="150"/>
      <c r="LHR53" s="150"/>
      <c r="LHS53" s="150"/>
      <c r="LHT53" s="150"/>
      <c r="LHU53" s="150"/>
      <c r="LHV53" s="150"/>
      <c r="LHW53" s="150"/>
      <c r="LHX53" s="150"/>
      <c r="LHY53" s="150"/>
      <c r="LHZ53" s="150"/>
      <c r="LIA53" s="150"/>
      <c r="LIB53" s="150"/>
      <c r="LIC53" s="150"/>
      <c r="LID53" s="150"/>
      <c r="LIE53" s="150"/>
      <c r="LIF53" s="150"/>
      <c r="LIG53" s="150"/>
      <c r="LIH53" s="150"/>
      <c r="LII53" s="150"/>
      <c r="LIJ53" s="150"/>
      <c r="LIK53" s="150"/>
      <c r="LIL53" s="150"/>
      <c r="LIM53" s="150"/>
      <c r="LIN53" s="150"/>
      <c r="LIO53" s="150"/>
      <c r="LIP53" s="150"/>
      <c r="LIQ53" s="150"/>
      <c r="LIR53" s="150"/>
      <c r="LIS53" s="150"/>
      <c r="LIT53" s="150"/>
      <c r="LIU53" s="150"/>
      <c r="LIV53" s="150"/>
      <c r="LIW53" s="150"/>
      <c r="LIX53" s="150"/>
      <c r="LIY53" s="150"/>
      <c r="LIZ53" s="150"/>
      <c r="LJA53" s="150"/>
      <c r="LJB53" s="150"/>
      <c r="LJC53" s="150"/>
      <c r="LJD53" s="150"/>
      <c r="LJE53" s="150"/>
      <c r="LJF53" s="150"/>
      <c r="LJG53" s="150"/>
      <c r="LJH53" s="150"/>
      <c r="LJI53" s="150"/>
      <c r="LJJ53" s="150"/>
      <c r="LJK53" s="150"/>
      <c r="LJL53" s="150"/>
      <c r="LJM53" s="150"/>
      <c r="LJN53" s="150"/>
      <c r="LJO53" s="150"/>
      <c r="LJP53" s="150"/>
      <c r="LJQ53" s="150"/>
      <c r="LJR53" s="150"/>
      <c r="LJS53" s="150"/>
      <c r="LJT53" s="150"/>
      <c r="LJU53" s="150"/>
      <c r="LJV53" s="150"/>
      <c r="LJW53" s="150"/>
      <c r="LJX53" s="150"/>
      <c r="LJY53" s="150"/>
      <c r="LJZ53" s="150"/>
      <c r="LKA53" s="150"/>
      <c r="LKB53" s="150"/>
      <c r="LKC53" s="150"/>
      <c r="LKD53" s="150"/>
      <c r="LKE53" s="150"/>
      <c r="LKF53" s="150"/>
      <c r="LKG53" s="150"/>
      <c r="LKH53" s="150"/>
      <c r="LKI53" s="150"/>
      <c r="LKJ53" s="150"/>
      <c r="LKK53" s="150"/>
      <c r="LKL53" s="150"/>
      <c r="LKM53" s="150"/>
      <c r="LKN53" s="150"/>
      <c r="LKO53" s="150"/>
      <c r="LKP53" s="150"/>
      <c r="LKQ53" s="150"/>
      <c r="LKR53" s="150"/>
      <c r="LKS53" s="150"/>
      <c r="LKT53" s="150"/>
      <c r="LKU53" s="150"/>
      <c r="LKV53" s="150"/>
      <c r="LKW53" s="150"/>
      <c r="LKX53" s="150"/>
      <c r="LKY53" s="150"/>
      <c r="LKZ53" s="150"/>
      <c r="LLA53" s="150"/>
      <c r="LLB53" s="150"/>
      <c r="LLC53" s="150"/>
      <c r="LLD53" s="150"/>
      <c r="LLE53" s="150"/>
      <c r="LLF53" s="150"/>
      <c r="LLG53" s="150"/>
      <c r="LLH53" s="150"/>
      <c r="LLI53" s="150"/>
      <c r="LLJ53" s="150"/>
      <c r="LLK53" s="150"/>
      <c r="LLL53" s="150"/>
      <c r="LLM53" s="150"/>
      <c r="LLN53" s="150"/>
      <c r="LLO53" s="150"/>
      <c r="LLP53" s="150"/>
      <c r="LLQ53" s="150"/>
      <c r="LLR53" s="150"/>
      <c r="LLS53" s="150"/>
      <c r="LLT53" s="150"/>
      <c r="LLU53" s="150"/>
      <c r="LLV53" s="150"/>
      <c r="LLW53" s="150"/>
      <c r="LLX53" s="150"/>
      <c r="LLY53" s="150"/>
      <c r="LLZ53" s="150"/>
      <c r="LMA53" s="150"/>
      <c r="LMB53" s="150"/>
      <c r="LMC53" s="150"/>
      <c r="LMD53" s="150"/>
      <c r="LME53" s="150"/>
      <c r="LMF53" s="150"/>
      <c r="LMG53" s="150"/>
      <c r="LMH53" s="150"/>
      <c r="LMI53" s="150"/>
      <c r="LMJ53" s="150"/>
      <c r="LMK53" s="150"/>
      <c r="LML53" s="150"/>
      <c r="LMM53" s="150"/>
      <c r="LMN53" s="150"/>
      <c r="LMO53" s="150"/>
      <c r="LMP53" s="150"/>
      <c r="LMQ53" s="150"/>
      <c r="LMR53" s="150"/>
      <c r="LMS53" s="150"/>
      <c r="LMT53" s="150"/>
      <c r="LMU53" s="150"/>
      <c r="LMV53" s="150"/>
      <c r="LMW53" s="150"/>
      <c r="LMX53" s="150"/>
      <c r="LMY53" s="150"/>
      <c r="LMZ53" s="150"/>
      <c r="LNA53" s="150"/>
      <c r="LNB53" s="150"/>
      <c r="LNC53" s="150"/>
      <c r="LND53" s="150"/>
      <c r="LNE53" s="150"/>
      <c r="LNF53" s="150"/>
      <c r="LNG53" s="150"/>
      <c r="LNH53" s="150"/>
      <c r="LNI53" s="150"/>
      <c r="LNJ53" s="150"/>
      <c r="LNK53" s="150"/>
      <c r="LNL53" s="150"/>
      <c r="LNM53" s="150"/>
      <c r="LNN53" s="150"/>
      <c r="LNO53" s="150"/>
      <c r="LNP53" s="150"/>
      <c r="LNQ53" s="150"/>
      <c r="LNR53" s="150"/>
      <c r="LNS53" s="150"/>
      <c r="LNT53" s="150"/>
      <c r="LNU53" s="150"/>
      <c r="LNV53" s="150"/>
      <c r="LNW53" s="150"/>
      <c r="LNX53" s="150"/>
      <c r="LNY53" s="150"/>
      <c r="LNZ53" s="150"/>
      <c r="LOA53" s="150"/>
      <c r="LOB53" s="150"/>
      <c r="LOC53" s="150"/>
      <c r="LOD53" s="150"/>
      <c r="LOE53" s="150"/>
      <c r="LOF53" s="150"/>
      <c r="LOG53" s="150"/>
      <c r="LOH53" s="150"/>
      <c r="LOI53" s="150"/>
      <c r="LOJ53" s="150"/>
      <c r="LOK53" s="150"/>
      <c r="LOL53" s="150"/>
      <c r="LOM53" s="150"/>
      <c r="LON53" s="150"/>
      <c r="LOO53" s="150"/>
      <c r="LOP53" s="150"/>
      <c r="LOQ53" s="150"/>
      <c r="LOR53" s="150"/>
      <c r="LOS53" s="150"/>
      <c r="LOT53" s="150"/>
      <c r="LOU53" s="150"/>
      <c r="LOV53" s="150"/>
      <c r="LOW53" s="150"/>
      <c r="LOX53" s="150"/>
      <c r="LOY53" s="150"/>
      <c r="LOZ53" s="150"/>
      <c r="LPA53" s="150"/>
      <c r="LPB53" s="150"/>
      <c r="LPC53" s="150"/>
      <c r="LPD53" s="150"/>
      <c r="LPE53" s="150"/>
      <c r="LPF53" s="150"/>
      <c r="LPG53" s="150"/>
      <c r="LPH53" s="150"/>
      <c r="LPI53" s="150"/>
      <c r="LPJ53" s="150"/>
      <c r="LPK53" s="150"/>
      <c r="LPL53" s="150"/>
      <c r="LPM53" s="150"/>
      <c r="LPN53" s="150"/>
      <c r="LPO53" s="150"/>
      <c r="LPP53" s="150"/>
      <c r="LPQ53" s="150"/>
      <c r="LPR53" s="150"/>
      <c r="LPS53" s="150"/>
      <c r="LPT53" s="150"/>
      <c r="LPU53" s="150"/>
      <c r="LPV53" s="150"/>
      <c r="LPW53" s="150"/>
      <c r="LPX53" s="150"/>
      <c r="LPY53" s="150"/>
      <c r="LPZ53" s="150"/>
      <c r="LQA53" s="150"/>
      <c r="LQB53" s="150"/>
      <c r="LQC53" s="150"/>
      <c r="LQD53" s="150"/>
      <c r="LQE53" s="150"/>
      <c r="LQF53" s="150"/>
      <c r="LQG53" s="150"/>
      <c r="LQH53" s="150"/>
      <c r="LQI53" s="150"/>
      <c r="LQJ53" s="150"/>
      <c r="LQK53" s="150"/>
      <c r="LQL53" s="150"/>
      <c r="LQM53" s="150"/>
      <c r="LQN53" s="150"/>
      <c r="LQO53" s="150"/>
      <c r="LQP53" s="150"/>
      <c r="LQQ53" s="150"/>
      <c r="LQR53" s="150"/>
      <c r="LQS53" s="150"/>
      <c r="LQT53" s="150"/>
      <c r="LQU53" s="150"/>
      <c r="LQV53" s="150"/>
      <c r="LQW53" s="150"/>
      <c r="LQX53" s="150"/>
      <c r="LQY53" s="150"/>
      <c r="LQZ53" s="150"/>
      <c r="LRA53" s="150"/>
      <c r="LRB53" s="150"/>
      <c r="LRC53" s="150"/>
      <c r="LRD53" s="150"/>
      <c r="LRE53" s="150"/>
      <c r="LRF53" s="150"/>
      <c r="LRG53" s="150"/>
      <c r="LRH53" s="150"/>
      <c r="LRI53" s="150"/>
      <c r="LRJ53" s="150"/>
      <c r="LRK53" s="150"/>
      <c r="LRL53" s="150"/>
      <c r="LRM53" s="150"/>
      <c r="LRN53" s="150"/>
      <c r="LRO53" s="150"/>
      <c r="LRP53" s="150"/>
      <c r="LRQ53" s="150"/>
      <c r="LRR53" s="150"/>
      <c r="LRS53" s="150"/>
      <c r="LRT53" s="150"/>
      <c r="LRU53" s="150"/>
      <c r="LRV53" s="150"/>
      <c r="LRW53" s="150"/>
      <c r="LRX53" s="150"/>
      <c r="LRY53" s="150"/>
      <c r="LRZ53" s="150"/>
      <c r="LSA53" s="150"/>
      <c r="LSB53" s="150"/>
      <c r="LSC53" s="150"/>
      <c r="LSD53" s="150"/>
      <c r="LSE53" s="150"/>
      <c r="LSF53" s="150"/>
      <c r="LSG53" s="150"/>
      <c r="LSH53" s="150"/>
      <c r="LSI53" s="150"/>
      <c r="LSJ53" s="150"/>
      <c r="LSK53" s="150"/>
      <c r="LSL53" s="150"/>
      <c r="LSM53" s="150"/>
      <c r="LSN53" s="150"/>
      <c r="LSO53" s="150"/>
      <c r="LSP53" s="150"/>
      <c r="LSQ53" s="150"/>
      <c r="LSR53" s="150"/>
      <c r="LSS53" s="150"/>
      <c r="LST53" s="150"/>
      <c r="LSU53" s="150"/>
      <c r="LSV53" s="150"/>
      <c r="LSW53" s="150"/>
      <c r="LSX53" s="150"/>
      <c r="LSY53" s="150"/>
      <c r="LSZ53" s="150"/>
      <c r="LTA53" s="150"/>
      <c r="LTB53" s="150"/>
      <c r="LTC53" s="150"/>
      <c r="LTD53" s="150"/>
      <c r="LTE53" s="150"/>
      <c r="LTF53" s="150"/>
      <c r="LTG53" s="150"/>
      <c r="LTH53" s="150"/>
      <c r="LTI53" s="150"/>
      <c r="LTJ53" s="150"/>
      <c r="LTK53" s="150"/>
      <c r="LTL53" s="150"/>
      <c r="LTM53" s="150"/>
      <c r="LTN53" s="150"/>
      <c r="LTO53" s="150"/>
      <c r="LTP53" s="150"/>
      <c r="LTQ53" s="150"/>
      <c r="LTR53" s="150"/>
      <c r="LTS53" s="150"/>
      <c r="LTT53" s="150"/>
      <c r="LTU53" s="150"/>
      <c r="LTV53" s="150"/>
      <c r="LTW53" s="150"/>
      <c r="LTX53" s="150"/>
      <c r="LTY53" s="150"/>
      <c r="LTZ53" s="150"/>
      <c r="LUA53" s="150"/>
      <c r="LUB53" s="150"/>
      <c r="LUC53" s="150"/>
      <c r="LUD53" s="150"/>
      <c r="LUE53" s="150"/>
      <c r="LUF53" s="150"/>
      <c r="LUG53" s="150"/>
      <c r="LUH53" s="150"/>
      <c r="LUI53" s="150"/>
      <c r="LUJ53" s="150"/>
      <c r="LUK53" s="150"/>
      <c r="LUL53" s="150"/>
      <c r="LUM53" s="150"/>
      <c r="LUN53" s="150"/>
      <c r="LUO53" s="150"/>
      <c r="LUP53" s="150"/>
      <c r="LUQ53" s="150"/>
      <c r="LUR53" s="150"/>
      <c r="LUS53" s="150"/>
      <c r="LUT53" s="150"/>
      <c r="LUU53" s="150"/>
      <c r="LUV53" s="150"/>
      <c r="LUW53" s="150"/>
      <c r="LUX53" s="150"/>
      <c r="LUY53" s="150"/>
      <c r="LUZ53" s="150"/>
      <c r="LVA53" s="150"/>
      <c r="LVB53" s="150"/>
      <c r="LVC53" s="150"/>
      <c r="LVD53" s="150"/>
      <c r="LVE53" s="150"/>
      <c r="LVF53" s="150"/>
      <c r="LVG53" s="150"/>
      <c r="LVH53" s="150"/>
      <c r="LVI53" s="150"/>
      <c r="LVJ53" s="150"/>
      <c r="LVK53" s="150"/>
      <c r="LVL53" s="150"/>
      <c r="LVM53" s="150"/>
      <c r="LVN53" s="150"/>
      <c r="LVO53" s="150"/>
      <c r="LVP53" s="150"/>
      <c r="LVQ53" s="150"/>
      <c r="LVR53" s="150"/>
      <c r="LVS53" s="150"/>
      <c r="LVT53" s="150"/>
      <c r="LVU53" s="150"/>
      <c r="LVV53" s="150"/>
      <c r="LVW53" s="150"/>
      <c r="LVX53" s="150"/>
      <c r="LVY53" s="150"/>
      <c r="LVZ53" s="150"/>
      <c r="LWA53" s="150"/>
      <c r="LWB53" s="150"/>
      <c r="LWC53" s="150"/>
      <c r="LWD53" s="150"/>
      <c r="LWE53" s="150"/>
      <c r="LWF53" s="150"/>
      <c r="LWG53" s="150"/>
      <c r="LWH53" s="150"/>
      <c r="LWI53" s="150"/>
      <c r="LWJ53" s="150"/>
      <c r="LWK53" s="150"/>
      <c r="LWL53" s="150"/>
      <c r="LWM53" s="150"/>
      <c r="LWN53" s="150"/>
      <c r="LWO53" s="150"/>
      <c r="LWP53" s="150"/>
      <c r="LWQ53" s="150"/>
      <c r="LWR53" s="150"/>
      <c r="LWS53" s="150"/>
      <c r="LWT53" s="150"/>
      <c r="LWU53" s="150"/>
      <c r="LWV53" s="150"/>
      <c r="LWW53" s="150"/>
      <c r="LWX53" s="150"/>
      <c r="LWY53" s="150"/>
      <c r="LWZ53" s="150"/>
      <c r="LXA53" s="150"/>
      <c r="LXB53" s="150"/>
      <c r="LXC53" s="150"/>
      <c r="LXD53" s="150"/>
      <c r="LXE53" s="150"/>
      <c r="LXF53" s="150"/>
      <c r="LXG53" s="150"/>
      <c r="LXH53" s="150"/>
      <c r="LXI53" s="150"/>
      <c r="LXJ53" s="150"/>
      <c r="LXK53" s="150"/>
      <c r="LXL53" s="150"/>
      <c r="LXM53" s="150"/>
      <c r="LXN53" s="150"/>
      <c r="LXO53" s="150"/>
      <c r="LXP53" s="150"/>
      <c r="LXQ53" s="150"/>
      <c r="LXR53" s="150"/>
      <c r="LXS53" s="150"/>
      <c r="LXT53" s="150"/>
      <c r="LXU53" s="150"/>
      <c r="LXV53" s="150"/>
      <c r="LXW53" s="150"/>
      <c r="LXX53" s="150"/>
      <c r="LXY53" s="150"/>
      <c r="LXZ53" s="150"/>
      <c r="LYA53" s="150"/>
      <c r="LYB53" s="150"/>
      <c r="LYC53" s="150"/>
      <c r="LYD53" s="150"/>
      <c r="LYE53" s="150"/>
      <c r="LYF53" s="150"/>
      <c r="LYG53" s="150"/>
      <c r="LYH53" s="150"/>
      <c r="LYI53" s="150"/>
      <c r="LYJ53" s="150"/>
      <c r="LYK53" s="150"/>
      <c r="LYL53" s="150"/>
      <c r="LYM53" s="150"/>
      <c r="LYN53" s="150"/>
      <c r="LYO53" s="150"/>
      <c r="LYP53" s="150"/>
      <c r="LYQ53" s="150"/>
      <c r="LYR53" s="150"/>
      <c r="LYS53" s="150"/>
      <c r="LYT53" s="150"/>
      <c r="LYU53" s="150"/>
      <c r="LYV53" s="150"/>
      <c r="LYW53" s="150"/>
      <c r="LYX53" s="150"/>
      <c r="LYY53" s="150"/>
      <c r="LYZ53" s="150"/>
      <c r="LZA53" s="150"/>
      <c r="LZB53" s="150"/>
      <c r="LZC53" s="150"/>
      <c r="LZD53" s="150"/>
      <c r="LZE53" s="150"/>
      <c r="LZF53" s="150"/>
      <c r="LZG53" s="150"/>
      <c r="LZH53" s="150"/>
      <c r="LZI53" s="150"/>
      <c r="LZJ53" s="150"/>
      <c r="LZK53" s="150"/>
      <c r="LZL53" s="150"/>
      <c r="LZM53" s="150"/>
      <c r="LZN53" s="150"/>
      <c r="LZO53" s="150"/>
      <c r="LZP53" s="150"/>
      <c r="LZQ53" s="150"/>
      <c r="LZR53" s="150"/>
      <c r="LZS53" s="150"/>
      <c r="LZT53" s="150"/>
      <c r="LZU53" s="150"/>
      <c r="LZV53" s="150"/>
      <c r="LZW53" s="150"/>
      <c r="LZX53" s="150"/>
      <c r="LZY53" s="150"/>
      <c r="LZZ53" s="150"/>
      <c r="MAA53" s="150"/>
      <c r="MAB53" s="150"/>
      <c r="MAC53" s="150"/>
      <c r="MAD53" s="150"/>
      <c r="MAE53" s="150"/>
      <c r="MAF53" s="150"/>
      <c r="MAG53" s="150"/>
      <c r="MAH53" s="150"/>
      <c r="MAI53" s="150"/>
      <c r="MAJ53" s="150"/>
      <c r="MAK53" s="150"/>
      <c r="MAL53" s="150"/>
      <c r="MAM53" s="150"/>
      <c r="MAN53" s="150"/>
      <c r="MAO53" s="150"/>
      <c r="MAP53" s="150"/>
      <c r="MAQ53" s="150"/>
      <c r="MAR53" s="150"/>
      <c r="MAS53" s="150"/>
      <c r="MAT53" s="150"/>
      <c r="MAU53" s="150"/>
      <c r="MAV53" s="150"/>
      <c r="MAW53" s="150"/>
      <c r="MAX53" s="150"/>
      <c r="MAY53" s="150"/>
      <c r="MAZ53" s="150"/>
      <c r="MBA53" s="150"/>
      <c r="MBB53" s="150"/>
      <c r="MBC53" s="150"/>
      <c r="MBD53" s="150"/>
      <c r="MBE53" s="150"/>
      <c r="MBF53" s="150"/>
      <c r="MBG53" s="150"/>
      <c r="MBH53" s="150"/>
      <c r="MBI53" s="150"/>
      <c r="MBJ53" s="150"/>
      <c r="MBK53" s="150"/>
      <c r="MBL53" s="150"/>
      <c r="MBM53" s="150"/>
      <c r="MBN53" s="150"/>
      <c r="MBO53" s="150"/>
      <c r="MBP53" s="150"/>
      <c r="MBQ53" s="150"/>
      <c r="MBR53" s="150"/>
      <c r="MBS53" s="150"/>
      <c r="MBT53" s="150"/>
      <c r="MBU53" s="150"/>
      <c r="MBV53" s="150"/>
      <c r="MBW53" s="150"/>
      <c r="MBX53" s="150"/>
      <c r="MBY53" s="150"/>
      <c r="MBZ53" s="150"/>
      <c r="MCA53" s="150"/>
      <c r="MCB53" s="150"/>
      <c r="MCC53" s="150"/>
      <c r="MCD53" s="150"/>
      <c r="MCE53" s="150"/>
      <c r="MCF53" s="150"/>
      <c r="MCG53" s="150"/>
      <c r="MCH53" s="150"/>
      <c r="MCI53" s="150"/>
      <c r="MCJ53" s="150"/>
      <c r="MCK53" s="150"/>
      <c r="MCL53" s="150"/>
      <c r="MCM53" s="150"/>
      <c r="MCN53" s="150"/>
      <c r="MCO53" s="150"/>
      <c r="MCP53" s="150"/>
      <c r="MCQ53" s="150"/>
      <c r="MCR53" s="150"/>
      <c r="MCS53" s="150"/>
      <c r="MCT53" s="150"/>
      <c r="MCU53" s="150"/>
      <c r="MCV53" s="150"/>
      <c r="MCW53" s="150"/>
      <c r="MCX53" s="150"/>
      <c r="MCY53" s="150"/>
      <c r="MCZ53" s="150"/>
      <c r="MDA53" s="150"/>
      <c r="MDB53" s="150"/>
      <c r="MDC53" s="150"/>
      <c r="MDD53" s="150"/>
      <c r="MDE53" s="150"/>
      <c r="MDF53" s="150"/>
      <c r="MDG53" s="150"/>
      <c r="MDH53" s="150"/>
      <c r="MDI53" s="150"/>
      <c r="MDJ53" s="150"/>
      <c r="MDK53" s="150"/>
      <c r="MDL53" s="150"/>
      <c r="MDM53" s="150"/>
      <c r="MDN53" s="150"/>
      <c r="MDO53" s="150"/>
      <c r="MDP53" s="150"/>
      <c r="MDQ53" s="150"/>
      <c r="MDR53" s="150"/>
      <c r="MDS53" s="150"/>
      <c r="MDT53" s="150"/>
      <c r="MDU53" s="150"/>
      <c r="MDV53" s="150"/>
      <c r="MDW53" s="150"/>
      <c r="MDX53" s="150"/>
      <c r="MDY53" s="150"/>
      <c r="MDZ53" s="150"/>
      <c r="MEA53" s="150"/>
      <c r="MEB53" s="150"/>
      <c r="MEC53" s="150"/>
      <c r="MED53" s="150"/>
      <c r="MEE53" s="150"/>
      <c r="MEF53" s="150"/>
      <c r="MEG53" s="150"/>
      <c r="MEH53" s="150"/>
      <c r="MEI53" s="150"/>
      <c r="MEJ53" s="150"/>
      <c r="MEK53" s="150"/>
      <c r="MEL53" s="150"/>
      <c r="MEM53" s="150"/>
      <c r="MEN53" s="150"/>
      <c r="MEO53" s="150"/>
      <c r="MEP53" s="150"/>
      <c r="MEQ53" s="150"/>
      <c r="MER53" s="150"/>
      <c r="MES53" s="150"/>
      <c r="MET53" s="150"/>
      <c r="MEU53" s="150"/>
      <c r="MEV53" s="150"/>
      <c r="MEW53" s="150"/>
      <c r="MEX53" s="150"/>
      <c r="MEY53" s="150"/>
      <c r="MEZ53" s="150"/>
      <c r="MFA53" s="150"/>
      <c r="MFB53" s="150"/>
      <c r="MFC53" s="150"/>
      <c r="MFD53" s="150"/>
      <c r="MFE53" s="150"/>
      <c r="MFF53" s="150"/>
      <c r="MFG53" s="150"/>
      <c r="MFH53" s="150"/>
      <c r="MFI53" s="150"/>
      <c r="MFJ53" s="150"/>
      <c r="MFK53" s="150"/>
      <c r="MFL53" s="150"/>
      <c r="MFM53" s="150"/>
      <c r="MFN53" s="150"/>
      <c r="MFO53" s="150"/>
      <c r="MFP53" s="150"/>
      <c r="MFQ53" s="150"/>
      <c r="MFR53" s="150"/>
      <c r="MFS53" s="150"/>
      <c r="MFT53" s="150"/>
      <c r="MFU53" s="150"/>
      <c r="MFV53" s="150"/>
      <c r="MFW53" s="150"/>
      <c r="MFX53" s="150"/>
      <c r="MFY53" s="150"/>
      <c r="MFZ53" s="150"/>
      <c r="MGA53" s="150"/>
      <c r="MGB53" s="150"/>
      <c r="MGC53" s="150"/>
      <c r="MGD53" s="150"/>
      <c r="MGE53" s="150"/>
      <c r="MGF53" s="150"/>
      <c r="MGG53" s="150"/>
      <c r="MGH53" s="150"/>
      <c r="MGI53" s="150"/>
      <c r="MGJ53" s="150"/>
      <c r="MGK53" s="150"/>
      <c r="MGL53" s="150"/>
      <c r="MGM53" s="150"/>
      <c r="MGN53" s="150"/>
      <c r="MGO53" s="150"/>
      <c r="MGP53" s="150"/>
      <c r="MGQ53" s="150"/>
      <c r="MGR53" s="150"/>
      <c r="MGS53" s="150"/>
      <c r="MGT53" s="150"/>
      <c r="MGU53" s="150"/>
      <c r="MGV53" s="150"/>
      <c r="MGW53" s="150"/>
      <c r="MGX53" s="150"/>
      <c r="MGY53" s="150"/>
      <c r="MGZ53" s="150"/>
      <c r="MHA53" s="150"/>
      <c r="MHB53" s="150"/>
      <c r="MHC53" s="150"/>
      <c r="MHD53" s="150"/>
      <c r="MHE53" s="150"/>
      <c r="MHF53" s="150"/>
      <c r="MHG53" s="150"/>
      <c r="MHH53" s="150"/>
      <c r="MHI53" s="150"/>
      <c r="MHJ53" s="150"/>
      <c r="MHK53" s="150"/>
      <c r="MHL53" s="150"/>
      <c r="MHM53" s="150"/>
      <c r="MHN53" s="150"/>
      <c r="MHO53" s="150"/>
      <c r="MHP53" s="150"/>
      <c r="MHQ53" s="150"/>
      <c r="MHR53" s="150"/>
      <c r="MHS53" s="150"/>
      <c r="MHT53" s="150"/>
      <c r="MHU53" s="150"/>
      <c r="MHV53" s="150"/>
      <c r="MHW53" s="150"/>
      <c r="MHX53" s="150"/>
      <c r="MHY53" s="150"/>
      <c r="MHZ53" s="150"/>
      <c r="MIA53" s="150"/>
      <c r="MIB53" s="150"/>
      <c r="MIC53" s="150"/>
      <c r="MID53" s="150"/>
      <c r="MIE53" s="150"/>
      <c r="MIF53" s="150"/>
      <c r="MIG53" s="150"/>
      <c r="MIH53" s="150"/>
      <c r="MII53" s="150"/>
      <c r="MIJ53" s="150"/>
      <c r="MIK53" s="150"/>
      <c r="MIL53" s="150"/>
      <c r="MIM53" s="150"/>
      <c r="MIN53" s="150"/>
      <c r="MIO53" s="150"/>
      <c r="MIP53" s="150"/>
      <c r="MIQ53" s="150"/>
      <c r="MIR53" s="150"/>
      <c r="MIS53" s="150"/>
      <c r="MIT53" s="150"/>
      <c r="MIU53" s="150"/>
      <c r="MIV53" s="150"/>
      <c r="MIW53" s="150"/>
      <c r="MIX53" s="150"/>
      <c r="MIY53" s="150"/>
      <c r="MIZ53" s="150"/>
      <c r="MJA53" s="150"/>
      <c r="MJB53" s="150"/>
      <c r="MJC53" s="150"/>
      <c r="MJD53" s="150"/>
      <c r="MJE53" s="150"/>
      <c r="MJF53" s="150"/>
      <c r="MJG53" s="150"/>
      <c r="MJH53" s="150"/>
      <c r="MJI53" s="150"/>
      <c r="MJJ53" s="150"/>
      <c r="MJK53" s="150"/>
      <c r="MJL53" s="150"/>
      <c r="MJM53" s="150"/>
      <c r="MJN53" s="150"/>
      <c r="MJO53" s="150"/>
      <c r="MJP53" s="150"/>
      <c r="MJQ53" s="150"/>
      <c r="MJR53" s="150"/>
      <c r="MJS53" s="150"/>
      <c r="MJT53" s="150"/>
      <c r="MJU53" s="150"/>
      <c r="MJV53" s="150"/>
      <c r="MJW53" s="150"/>
      <c r="MJX53" s="150"/>
      <c r="MJY53" s="150"/>
      <c r="MJZ53" s="150"/>
      <c r="MKA53" s="150"/>
      <c r="MKB53" s="150"/>
      <c r="MKC53" s="150"/>
      <c r="MKD53" s="150"/>
      <c r="MKE53" s="150"/>
      <c r="MKF53" s="150"/>
      <c r="MKG53" s="150"/>
      <c r="MKH53" s="150"/>
      <c r="MKI53" s="150"/>
      <c r="MKJ53" s="150"/>
      <c r="MKK53" s="150"/>
      <c r="MKL53" s="150"/>
      <c r="MKM53" s="150"/>
      <c r="MKN53" s="150"/>
      <c r="MKO53" s="150"/>
      <c r="MKP53" s="150"/>
      <c r="MKQ53" s="150"/>
      <c r="MKR53" s="150"/>
      <c r="MKS53" s="150"/>
      <c r="MKT53" s="150"/>
      <c r="MKU53" s="150"/>
      <c r="MKV53" s="150"/>
      <c r="MKW53" s="150"/>
      <c r="MKX53" s="150"/>
      <c r="MKY53" s="150"/>
      <c r="MKZ53" s="150"/>
      <c r="MLA53" s="150"/>
      <c r="MLB53" s="150"/>
      <c r="MLC53" s="150"/>
      <c r="MLD53" s="150"/>
      <c r="MLE53" s="150"/>
      <c r="MLF53" s="150"/>
      <c r="MLG53" s="150"/>
      <c r="MLH53" s="150"/>
      <c r="MLI53" s="150"/>
      <c r="MLJ53" s="150"/>
      <c r="MLK53" s="150"/>
      <c r="MLL53" s="150"/>
      <c r="MLM53" s="150"/>
      <c r="MLN53" s="150"/>
      <c r="MLO53" s="150"/>
      <c r="MLP53" s="150"/>
      <c r="MLQ53" s="150"/>
      <c r="MLR53" s="150"/>
      <c r="MLS53" s="150"/>
      <c r="MLT53" s="150"/>
      <c r="MLU53" s="150"/>
      <c r="MLV53" s="150"/>
      <c r="MLW53" s="150"/>
      <c r="MLX53" s="150"/>
      <c r="MLY53" s="150"/>
      <c r="MLZ53" s="150"/>
      <c r="MMA53" s="150"/>
      <c r="MMB53" s="150"/>
      <c r="MMC53" s="150"/>
      <c r="MMD53" s="150"/>
      <c r="MME53" s="150"/>
      <c r="MMF53" s="150"/>
      <c r="MMG53" s="150"/>
      <c r="MMH53" s="150"/>
      <c r="MMI53" s="150"/>
      <c r="MMJ53" s="150"/>
      <c r="MMK53" s="150"/>
      <c r="MML53" s="150"/>
      <c r="MMM53" s="150"/>
      <c r="MMN53" s="150"/>
      <c r="MMO53" s="150"/>
      <c r="MMP53" s="150"/>
      <c r="MMQ53" s="150"/>
      <c r="MMR53" s="150"/>
      <c r="MMS53" s="150"/>
      <c r="MMT53" s="150"/>
      <c r="MMU53" s="150"/>
      <c r="MMV53" s="150"/>
      <c r="MMW53" s="150"/>
      <c r="MMX53" s="150"/>
      <c r="MMY53" s="150"/>
      <c r="MMZ53" s="150"/>
      <c r="MNA53" s="150"/>
      <c r="MNB53" s="150"/>
      <c r="MNC53" s="150"/>
      <c r="MND53" s="150"/>
      <c r="MNE53" s="150"/>
      <c r="MNF53" s="150"/>
      <c r="MNG53" s="150"/>
      <c r="MNH53" s="150"/>
      <c r="MNI53" s="150"/>
      <c r="MNJ53" s="150"/>
      <c r="MNK53" s="150"/>
      <c r="MNL53" s="150"/>
      <c r="MNM53" s="150"/>
      <c r="MNN53" s="150"/>
      <c r="MNO53" s="150"/>
      <c r="MNP53" s="150"/>
      <c r="MNQ53" s="150"/>
      <c r="MNR53" s="150"/>
      <c r="MNS53" s="150"/>
      <c r="MNT53" s="150"/>
      <c r="MNU53" s="150"/>
      <c r="MNV53" s="150"/>
      <c r="MNW53" s="150"/>
      <c r="MNX53" s="150"/>
      <c r="MNY53" s="150"/>
      <c r="MNZ53" s="150"/>
      <c r="MOA53" s="150"/>
      <c r="MOB53" s="150"/>
      <c r="MOC53" s="150"/>
      <c r="MOD53" s="150"/>
      <c r="MOE53" s="150"/>
      <c r="MOF53" s="150"/>
      <c r="MOG53" s="150"/>
      <c r="MOH53" s="150"/>
      <c r="MOI53" s="150"/>
      <c r="MOJ53" s="150"/>
      <c r="MOK53" s="150"/>
      <c r="MOL53" s="150"/>
      <c r="MOM53" s="150"/>
      <c r="MON53" s="150"/>
      <c r="MOO53" s="150"/>
      <c r="MOP53" s="150"/>
      <c r="MOQ53" s="150"/>
      <c r="MOR53" s="150"/>
      <c r="MOS53" s="150"/>
      <c r="MOT53" s="150"/>
      <c r="MOU53" s="150"/>
      <c r="MOV53" s="150"/>
      <c r="MOW53" s="150"/>
      <c r="MOX53" s="150"/>
      <c r="MOY53" s="150"/>
      <c r="MOZ53" s="150"/>
      <c r="MPA53" s="150"/>
      <c r="MPB53" s="150"/>
      <c r="MPC53" s="150"/>
      <c r="MPD53" s="150"/>
      <c r="MPE53" s="150"/>
      <c r="MPF53" s="150"/>
      <c r="MPG53" s="150"/>
      <c r="MPH53" s="150"/>
      <c r="MPI53" s="150"/>
      <c r="MPJ53" s="150"/>
      <c r="MPK53" s="150"/>
      <c r="MPL53" s="150"/>
      <c r="MPM53" s="150"/>
      <c r="MPN53" s="150"/>
      <c r="MPO53" s="150"/>
      <c r="MPP53" s="150"/>
      <c r="MPQ53" s="150"/>
      <c r="MPR53" s="150"/>
      <c r="MPS53" s="150"/>
      <c r="MPT53" s="150"/>
      <c r="MPU53" s="150"/>
      <c r="MPV53" s="150"/>
      <c r="MPW53" s="150"/>
      <c r="MPX53" s="150"/>
      <c r="MPY53" s="150"/>
      <c r="MPZ53" s="150"/>
      <c r="MQA53" s="150"/>
      <c r="MQB53" s="150"/>
      <c r="MQC53" s="150"/>
      <c r="MQD53" s="150"/>
      <c r="MQE53" s="150"/>
      <c r="MQF53" s="150"/>
      <c r="MQG53" s="150"/>
      <c r="MQH53" s="150"/>
      <c r="MQI53" s="150"/>
      <c r="MQJ53" s="150"/>
      <c r="MQK53" s="150"/>
      <c r="MQL53" s="150"/>
      <c r="MQM53" s="150"/>
      <c r="MQN53" s="150"/>
      <c r="MQO53" s="150"/>
      <c r="MQP53" s="150"/>
      <c r="MQQ53" s="150"/>
      <c r="MQR53" s="150"/>
      <c r="MQS53" s="150"/>
      <c r="MQT53" s="150"/>
      <c r="MQU53" s="150"/>
      <c r="MQV53" s="150"/>
      <c r="MQW53" s="150"/>
      <c r="MQX53" s="150"/>
      <c r="MQY53" s="150"/>
      <c r="MQZ53" s="150"/>
      <c r="MRA53" s="150"/>
      <c r="MRB53" s="150"/>
      <c r="MRC53" s="150"/>
      <c r="MRD53" s="150"/>
      <c r="MRE53" s="150"/>
      <c r="MRF53" s="150"/>
      <c r="MRG53" s="150"/>
      <c r="MRH53" s="150"/>
      <c r="MRI53" s="150"/>
      <c r="MRJ53" s="150"/>
      <c r="MRK53" s="150"/>
      <c r="MRL53" s="150"/>
      <c r="MRM53" s="150"/>
      <c r="MRN53" s="150"/>
      <c r="MRO53" s="150"/>
      <c r="MRP53" s="150"/>
      <c r="MRQ53" s="150"/>
      <c r="MRR53" s="150"/>
      <c r="MRS53" s="150"/>
      <c r="MRT53" s="150"/>
      <c r="MRU53" s="150"/>
      <c r="MRV53" s="150"/>
      <c r="MRW53" s="150"/>
      <c r="MRX53" s="150"/>
      <c r="MRY53" s="150"/>
      <c r="MRZ53" s="150"/>
      <c r="MSA53" s="150"/>
      <c r="MSB53" s="150"/>
      <c r="MSC53" s="150"/>
      <c r="MSD53" s="150"/>
      <c r="MSE53" s="150"/>
      <c r="MSF53" s="150"/>
      <c r="MSG53" s="150"/>
      <c r="MSH53" s="150"/>
      <c r="MSI53" s="150"/>
      <c r="MSJ53" s="150"/>
      <c r="MSK53" s="150"/>
      <c r="MSL53" s="150"/>
      <c r="MSM53" s="150"/>
      <c r="MSN53" s="150"/>
      <c r="MSO53" s="150"/>
      <c r="MSP53" s="150"/>
      <c r="MSQ53" s="150"/>
      <c r="MSR53" s="150"/>
      <c r="MSS53" s="150"/>
      <c r="MST53" s="150"/>
      <c r="MSU53" s="150"/>
      <c r="MSV53" s="150"/>
      <c r="MSW53" s="150"/>
      <c r="MSX53" s="150"/>
      <c r="MSY53" s="150"/>
      <c r="MSZ53" s="150"/>
      <c r="MTA53" s="150"/>
      <c r="MTB53" s="150"/>
      <c r="MTC53" s="150"/>
      <c r="MTD53" s="150"/>
      <c r="MTE53" s="150"/>
      <c r="MTF53" s="150"/>
      <c r="MTG53" s="150"/>
      <c r="MTH53" s="150"/>
      <c r="MTI53" s="150"/>
      <c r="MTJ53" s="150"/>
      <c r="MTK53" s="150"/>
      <c r="MTL53" s="150"/>
      <c r="MTM53" s="150"/>
      <c r="MTN53" s="150"/>
      <c r="MTO53" s="150"/>
      <c r="MTP53" s="150"/>
      <c r="MTQ53" s="150"/>
      <c r="MTR53" s="150"/>
      <c r="MTS53" s="150"/>
      <c r="MTT53" s="150"/>
      <c r="MTU53" s="150"/>
      <c r="MTV53" s="150"/>
      <c r="MTW53" s="150"/>
      <c r="MTX53" s="150"/>
      <c r="MTY53" s="150"/>
      <c r="MTZ53" s="150"/>
      <c r="MUA53" s="150"/>
      <c r="MUB53" s="150"/>
      <c r="MUC53" s="150"/>
      <c r="MUD53" s="150"/>
      <c r="MUE53" s="150"/>
      <c r="MUF53" s="150"/>
      <c r="MUG53" s="150"/>
      <c r="MUH53" s="150"/>
      <c r="MUI53" s="150"/>
      <c r="MUJ53" s="150"/>
      <c r="MUK53" s="150"/>
      <c r="MUL53" s="150"/>
      <c r="MUM53" s="150"/>
      <c r="MUN53" s="150"/>
      <c r="MUO53" s="150"/>
      <c r="MUP53" s="150"/>
      <c r="MUQ53" s="150"/>
      <c r="MUR53" s="150"/>
      <c r="MUS53" s="150"/>
      <c r="MUT53" s="150"/>
      <c r="MUU53" s="150"/>
      <c r="MUV53" s="150"/>
      <c r="MUW53" s="150"/>
      <c r="MUX53" s="150"/>
      <c r="MUY53" s="150"/>
      <c r="MUZ53" s="150"/>
      <c r="MVA53" s="150"/>
      <c r="MVB53" s="150"/>
      <c r="MVC53" s="150"/>
      <c r="MVD53" s="150"/>
      <c r="MVE53" s="150"/>
      <c r="MVF53" s="150"/>
      <c r="MVG53" s="150"/>
      <c r="MVH53" s="150"/>
      <c r="MVI53" s="150"/>
      <c r="MVJ53" s="150"/>
      <c r="MVK53" s="150"/>
      <c r="MVL53" s="150"/>
      <c r="MVM53" s="150"/>
      <c r="MVN53" s="150"/>
      <c r="MVO53" s="150"/>
      <c r="MVP53" s="150"/>
      <c r="MVQ53" s="150"/>
      <c r="MVR53" s="150"/>
      <c r="MVS53" s="150"/>
      <c r="MVT53" s="150"/>
      <c r="MVU53" s="150"/>
      <c r="MVV53" s="150"/>
      <c r="MVW53" s="150"/>
      <c r="MVX53" s="150"/>
      <c r="MVY53" s="150"/>
      <c r="MVZ53" s="150"/>
      <c r="MWA53" s="150"/>
      <c r="MWB53" s="150"/>
      <c r="MWC53" s="150"/>
      <c r="MWD53" s="150"/>
      <c r="MWE53" s="150"/>
      <c r="MWF53" s="150"/>
      <c r="MWG53" s="150"/>
      <c r="MWH53" s="150"/>
      <c r="MWI53" s="150"/>
      <c r="MWJ53" s="150"/>
      <c r="MWK53" s="150"/>
      <c r="MWL53" s="150"/>
      <c r="MWM53" s="150"/>
      <c r="MWN53" s="150"/>
      <c r="MWO53" s="150"/>
      <c r="MWP53" s="150"/>
      <c r="MWQ53" s="150"/>
      <c r="MWR53" s="150"/>
      <c r="MWS53" s="150"/>
      <c r="MWT53" s="150"/>
      <c r="MWU53" s="150"/>
      <c r="MWV53" s="150"/>
      <c r="MWW53" s="150"/>
      <c r="MWX53" s="150"/>
      <c r="MWY53" s="150"/>
      <c r="MWZ53" s="150"/>
      <c r="MXA53" s="150"/>
      <c r="MXB53" s="150"/>
      <c r="MXC53" s="150"/>
      <c r="MXD53" s="150"/>
      <c r="MXE53" s="150"/>
      <c r="MXF53" s="150"/>
      <c r="MXG53" s="150"/>
      <c r="MXH53" s="150"/>
      <c r="MXI53" s="150"/>
      <c r="MXJ53" s="150"/>
      <c r="MXK53" s="150"/>
      <c r="MXL53" s="150"/>
      <c r="MXM53" s="150"/>
      <c r="MXN53" s="150"/>
      <c r="MXO53" s="150"/>
      <c r="MXP53" s="150"/>
      <c r="MXQ53" s="150"/>
      <c r="MXR53" s="150"/>
      <c r="MXS53" s="150"/>
      <c r="MXT53" s="150"/>
      <c r="MXU53" s="150"/>
      <c r="MXV53" s="150"/>
      <c r="MXW53" s="150"/>
      <c r="MXX53" s="150"/>
      <c r="MXY53" s="150"/>
      <c r="MXZ53" s="150"/>
      <c r="MYA53" s="150"/>
      <c r="MYB53" s="150"/>
      <c r="MYC53" s="150"/>
      <c r="MYD53" s="150"/>
      <c r="MYE53" s="150"/>
      <c r="MYF53" s="150"/>
      <c r="MYG53" s="150"/>
      <c r="MYH53" s="150"/>
      <c r="MYI53" s="150"/>
      <c r="MYJ53" s="150"/>
      <c r="MYK53" s="150"/>
      <c r="MYL53" s="150"/>
      <c r="MYM53" s="150"/>
      <c r="MYN53" s="150"/>
      <c r="MYO53" s="150"/>
      <c r="MYP53" s="150"/>
      <c r="MYQ53" s="150"/>
      <c r="MYR53" s="150"/>
      <c r="MYS53" s="150"/>
      <c r="MYT53" s="150"/>
      <c r="MYU53" s="150"/>
      <c r="MYV53" s="150"/>
      <c r="MYW53" s="150"/>
      <c r="MYX53" s="150"/>
      <c r="MYY53" s="150"/>
      <c r="MYZ53" s="150"/>
      <c r="MZA53" s="150"/>
      <c r="MZB53" s="150"/>
      <c r="MZC53" s="150"/>
      <c r="MZD53" s="150"/>
      <c r="MZE53" s="150"/>
      <c r="MZF53" s="150"/>
      <c r="MZG53" s="150"/>
      <c r="MZH53" s="150"/>
      <c r="MZI53" s="150"/>
      <c r="MZJ53" s="150"/>
      <c r="MZK53" s="150"/>
      <c r="MZL53" s="150"/>
      <c r="MZM53" s="150"/>
      <c r="MZN53" s="150"/>
      <c r="MZO53" s="150"/>
      <c r="MZP53" s="150"/>
      <c r="MZQ53" s="150"/>
      <c r="MZR53" s="150"/>
      <c r="MZS53" s="150"/>
      <c r="MZT53" s="150"/>
      <c r="MZU53" s="150"/>
      <c r="MZV53" s="150"/>
      <c r="MZW53" s="150"/>
      <c r="MZX53" s="150"/>
      <c r="MZY53" s="150"/>
      <c r="MZZ53" s="150"/>
      <c r="NAA53" s="150"/>
      <c r="NAB53" s="150"/>
      <c r="NAC53" s="150"/>
      <c r="NAD53" s="150"/>
      <c r="NAE53" s="150"/>
      <c r="NAF53" s="150"/>
      <c r="NAG53" s="150"/>
      <c r="NAH53" s="150"/>
      <c r="NAI53" s="150"/>
      <c r="NAJ53" s="150"/>
      <c r="NAK53" s="150"/>
      <c r="NAL53" s="150"/>
      <c r="NAM53" s="150"/>
      <c r="NAN53" s="150"/>
      <c r="NAO53" s="150"/>
      <c r="NAP53" s="150"/>
      <c r="NAQ53" s="150"/>
      <c r="NAR53" s="150"/>
      <c r="NAS53" s="150"/>
      <c r="NAT53" s="150"/>
      <c r="NAU53" s="150"/>
      <c r="NAV53" s="150"/>
      <c r="NAW53" s="150"/>
      <c r="NAX53" s="150"/>
      <c r="NAY53" s="150"/>
      <c r="NAZ53" s="150"/>
      <c r="NBA53" s="150"/>
      <c r="NBB53" s="150"/>
      <c r="NBC53" s="150"/>
      <c r="NBD53" s="150"/>
      <c r="NBE53" s="150"/>
      <c r="NBF53" s="150"/>
      <c r="NBG53" s="150"/>
      <c r="NBH53" s="150"/>
      <c r="NBI53" s="150"/>
      <c r="NBJ53" s="150"/>
      <c r="NBK53" s="150"/>
      <c r="NBL53" s="150"/>
      <c r="NBM53" s="150"/>
      <c r="NBN53" s="150"/>
      <c r="NBO53" s="150"/>
      <c r="NBP53" s="150"/>
      <c r="NBQ53" s="150"/>
      <c r="NBR53" s="150"/>
      <c r="NBS53" s="150"/>
      <c r="NBT53" s="150"/>
      <c r="NBU53" s="150"/>
      <c r="NBV53" s="150"/>
      <c r="NBW53" s="150"/>
      <c r="NBX53" s="150"/>
      <c r="NBY53" s="150"/>
      <c r="NBZ53" s="150"/>
      <c r="NCA53" s="150"/>
      <c r="NCB53" s="150"/>
      <c r="NCC53" s="150"/>
      <c r="NCD53" s="150"/>
      <c r="NCE53" s="150"/>
      <c r="NCF53" s="150"/>
      <c r="NCG53" s="150"/>
      <c r="NCH53" s="150"/>
      <c r="NCI53" s="150"/>
      <c r="NCJ53" s="150"/>
      <c r="NCK53" s="150"/>
      <c r="NCL53" s="150"/>
      <c r="NCM53" s="150"/>
      <c r="NCN53" s="150"/>
      <c r="NCO53" s="150"/>
      <c r="NCP53" s="150"/>
      <c r="NCQ53" s="150"/>
      <c r="NCR53" s="150"/>
      <c r="NCS53" s="150"/>
      <c r="NCT53" s="150"/>
      <c r="NCU53" s="150"/>
      <c r="NCV53" s="150"/>
      <c r="NCW53" s="150"/>
      <c r="NCX53" s="150"/>
      <c r="NCY53" s="150"/>
      <c r="NCZ53" s="150"/>
      <c r="NDA53" s="150"/>
      <c r="NDB53" s="150"/>
      <c r="NDC53" s="150"/>
      <c r="NDD53" s="150"/>
      <c r="NDE53" s="150"/>
      <c r="NDF53" s="150"/>
      <c r="NDG53" s="150"/>
      <c r="NDH53" s="150"/>
      <c r="NDI53" s="150"/>
      <c r="NDJ53" s="150"/>
      <c r="NDK53" s="150"/>
      <c r="NDL53" s="150"/>
      <c r="NDM53" s="150"/>
      <c r="NDN53" s="150"/>
      <c r="NDO53" s="150"/>
      <c r="NDP53" s="150"/>
      <c r="NDQ53" s="150"/>
      <c r="NDR53" s="150"/>
      <c r="NDS53" s="150"/>
      <c r="NDT53" s="150"/>
      <c r="NDU53" s="150"/>
      <c r="NDV53" s="150"/>
      <c r="NDW53" s="150"/>
      <c r="NDX53" s="150"/>
      <c r="NDY53" s="150"/>
      <c r="NDZ53" s="150"/>
      <c r="NEA53" s="150"/>
      <c r="NEB53" s="150"/>
      <c r="NEC53" s="150"/>
      <c r="NED53" s="150"/>
      <c r="NEE53" s="150"/>
      <c r="NEF53" s="150"/>
      <c r="NEG53" s="150"/>
      <c r="NEH53" s="150"/>
      <c r="NEI53" s="150"/>
      <c r="NEJ53" s="150"/>
      <c r="NEK53" s="150"/>
      <c r="NEL53" s="150"/>
      <c r="NEM53" s="150"/>
      <c r="NEN53" s="150"/>
      <c r="NEO53" s="150"/>
      <c r="NEP53" s="150"/>
      <c r="NEQ53" s="150"/>
      <c r="NER53" s="150"/>
      <c r="NES53" s="150"/>
      <c r="NET53" s="150"/>
      <c r="NEU53" s="150"/>
      <c r="NEV53" s="150"/>
      <c r="NEW53" s="150"/>
      <c r="NEX53" s="150"/>
      <c r="NEY53" s="150"/>
      <c r="NEZ53" s="150"/>
      <c r="NFA53" s="150"/>
      <c r="NFB53" s="150"/>
      <c r="NFC53" s="150"/>
      <c r="NFD53" s="150"/>
      <c r="NFE53" s="150"/>
      <c r="NFF53" s="150"/>
      <c r="NFG53" s="150"/>
      <c r="NFH53" s="150"/>
      <c r="NFI53" s="150"/>
      <c r="NFJ53" s="150"/>
      <c r="NFK53" s="150"/>
      <c r="NFL53" s="150"/>
      <c r="NFM53" s="150"/>
      <c r="NFN53" s="150"/>
      <c r="NFO53" s="150"/>
      <c r="NFP53" s="150"/>
      <c r="NFQ53" s="150"/>
      <c r="NFR53" s="150"/>
      <c r="NFS53" s="150"/>
      <c r="NFT53" s="150"/>
      <c r="NFU53" s="150"/>
      <c r="NFV53" s="150"/>
      <c r="NFW53" s="150"/>
      <c r="NFX53" s="150"/>
      <c r="NFY53" s="150"/>
      <c r="NFZ53" s="150"/>
      <c r="NGA53" s="150"/>
      <c r="NGB53" s="150"/>
      <c r="NGC53" s="150"/>
      <c r="NGD53" s="150"/>
      <c r="NGE53" s="150"/>
      <c r="NGF53" s="150"/>
      <c r="NGG53" s="150"/>
      <c r="NGH53" s="150"/>
      <c r="NGI53" s="150"/>
      <c r="NGJ53" s="150"/>
      <c r="NGK53" s="150"/>
      <c r="NGL53" s="150"/>
      <c r="NGM53" s="150"/>
      <c r="NGN53" s="150"/>
      <c r="NGO53" s="150"/>
      <c r="NGP53" s="150"/>
      <c r="NGQ53" s="150"/>
      <c r="NGR53" s="150"/>
      <c r="NGS53" s="150"/>
      <c r="NGT53" s="150"/>
      <c r="NGU53" s="150"/>
      <c r="NGV53" s="150"/>
      <c r="NGW53" s="150"/>
      <c r="NGX53" s="150"/>
      <c r="NGY53" s="150"/>
      <c r="NGZ53" s="150"/>
      <c r="NHA53" s="150"/>
      <c r="NHB53" s="150"/>
      <c r="NHC53" s="150"/>
      <c r="NHD53" s="150"/>
      <c r="NHE53" s="150"/>
      <c r="NHF53" s="150"/>
      <c r="NHG53" s="150"/>
      <c r="NHH53" s="150"/>
      <c r="NHI53" s="150"/>
      <c r="NHJ53" s="150"/>
      <c r="NHK53" s="150"/>
      <c r="NHL53" s="150"/>
      <c r="NHM53" s="150"/>
      <c r="NHN53" s="150"/>
      <c r="NHO53" s="150"/>
      <c r="NHP53" s="150"/>
      <c r="NHQ53" s="150"/>
      <c r="NHR53" s="150"/>
      <c r="NHS53" s="150"/>
      <c r="NHT53" s="150"/>
      <c r="NHU53" s="150"/>
      <c r="NHV53" s="150"/>
      <c r="NHW53" s="150"/>
      <c r="NHX53" s="150"/>
      <c r="NHY53" s="150"/>
      <c r="NHZ53" s="150"/>
      <c r="NIA53" s="150"/>
      <c r="NIB53" s="150"/>
      <c r="NIC53" s="150"/>
      <c r="NID53" s="150"/>
      <c r="NIE53" s="150"/>
      <c r="NIF53" s="150"/>
      <c r="NIG53" s="150"/>
      <c r="NIH53" s="150"/>
      <c r="NII53" s="150"/>
      <c r="NIJ53" s="150"/>
      <c r="NIK53" s="150"/>
      <c r="NIL53" s="150"/>
      <c r="NIM53" s="150"/>
      <c r="NIN53" s="150"/>
      <c r="NIO53" s="150"/>
      <c r="NIP53" s="150"/>
      <c r="NIQ53" s="150"/>
      <c r="NIR53" s="150"/>
      <c r="NIS53" s="150"/>
      <c r="NIT53" s="150"/>
      <c r="NIU53" s="150"/>
      <c r="NIV53" s="150"/>
      <c r="NIW53" s="150"/>
      <c r="NIX53" s="150"/>
      <c r="NIY53" s="150"/>
      <c r="NIZ53" s="150"/>
      <c r="NJA53" s="150"/>
      <c r="NJB53" s="150"/>
      <c r="NJC53" s="150"/>
      <c r="NJD53" s="150"/>
      <c r="NJE53" s="150"/>
      <c r="NJF53" s="150"/>
      <c r="NJG53" s="150"/>
      <c r="NJH53" s="150"/>
      <c r="NJI53" s="150"/>
      <c r="NJJ53" s="150"/>
      <c r="NJK53" s="150"/>
      <c r="NJL53" s="150"/>
      <c r="NJM53" s="150"/>
      <c r="NJN53" s="150"/>
      <c r="NJO53" s="150"/>
      <c r="NJP53" s="150"/>
      <c r="NJQ53" s="150"/>
      <c r="NJR53" s="150"/>
      <c r="NJS53" s="150"/>
      <c r="NJT53" s="150"/>
      <c r="NJU53" s="150"/>
      <c r="NJV53" s="150"/>
      <c r="NJW53" s="150"/>
      <c r="NJX53" s="150"/>
      <c r="NJY53" s="150"/>
      <c r="NJZ53" s="150"/>
      <c r="NKA53" s="150"/>
      <c r="NKB53" s="150"/>
      <c r="NKC53" s="150"/>
      <c r="NKD53" s="150"/>
      <c r="NKE53" s="150"/>
      <c r="NKF53" s="150"/>
      <c r="NKG53" s="150"/>
      <c r="NKH53" s="150"/>
      <c r="NKI53" s="150"/>
      <c r="NKJ53" s="150"/>
      <c r="NKK53" s="150"/>
      <c r="NKL53" s="150"/>
      <c r="NKM53" s="150"/>
      <c r="NKN53" s="150"/>
      <c r="NKO53" s="150"/>
      <c r="NKP53" s="150"/>
      <c r="NKQ53" s="150"/>
      <c r="NKR53" s="150"/>
      <c r="NKS53" s="150"/>
      <c r="NKT53" s="150"/>
      <c r="NKU53" s="150"/>
      <c r="NKV53" s="150"/>
      <c r="NKW53" s="150"/>
      <c r="NKX53" s="150"/>
      <c r="NKY53" s="150"/>
      <c r="NKZ53" s="150"/>
      <c r="NLA53" s="150"/>
      <c r="NLB53" s="150"/>
      <c r="NLC53" s="150"/>
      <c r="NLD53" s="150"/>
      <c r="NLE53" s="150"/>
      <c r="NLF53" s="150"/>
      <c r="NLG53" s="150"/>
      <c r="NLH53" s="150"/>
      <c r="NLI53" s="150"/>
      <c r="NLJ53" s="150"/>
      <c r="NLK53" s="150"/>
      <c r="NLL53" s="150"/>
      <c r="NLM53" s="150"/>
      <c r="NLN53" s="150"/>
      <c r="NLO53" s="150"/>
      <c r="NLP53" s="150"/>
      <c r="NLQ53" s="150"/>
      <c r="NLR53" s="150"/>
      <c r="NLS53" s="150"/>
      <c r="NLT53" s="150"/>
      <c r="NLU53" s="150"/>
      <c r="NLV53" s="150"/>
      <c r="NLW53" s="150"/>
      <c r="NLX53" s="150"/>
      <c r="NLY53" s="150"/>
      <c r="NLZ53" s="150"/>
      <c r="NMA53" s="150"/>
      <c r="NMB53" s="150"/>
      <c r="NMC53" s="150"/>
      <c r="NMD53" s="150"/>
      <c r="NME53" s="150"/>
      <c r="NMF53" s="150"/>
      <c r="NMG53" s="150"/>
      <c r="NMH53" s="150"/>
      <c r="NMI53" s="150"/>
      <c r="NMJ53" s="150"/>
      <c r="NMK53" s="150"/>
      <c r="NML53" s="150"/>
      <c r="NMM53" s="150"/>
      <c r="NMN53" s="150"/>
      <c r="NMO53" s="150"/>
      <c r="NMP53" s="150"/>
      <c r="NMQ53" s="150"/>
      <c r="NMR53" s="150"/>
      <c r="NMS53" s="150"/>
      <c r="NMT53" s="150"/>
      <c r="NMU53" s="150"/>
      <c r="NMV53" s="150"/>
      <c r="NMW53" s="150"/>
      <c r="NMX53" s="150"/>
      <c r="NMY53" s="150"/>
      <c r="NMZ53" s="150"/>
      <c r="NNA53" s="150"/>
      <c r="NNB53" s="150"/>
      <c r="NNC53" s="150"/>
      <c r="NND53" s="150"/>
      <c r="NNE53" s="150"/>
      <c r="NNF53" s="150"/>
      <c r="NNG53" s="150"/>
      <c r="NNH53" s="150"/>
      <c r="NNI53" s="150"/>
      <c r="NNJ53" s="150"/>
      <c r="NNK53" s="150"/>
      <c r="NNL53" s="150"/>
      <c r="NNM53" s="150"/>
      <c r="NNN53" s="150"/>
      <c r="NNO53" s="150"/>
      <c r="NNP53" s="150"/>
      <c r="NNQ53" s="150"/>
      <c r="NNR53" s="150"/>
      <c r="NNS53" s="150"/>
      <c r="NNT53" s="150"/>
      <c r="NNU53" s="150"/>
      <c r="NNV53" s="150"/>
      <c r="NNW53" s="150"/>
      <c r="NNX53" s="150"/>
      <c r="NNY53" s="150"/>
      <c r="NNZ53" s="150"/>
      <c r="NOA53" s="150"/>
      <c r="NOB53" s="150"/>
      <c r="NOC53" s="150"/>
      <c r="NOD53" s="150"/>
      <c r="NOE53" s="150"/>
      <c r="NOF53" s="150"/>
      <c r="NOG53" s="150"/>
      <c r="NOH53" s="150"/>
      <c r="NOI53" s="150"/>
      <c r="NOJ53" s="150"/>
      <c r="NOK53" s="150"/>
      <c r="NOL53" s="150"/>
      <c r="NOM53" s="150"/>
      <c r="NON53" s="150"/>
      <c r="NOO53" s="150"/>
      <c r="NOP53" s="150"/>
      <c r="NOQ53" s="150"/>
      <c r="NOR53" s="150"/>
      <c r="NOS53" s="150"/>
      <c r="NOT53" s="150"/>
      <c r="NOU53" s="150"/>
      <c r="NOV53" s="150"/>
      <c r="NOW53" s="150"/>
      <c r="NOX53" s="150"/>
      <c r="NOY53" s="150"/>
      <c r="NOZ53" s="150"/>
      <c r="NPA53" s="150"/>
      <c r="NPB53" s="150"/>
      <c r="NPC53" s="150"/>
      <c r="NPD53" s="150"/>
      <c r="NPE53" s="150"/>
      <c r="NPF53" s="150"/>
      <c r="NPG53" s="150"/>
      <c r="NPH53" s="150"/>
      <c r="NPI53" s="150"/>
      <c r="NPJ53" s="150"/>
      <c r="NPK53" s="150"/>
      <c r="NPL53" s="150"/>
      <c r="NPM53" s="150"/>
      <c r="NPN53" s="150"/>
      <c r="NPO53" s="150"/>
      <c r="NPP53" s="150"/>
      <c r="NPQ53" s="150"/>
      <c r="NPR53" s="150"/>
      <c r="NPS53" s="150"/>
      <c r="NPT53" s="150"/>
      <c r="NPU53" s="150"/>
      <c r="NPV53" s="150"/>
      <c r="NPW53" s="150"/>
      <c r="NPX53" s="150"/>
      <c r="NPY53" s="150"/>
      <c r="NPZ53" s="150"/>
      <c r="NQA53" s="150"/>
      <c r="NQB53" s="150"/>
      <c r="NQC53" s="150"/>
      <c r="NQD53" s="150"/>
      <c r="NQE53" s="150"/>
      <c r="NQF53" s="150"/>
      <c r="NQG53" s="150"/>
      <c r="NQH53" s="150"/>
      <c r="NQI53" s="150"/>
      <c r="NQJ53" s="150"/>
      <c r="NQK53" s="150"/>
      <c r="NQL53" s="150"/>
      <c r="NQM53" s="150"/>
      <c r="NQN53" s="150"/>
      <c r="NQO53" s="150"/>
      <c r="NQP53" s="150"/>
      <c r="NQQ53" s="150"/>
      <c r="NQR53" s="150"/>
      <c r="NQS53" s="150"/>
      <c r="NQT53" s="150"/>
      <c r="NQU53" s="150"/>
      <c r="NQV53" s="150"/>
      <c r="NQW53" s="150"/>
      <c r="NQX53" s="150"/>
      <c r="NQY53" s="150"/>
      <c r="NQZ53" s="150"/>
      <c r="NRA53" s="150"/>
      <c r="NRB53" s="150"/>
      <c r="NRC53" s="150"/>
      <c r="NRD53" s="150"/>
      <c r="NRE53" s="150"/>
      <c r="NRF53" s="150"/>
      <c r="NRG53" s="150"/>
      <c r="NRH53" s="150"/>
      <c r="NRI53" s="150"/>
      <c r="NRJ53" s="150"/>
      <c r="NRK53" s="150"/>
      <c r="NRL53" s="150"/>
      <c r="NRM53" s="150"/>
      <c r="NRN53" s="150"/>
      <c r="NRO53" s="150"/>
      <c r="NRP53" s="150"/>
      <c r="NRQ53" s="150"/>
      <c r="NRR53" s="150"/>
      <c r="NRS53" s="150"/>
      <c r="NRT53" s="150"/>
      <c r="NRU53" s="150"/>
      <c r="NRV53" s="150"/>
      <c r="NRW53" s="150"/>
      <c r="NRX53" s="150"/>
      <c r="NRY53" s="150"/>
      <c r="NRZ53" s="150"/>
      <c r="NSA53" s="150"/>
      <c r="NSB53" s="150"/>
      <c r="NSC53" s="150"/>
      <c r="NSD53" s="150"/>
      <c r="NSE53" s="150"/>
      <c r="NSF53" s="150"/>
      <c r="NSG53" s="150"/>
      <c r="NSH53" s="150"/>
      <c r="NSI53" s="150"/>
      <c r="NSJ53" s="150"/>
      <c r="NSK53" s="150"/>
      <c r="NSL53" s="150"/>
      <c r="NSM53" s="150"/>
      <c r="NSN53" s="150"/>
      <c r="NSO53" s="150"/>
      <c r="NSP53" s="150"/>
      <c r="NSQ53" s="150"/>
      <c r="NSR53" s="150"/>
      <c r="NSS53" s="150"/>
      <c r="NST53" s="150"/>
      <c r="NSU53" s="150"/>
      <c r="NSV53" s="150"/>
      <c r="NSW53" s="150"/>
      <c r="NSX53" s="150"/>
      <c r="NSY53" s="150"/>
      <c r="NSZ53" s="150"/>
      <c r="NTA53" s="150"/>
      <c r="NTB53" s="150"/>
      <c r="NTC53" s="150"/>
      <c r="NTD53" s="150"/>
      <c r="NTE53" s="150"/>
      <c r="NTF53" s="150"/>
      <c r="NTG53" s="150"/>
      <c r="NTH53" s="150"/>
      <c r="NTI53" s="150"/>
      <c r="NTJ53" s="150"/>
      <c r="NTK53" s="150"/>
      <c r="NTL53" s="150"/>
      <c r="NTM53" s="150"/>
      <c r="NTN53" s="150"/>
      <c r="NTO53" s="150"/>
      <c r="NTP53" s="150"/>
      <c r="NTQ53" s="150"/>
      <c r="NTR53" s="150"/>
      <c r="NTS53" s="150"/>
      <c r="NTT53" s="150"/>
      <c r="NTU53" s="150"/>
      <c r="NTV53" s="150"/>
      <c r="NTW53" s="150"/>
      <c r="NTX53" s="150"/>
      <c r="NTY53" s="150"/>
      <c r="NTZ53" s="150"/>
      <c r="NUA53" s="150"/>
      <c r="NUB53" s="150"/>
      <c r="NUC53" s="150"/>
      <c r="NUD53" s="150"/>
      <c r="NUE53" s="150"/>
      <c r="NUF53" s="150"/>
      <c r="NUG53" s="150"/>
      <c r="NUH53" s="150"/>
      <c r="NUI53" s="150"/>
      <c r="NUJ53" s="150"/>
      <c r="NUK53" s="150"/>
      <c r="NUL53" s="150"/>
      <c r="NUM53" s="150"/>
      <c r="NUN53" s="150"/>
      <c r="NUO53" s="150"/>
      <c r="NUP53" s="150"/>
      <c r="NUQ53" s="150"/>
      <c r="NUR53" s="150"/>
      <c r="NUS53" s="150"/>
      <c r="NUT53" s="150"/>
      <c r="NUU53" s="150"/>
      <c r="NUV53" s="150"/>
      <c r="NUW53" s="150"/>
      <c r="NUX53" s="150"/>
      <c r="NUY53" s="150"/>
      <c r="NUZ53" s="150"/>
      <c r="NVA53" s="150"/>
      <c r="NVB53" s="150"/>
      <c r="NVC53" s="150"/>
      <c r="NVD53" s="150"/>
      <c r="NVE53" s="150"/>
      <c r="NVF53" s="150"/>
      <c r="NVG53" s="150"/>
      <c r="NVH53" s="150"/>
      <c r="NVI53" s="150"/>
      <c r="NVJ53" s="150"/>
      <c r="NVK53" s="150"/>
      <c r="NVL53" s="150"/>
      <c r="NVM53" s="150"/>
      <c r="NVN53" s="150"/>
      <c r="NVO53" s="150"/>
      <c r="NVP53" s="150"/>
      <c r="NVQ53" s="150"/>
      <c r="NVR53" s="150"/>
      <c r="NVS53" s="150"/>
      <c r="NVT53" s="150"/>
      <c r="NVU53" s="150"/>
      <c r="NVV53" s="150"/>
      <c r="NVW53" s="150"/>
      <c r="NVX53" s="150"/>
      <c r="NVY53" s="150"/>
      <c r="NVZ53" s="150"/>
      <c r="NWA53" s="150"/>
      <c r="NWB53" s="150"/>
      <c r="NWC53" s="150"/>
      <c r="NWD53" s="150"/>
      <c r="NWE53" s="150"/>
      <c r="NWF53" s="150"/>
      <c r="NWG53" s="150"/>
      <c r="NWH53" s="150"/>
      <c r="NWI53" s="150"/>
      <c r="NWJ53" s="150"/>
      <c r="NWK53" s="150"/>
      <c r="NWL53" s="150"/>
      <c r="NWM53" s="150"/>
      <c r="NWN53" s="150"/>
      <c r="NWO53" s="150"/>
      <c r="NWP53" s="150"/>
      <c r="NWQ53" s="150"/>
      <c r="NWR53" s="150"/>
      <c r="NWS53" s="150"/>
      <c r="NWT53" s="150"/>
      <c r="NWU53" s="150"/>
      <c r="NWV53" s="150"/>
      <c r="NWW53" s="150"/>
      <c r="NWX53" s="150"/>
      <c r="NWY53" s="150"/>
      <c r="NWZ53" s="150"/>
      <c r="NXA53" s="150"/>
      <c r="NXB53" s="150"/>
      <c r="NXC53" s="150"/>
      <c r="NXD53" s="150"/>
      <c r="NXE53" s="150"/>
      <c r="NXF53" s="150"/>
      <c r="NXG53" s="150"/>
      <c r="NXH53" s="150"/>
      <c r="NXI53" s="150"/>
      <c r="NXJ53" s="150"/>
      <c r="NXK53" s="150"/>
      <c r="NXL53" s="150"/>
      <c r="NXM53" s="150"/>
      <c r="NXN53" s="150"/>
      <c r="NXO53" s="150"/>
      <c r="NXP53" s="150"/>
      <c r="NXQ53" s="150"/>
      <c r="NXR53" s="150"/>
      <c r="NXS53" s="150"/>
      <c r="NXT53" s="150"/>
      <c r="NXU53" s="150"/>
      <c r="NXV53" s="150"/>
      <c r="NXW53" s="150"/>
      <c r="NXX53" s="150"/>
      <c r="NXY53" s="150"/>
      <c r="NXZ53" s="150"/>
      <c r="NYA53" s="150"/>
      <c r="NYB53" s="150"/>
      <c r="NYC53" s="150"/>
      <c r="NYD53" s="150"/>
      <c r="NYE53" s="150"/>
      <c r="NYF53" s="150"/>
      <c r="NYG53" s="150"/>
      <c r="NYH53" s="150"/>
      <c r="NYI53" s="150"/>
      <c r="NYJ53" s="150"/>
      <c r="NYK53" s="150"/>
      <c r="NYL53" s="150"/>
      <c r="NYM53" s="150"/>
      <c r="NYN53" s="150"/>
      <c r="NYO53" s="150"/>
      <c r="NYP53" s="150"/>
      <c r="NYQ53" s="150"/>
      <c r="NYR53" s="150"/>
      <c r="NYS53" s="150"/>
      <c r="NYT53" s="150"/>
      <c r="NYU53" s="150"/>
      <c r="NYV53" s="150"/>
      <c r="NYW53" s="150"/>
      <c r="NYX53" s="150"/>
      <c r="NYY53" s="150"/>
      <c r="NYZ53" s="150"/>
      <c r="NZA53" s="150"/>
      <c r="NZB53" s="150"/>
      <c r="NZC53" s="150"/>
      <c r="NZD53" s="150"/>
      <c r="NZE53" s="150"/>
      <c r="NZF53" s="150"/>
      <c r="NZG53" s="150"/>
      <c r="NZH53" s="150"/>
      <c r="NZI53" s="150"/>
      <c r="NZJ53" s="150"/>
      <c r="NZK53" s="150"/>
      <c r="NZL53" s="150"/>
      <c r="NZM53" s="150"/>
      <c r="NZN53" s="150"/>
      <c r="NZO53" s="150"/>
      <c r="NZP53" s="150"/>
      <c r="NZQ53" s="150"/>
      <c r="NZR53" s="150"/>
      <c r="NZS53" s="150"/>
      <c r="NZT53" s="150"/>
      <c r="NZU53" s="150"/>
      <c r="NZV53" s="150"/>
      <c r="NZW53" s="150"/>
      <c r="NZX53" s="150"/>
      <c r="NZY53" s="150"/>
      <c r="NZZ53" s="150"/>
      <c r="OAA53" s="150"/>
      <c r="OAB53" s="150"/>
      <c r="OAC53" s="150"/>
      <c r="OAD53" s="150"/>
      <c r="OAE53" s="150"/>
      <c r="OAF53" s="150"/>
      <c r="OAG53" s="150"/>
      <c r="OAH53" s="150"/>
      <c r="OAI53" s="150"/>
      <c r="OAJ53" s="150"/>
      <c r="OAK53" s="150"/>
      <c r="OAL53" s="150"/>
      <c r="OAM53" s="150"/>
      <c r="OAN53" s="150"/>
      <c r="OAO53" s="150"/>
      <c r="OAP53" s="150"/>
      <c r="OAQ53" s="150"/>
      <c r="OAR53" s="150"/>
      <c r="OAS53" s="150"/>
      <c r="OAT53" s="150"/>
      <c r="OAU53" s="150"/>
      <c r="OAV53" s="150"/>
      <c r="OAW53" s="150"/>
      <c r="OAX53" s="150"/>
      <c r="OAY53" s="150"/>
      <c r="OAZ53" s="150"/>
      <c r="OBA53" s="150"/>
      <c r="OBB53" s="150"/>
      <c r="OBC53" s="150"/>
      <c r="OBD53" s="150"/>
      <c r="OBE53" s="150"/>
      <c r="OBF53" s="150"/>
      <c r="OBG53" s="150"/>
      <c r="OBH53" s="150"/>
      <c r="OBI53" s="150"/>
      <c r="OBJ53" s="150"/>
      <c r="OBK53" s="150"/>
      <c r="OBL53" s="150"/>
      <c r="OBM53" s="150"/>
      <c r="OBN53" s="150"/>
      <c r="OBO53" s="150"/>
      <c r="OBP53" s="150"/>
      <c r="OBQ53" s="150"/>
      <c r="OBR53" s="150"/>
      <c r="OBS53" s="150"/>
      <c r="OBT53" s="150"/>
      <c r="OBU53" s="150"/>
      <c r="OBV53" s="150"/>
      <c r="OBW53" s="150"/>
      <c r="OBX53" s="150"/>
      <c r="OBY53" s="150"/>
      <c r="OBZ53" s="150"/>
      <c r="OCA53" s="150"/>
      <c r="OCB53" s="150"/>
      <c r="OCC53" s="150"/>
      <c r="OCD53" s="150"/>
      <c r="OCE53" s="150"/>
      <c r="OCF53" s="150"/>
      <c r="OCG53" s="150"/>
      <c r="OCH53" s="150"/>
      <c r="OCI53" s="150"/>
      <c r="OCJ53" s="150"/>
      <c r="OCK53" s="150"/>
      <c r="OCL53" s="150"/>
      <c r="OCM53" s="150"/>
      <c r="OCN53" s="150"/>
      <c r="OCO53" s="150"/>
      <c r="OCP53" s="150"/>
      <c r="OCQ53" s="150"/>
      <c r="OCR53" s="150"/>
      <c r="OCS53" s="150"/>
      <c r="OCT53" s="150"/>
      <c r="OCU53" s="150"/>
      <c r="OCV53" s="150"/>
      <c r="OCW53" s="150"/>
      <c r="OCX53" s="150"/>
      <c r="OCY53" s="150"/>
      <c r="OCZ53" s="150"/>
      <c r="ODA53" s="150"/>
      <c r="ODB53" s="150"/>
      <c r="ODC53" s="150"/>
      <c r="ODD53" s="150"/>
      <c r="ODE53" s="150"/>
      <c r="ODF53" s="150"/>
      <c r="ODG53" s="150"/>
      <c r="ODH53" s="150"/>
      <c r="ODI53" s="150"/>
      <c r="ODJ53" s="150"/>
      <c r="ODK53" s="150"/>
      <c r="ODL53" s="150"/>
      <c r="ODM53" s="150"/>
      <c r="ODN53" s="150"/>
      <c r="ODO53" s="150"/>
      <c r="ODP53" s="150"/>
      <c r="ODQ53" s="150"/>
      <c r="ODR53" s="150"/>
      <c r="ODS53" s="150"/>
      <c r="ODT53" s="150"/>
      <c r="ODU53" s="150"/>
      <c r="ODV53" s="150"/>
      <c r="ODW53" s="150"/>
      <c r="ODX53" s="150"/>
      <c r="ODY53" s="150"/>
      <c r="ODZ53" s="150"/>
      <c r="OEA53" s="150"/>
      <c r="OEB53" s="150"/>
      <c r="OEC53" s="150"/>
      <c r="OED53" s="150"/>
      <c r="OEE53" s="150"/>
      <c r="OEF53" s="150"/>
      <c r="OEG53" s="150"/>
      <c r="OEH53" s="150"/>
      <c r="OEI53" s="150"/>
      <c r="OEJ53" s="150"/>
      <c r="OEK53" s="150"/>
      <c r="OEL53" s="150"/>
      <c r="OEM53" s="150"/>
      <c r="OEN53" s="150"/>
      <c r="OEO53" s="150"/>
      <c r="OEP53" s="150"/>
      <c r="OEQ53" s="150"/>
      <c r="OER53" s="150"/>
      <c r="OES53" s="150"/>
      <c r="OET53" s="150"/>
      <c r="OEU53" s="150"/>
      <c r="OEV53" s="150"/>
      <c r="OEW53" s="150"/>
      <c r="OEX53" s="150"/>
      <c r="OEY53" s="150"/>
      <c r="OEZ53" s="150"/>
      <c r="OFA53" s="150"/>
      <c r="OFB53" s="150"/>
      <c r="OFC53" s="150"/>
      <c r="OFD53" s="150"/>
      <c r="OFE53" s="150"/>
      <c r="OFF53" s="150"/>
      <c r="OFG53" s="150"/>
      <c r="OFH53" s="150"/>
      <c r="OFI53" s="150"/>
      <c r="OFJ53" s="150"/>
      <c r="OFK53" s="150"/>
      <c r="OFL53" s="150"/>
      <c r="OFM53" s="150"/>
      <c r="OFN53" s="150"/>
      <c r="OFO53" s="150"/>
      <c r="OFP53" s="150"/>
      <c r="OFQ53" s="150"/>
      <c r="OFR53" s="150"/>
      <c r="OFS53" s="150"/>
      <c r="OFT53" s="150"/>
      <c r="OFU53" s="150"/>
      <c r="OFV53" s="150"/>
      <c r="OFW53" s="150"/>
      <c r="OFX53" s="150"/>
      <c r="OFY53" s="150"/>
      <c r="OFZ53" s="150"/>
      <c r="OGA53" s="150"/>
      <c r="OGB53" s="150"/>
      <c r="OGC53" s="150"/>
      <c r="OGD53" s="150"/>
      <c r="OGE53" s="150"/>
      <c r="OGF53" s="150"/>
      <c r="OGG53" s="150"/>
      <c r="OGH53" s="150"/>
      <c r="OGI53" s="150"/>
      <c r="OGJ53" s="150"/>
      <c r="OGK53" s="150"/>
      <c r="OGL53" s="150"/>
      <c r="OGM53" s="150"/>
      <c r="OGN53" s="150"/>
      <c r="OGO53" s="150"/>
      <c r="OGP53" s="150"/>
      <c r="OGQ53" s="150"/>
      <c r="OGR53" s="150"/>
      <c r="OGS53" s="150"/>
      <c r="OGT53" s="150"/>
      <c r="OGU53" s="150"/>
      <c r="OGV53" s="150"/>
      <c r="OGW53" s="150"/>
      <c r="OGX53" s="150"/>
      <c r="OGY53" s="150"/>
      <c r="OGZ53" s="150"/>
      <c r="OHA53" s="150"/>
      <c r="OHB53" s="150"/>
      <c r="OHC53" s="150"/>
      <c r="OHD53" s="150"/>
      <c r="OHE53" s="150"/>
      <c r="OHF53" s="150"/>
      <c r="OHG53" s="150"/>
      <c r="OHH53" s="150"/>
      <c r="OHI53" s="150"/>
      <c r="OHJ53" s="150"/>
      <c r="OHK53" s="150"/>
      <c r="OHL53" s="150"/>
      <c r="OHM53" s="150"/>
      <c r="OHN53" s="150"/>
      <c r="OHO53" s="150"/>
      <c r="OHP53" s="150"/>
      <c r="OHQ53" s="150"/>
      <c r="OHR53" s="150"/>
      <c r="OHS53" s="150"/>
      <c r="OHT53" s="150"/>
      <c r="OHU53" s="150"/>
      <c r="OHV53" s="150"/>
      <c r="OHW53" s="150"/>
      <c r="OHX53" s="150"/>
      <c r="OHY53" s="150"/>
      <c r="OHZ53" s="150"/>
      <c r="OIA53" s="150"/>
      <c r="OIB53" s="150"/>
      <c r="OIC53" s="150"/>
      <c r="OID53" s="150"/>
      <c r="OIE53" s="150"/>
      <c r="OIF53" s="150"/>
      <c r="OIG53" s="150"/>
      <c r="OIH53" s="150"/>
      <c r="OII53" s="150"/>
      <c r="OIJ53" s="150"/>
      <c r="OIK53" s="150"/>
      <c r="OIL53" s="150"/>
      <c r="OIM53" s="150"/>
      <c r="OIN53" s="150"/>
      <c r="OIO53" s="150"/>
      <c r="OIP53" s="150"/>
      <c r="OIQ53" s="150"/>
      <c r="OIR53" s="150"/>
      <c r="OIS53" s="150"/>
      <c r="OIT53" s="150"/>
      <c r="OIU53" s="150"/>
      <c r="OIV53" s="150"/>
      <c r="OIW53" s="150"/>
      <c r="OIX53" s="150"/>
      <c r="OIY53" s="150"/>
      <c r="OIZ53" s="150"/>
      <c r="OJA53" s="150"/>
      <c r="OJB53" s="150"/>
      <c r="OJC53" s="150"/>
      <c r="OJD53" s="150"/>
      <c r="OJE53" s="150"/>
      <c r="OJF53" s="150"/>
      <c r="OJG53" s="150"/>
      <c r="OJH53" s="150"/>
      <c r="OJI53" s="150"/>
      <c r="OJJ53" s="150"/>
      <c r="OJK53" s="150"/>
      <c r="OJL53" s="150"/>
      <c r="OJM53" s="150"/>
      <c r="OJN53" s="150"/>
      <c r="OJO53" s="150"/>
      <c r="OJP53" s="150"/>
      <c r="OJQ53" s="150"/>
      <c r="OJR53" s="150"/>
      <c r="OJS53" s="150"/>
      <c r="OJT53" s="150"/>
      <c r="OJU53" s="150"/>
      <c r="OJV53" s="150"/>
      <c r="OJW53" s="150"/>
      <c r="OJX53" s="150"/>
      <c r="OJY53" s="150"/>
      <c r="OJZ53" s="150"/>
      <c r="OKA53" s="150"/>
      <c r="OKB53" s="150"/>
      <c r="OKC53" s="150"/>
      <c r="OKD53" s="150"/>
      <c r="OKE53" s="150"/>
      <c r="OKF53" s="150"/>
      <c r="OKG53" s="150"/>
      <c r="OKH53" s="150"/>
      <c r="OKI53" s="150"/>
      <c r="OKJ53" s="150"/>
      <c r="OKK53" s="150"/>
      <c r="OKL53" s="150"/>
      <c r="OKM53" s="150"/>
      <c r="OKN53" s="150"/>
      <c r="OKO53" s="150"/>
      <c r="OKP53" s="150"/>
      <c r="OKQ53" s="150"/>
      <c r="OKR53" s="150"/>
      <c r="OKS53" s="150"/>
      <c r="OKT53" s="150"/>
      <c r="OKU53" s="150"/>
      <c r="OKV53" s="150"/>
      <c r="OKW53" s="150"/>
      <c r="OKX53" s="150"/>
      <c r="OKY53" s="150"/>
      <c r="OKZ53" s="150"/>
      <c r="OLA53" s="150"/>
      <c r="OLB53" s="150"/>
      <c r="OLC53" s="150"/>
      <c r="OLD53" s="150"/>
      <c r="OLE53" s="150"/>
      <c r="OLF53" s="150"/>
      <c r="OLG53" s="150"/>
      <c r="OLH53" s="150"/>
      <c r="OLI53" s="150"/>
      <c r="OLJ53" s="150"/>
      <c r="OLK53" s="150"/>
      <c r="OLL53" s="150"/>
      <c r="OLM53" s="150"/>
      <c r="OLN53" s="150"/>
      <c r="OLO53" s="150"/>
      <c r="OLP53" s="150"/>
      <c r="OLQ53" s="150"/>
      <c r="OLR53" s="150"/>
      <c r="OLS53" s="150"/>
      <c r="OLT53" s="150"/>
      <c r="OLU53" s="150"/>
      <c r="OLV53" s="150"/>
      <c r="OLW53" s="150"/>
      <c r="OLX53" s="150"/>
      <c r="OLY53" s="150"/>
      <c r="OLZ53" s="150"/>
      <c r="OMA53" s="150"/>
      <c r="OMB53" s="150"/>
      <c r="OMC53" s="150"/>
      <c r="OMD53" s="150"/>
      <c r="OME53" s="150"/>
      <c r="OMF53" s="150"/>
      <c r="OMG53" s="150"/>
      <c r="OMH53" s="150"/>
      <c r="OMI53" s="150"/>
      <c r="OMJ53" s="150"/>
      <c r="OMK53" s="150"/>
      <c r="OML53" s="150"/>
      <c r="OMM53" s="150"/>
      <c r="OMN53" s="150"/>
      <c r="OMO53" s="150"/>
      <c r="OMP53" s="150"/>
      <c r="OMQ53" s="150"/>
      <c r="OMR53" s="150"/>
      <c r="OMS53" s="150"/>
      <c r="OMT53" s="150"/>
      <c r="OMU53" s="150"/>
      <c r="OMV53" s="150"/>
      <c r="OMW53" s="150"/>
      <c r="OMX53" s="150"/>
      <c r="OMY53" s="150"/>
      <c r="OMZ53" s="150"/>
      <c r="ONA53" s="150"/>
      <c r="ONB53" s="150"/>
      <c r="ONC53" s="150"/>
      <c r="OND53" s="150"/>
      <c r="ONE53" s="150"/>
      <c r="ONF53" s="150"/>
      <c r="ONG53" s="150"/>
      <c r="ONH53" s="150"/>
      <c r="ONI53" s="150"/>
      <c r="ONJ53" s="150"/>
      <c r="ONK53" s="150"/>
      <c r="ONL53" s="150"/>
      <c r="ONM53" s="150"/>
      <c r="ONN53" s="150"/>
      <c r="ONO53" s="150"/>
      <c r="ONP53" s="150"/>
      <c r="ONQ53" s="150"/>
      <c r="ONR53" s="150"/>
      <c r="ONS53" s="150"/>
      <c r="ONT53" s="150"/>
      <c r="ONU53" s="150"/>
      <c r="ONV53" s="150"/>
      <c r="ONW53" s="150"/>
      <c r="ONX53" s="150"/>
      <c r="ONY53" s="150"/>
      <c r="ONZ53" s="150"/>
      <c r="OOA53" s="150"/>
      <c r="OOB53" s="150"/>
      <c r="OOC53" s="150"/>
      <c r="OOD53" s="150"/>
      <c r="OOE53" s="150"/>
      <c r="OOF53" s="150"/>
      <c r="OOG53" s="150"/>
      <c r="OOH53" s="150"/>
      <c r="OOI53" s="150"/>
      <c r="OOJ53" s="150"/>
      <c r="OOK53" s="150"/>
      <c r="OOL53" s="150"/>
      <c r="OOM53" s="150"/>
      <c r="OON53" s="150"/>
      <c r="OOO53" s="150"/>
      <c r="OOP53" s="150"/>
      <c r="OOQ53" s="150"/>
      <c r="OOR53" s="150"/>
      <c r="OOS53" s="150"/>
      <c r="OOT53" s="150"/>
      <c r="OOU53" s="150"/>
      <c r="OOV53" s="150"/>
      <c r="OOW53" s="150"/>
      <c r="OOX53" s="150"/>
      <c r="OOY53" s="150"/>
      <c r="OOZ53" s="150"/>
      <c r="OPA53" s="150"/>
      <c r="OPB53" s="150"/>
      <c r="OPC53" s="150"/>
      <c r="OPD53" s="150"/>
      <c r="OPE53" s="150"/>
      <c r="OPF53" s="150"/>
      <c r="OPG53" s="150"/>
      <c r="OPH53" s="150"/>
      <c r="OPI53" s="150"/>
      <c r="OPJ53" s="150"/>
      <c r="OPK53" s="150"/>
      <c r="OPL53" s="150"/>
      <c r="OPM53" s="150"/>
      <c r="OPN53" s="150"/>
      <c r="OPO53" s="150"/>
      <c r="OPP53" s="150"/>
      <c r="OPQ53" s="150"/>
      <c r="OPR53" s="150"/>
      <c r="OPS53" s="150"/>
      <c r="OPT53" s="150"/>
      <c r="OPU53" s="150"/>
      <c r="OPV53" s="150"/>
      <c r="OPW53" s="150"/>
      <c r="OPX53" s="150"/>
      <c r="OPY53" s="150"/>
      <c r="OPZ53" s="150"/>
      <c r="OQA53" s="150"/>
      <c r="OQB53" s="150"/>
      <c r="OQC53" s="150"/>
      <c r="OQD53" s="150"/>
      <c r="OQE53" s="150"/>
      <c r="OQF53" s="150"/>
      <c r="OQG53" s="150"/>
      <c r="OQH53" s="150"/>
      <c r="OQI53" s="150"/>
      <c r="OQJ53" s="150"/>
      <c r="OQK53" s="150"/>
      <c r="OQL53" s="150"/>
      <c r="OQM53" s="150"/>
      <c r="OQN53" s="150"/>
      <c r="OQO53" s="150"/>
      <c r="OQP53" s="150"/>
      <c r="OQQ53" s="150"/>
      <c r="OQR53" s="150"/>
      <c r="OQS53" s="150"/>
      <c r="OQT53" s="150"/>
      <c r="OQU53" s="150"/>
      <c r="OQV53" s="150"/>
      <c r="OQW53" s="150"/>
      <c r="OQX53" s="150"/>
      <c r="OQY53" s="150"/>
      <c r="OQZ53" s="150"/>
      <c r="ORA53" s="150"/>
      <c r="ORB53" s="150"/>
      <c r="ORC53" s="150"/>
      <c r="ORD53" s="150"/>
      <c r="ORE53" s="150"/>
      <c r="ORF53" s="150"/>
      <c r="ORG53" s="150"/>
      <c r="ORH53" s="150"/>
      <c r="ORI53" s="150"/>
      <c r="ORJ53" s="150"/>
      <c r="ORK53" s="150"/>
      <c r="ORL53" s="150"/>
      <c r="ORM53" s="150"/>
      <c r="ORN53" s="150"/>
      <c r="ORO53" s="150"/>
      <c r="ORP53" s="150"/>
      <c r="ORQ53" s="150"/>
      <c r="ORR53" s="150"/>
      <c r="ORS53" s="150"/>
      <c r="ORT53" s="150"/>
      <c r="ORU53" s="150"/>
      <c r="ORV53" s="150"/>
      <c r="ORW53" s="150"/>
      <c r="ORX53" s="150"/>
      <c r="ORY53" s="150"/>
      <c r="ORZ53" s="150"/>
      <c r="OSA53" s="150"/>
      <c r="OSB53" s="150"/>
      <c r="OSC53" s="150"/>
      <c r="OSD53" s="150"/>
      <c r="OSE53" s="150"/>
      <c r="OSF53" s="150"/>
      <c r="OSG53" s="150"/>
      <c r="OSH53" s="150"/>
      <c r="OSI53" s="150"/>
      <c r="OSJ53" s="150"/>
      <c r="OSK53" s="150"/>
      <c r="OSL53" s="150"/>
      <c r="OSM53" s="150"/>
      <c r="OSN53" s="150"/>
      <c r="OSO53" s="150"/>
      <c r="OSP53" s="150"/>
      <c r="OSQ53" s="150"/>
      <c r="OSR53" s="150"/>
      <c r="OSS53" s="150"/>
      <c r="OST53" s="150"/>
      <c r="OSU53" s="150"/>
      <c r="OSV53" s="150"/>
      <c r="OSW53" s="150"/>
      <c r="OSX53" s="150"/>
      <c r="OSY53" s="150"/>
      <c r="OSZ53" s="150"/>
      <c r="OTA53" s="150"/>
      <c r="OTB53" s="150"/>
      <c r="OTC53" s="150"/>
      <c r="OTD53" s="150"/>
      <c r="OTE53" s="150"/>
      <c r="OTF53" s="150"/>
      <c r="OTG53" s="150"/>
      <c r="OTH53" s="150"/>
      <c r="OTI53" s="150"/>
      <c r="OTJ53" s="150"/>
      <c r="OTK53" s="150"/>
      <c r="OTL53" s="150"/>
      <c r="OTM53" s="150"/>
      <c r="OTN53" s="150"/>
      <c r="OTO53" s="150"/>
      <c r="OTP53" s="150"/>
      <c r="OTQ53" s="150"/>
      <c r="OTR53" s="150"/>
      <c r="OTS53" s="150"/>
      <c r="OTT53" s="150"/>
      <c r="OTU53" s="150"/>
      <c r="OTV53" s="150"/>
      <c r="OTW53" s="150"/>
      <c r="OTX53" s="150"/>
      <c r="OTY53" s="150"/>
      <c r="OTZ53" s="150"/>
      <c r="OUA53" s="150"/>
      <c r="OUB53" s="150"/>
      <c r="OUC53" s="150"/>
      <c r="OUD53" s="150"/>
      <c r="OUE53" s="150"/>
      <c r="OUF53" s="150"/>
      <c r="OUG53" s="150"/>
      <c r="OUH53" s="150"/>
      <c r="OUI53" s="150"/>
      <c r="OUJ53" s="150"/>
      <c r="OUK53" s="150"/>
      <c r="OUL53" s="150"/>
      <c r="OUM53" s="150"/>
      <c r="OUN53" s="150"/>
      <c r="OUO53" s="150"/>
      <c r="OUP53" s="150"/>
      <c r="OUQ53" s="150"/>
      <c r="OUR53" s="150"/>
      <c r="OUS53" s="150"/>
      <c r="OUT53" s="150"/>
      <c r="OUU53" s="150"/>
      <c r="OUV53" s="150"/>
      <c r="OUW53" s="150"/>
      <c r="OUX53" s="150"/>
      <c r="OUY53" s="150"/>
      <c r="OUZ53" s="150"/>
      <c r="OVA53" s="150"/>
      <c r="OVB53" s="150"/>
      <c r="OVC53" s="150"/>
      <c r="OVD53" s="150"/>
      <c r="OVE53" s="150"/>
      <c r="OVF53" s="150"/>
      <c r="OVG53" s="150"/>
      <c r="OVH53" s="150"/>
      <c r="OVI53" s="150"/>
      <c r="OVJ53" s="150"/>
      <c r="OVK53" s="150"/>
      <c r="OVL53" s="150"/>
      <c r="OVM53" s="150"/>
      <c r="OVN53" s="150"/>
      <c r="OVO53" s="150"/>
      <c r="OVP53" s="150"/>
      <c r="OVQ53" s="150"/>
      <c r="OVR53" s="150"/>
      <c r="OVS53" s="150"/>
      <c r="OVT53" s="150"/>
      <c r="OVU53" s="150"/>
      <c r="OVV53" s="150"/>
      <c r="OVW53" s="150"/>
      <c r="OVX53" s="150"/>
      <c r="OVY53" s="150"/>
      <c r="OVZ53" s="150"/>
      <c r="OWA53" s="150"/>
      <c r="OWB53" s="150"/>
      <c r="OWC53" s="150"/>
      <c r="OWD53" s="150"/>
      <c r="OWE53" s="150"/>
      <c r="OWF53" s="150"/>
      <c r="OWG53" s="150"/>
      <c r="OWH53" s="150"/>
      <c r="OWI53" s="150"/>
      <c r="OWJ53" s="150"/>
      <c r="OWK53" s="150"/>
      <c r="OWL53" s="150"/>
      <c r="OWM53" s="150"/>
      <c r="OWN53" s="150"/>
      <c r="OWO53" s="150"/>
      <c r="OWP53" s="150"/>
      <c r="OWQ53" s="150"/>
      <c r="OWR53" s="150"/>
      <c r="OWS53" s="150"/>
      <c r="OWT53" s="150"/>
      <c r="OWU53" s="150"/>
      <c r="OWV53" s="150"/>
      <c r="OWW53" s="150"/>
      <c r="OWX53" s="150"/>
      <c r="OWY53" s="150"/>
      <c r="OWZ53" s="150"/>
      <c r="OXA53" s="150"/>
      <c r="OXB53" s="150"/>
      <c r="OXC53" s="150"/>
      <c r="OXD53" s="150"/>
      <c r="OXE53" s="150"/>
      <c r="OXF53" s="150"/>
      <c r="OXG53" s="150"/>
      <c r="OXH53" s="150"/>
      <c r="OXI53" s="150"/>
      <c r="OXJ53" s="150"/>
      <c r="OXK53" s="150"/>
      <c r="OXL53" s="150"/>
      <c r="OXM53" s="150"/>
      <c r="OXN53" s="150"/>
      <c r="OXO53" s="150"/>
      <c r="OXP53" s="150"/>
      <c r="OXQ53" s="150"/>
      <c r="OXR53" s="150"/>
      <c r="OXS53" s="150"/>
      <c r="OXT53" s="150"/>
      <c r="OXU53" s="150"/>
      <c r="OXV53" s="150"/>
      <c r="OXW53" s="150"/>
      <c r="OXX53" s="150"/>
      <c r="OXY53" s="150"/>
      <c r="OXZ53" s="150"/>
      <c r="OYA53" s="150"/>
      <c r="OYB53" s="150"/>
      <c r="OYC53" s="150"/>
      <c r="OYD53" s="150"/>
      <c r="OYE53" s="150"/>
      <c r="OYF53" s="150"/>
      <c r="OYG53" s="150"/>
      <c r="OYH53" s="150"/>
      <c r="OYI53" s="150"/>
      <c r="OYJ53" s="150"/>
      <c r="OYK53" s="150"/>
      <c r="OYL53" s="150"/>
      <c r="OYM53" s="150"/>
      <c r="OYN53" s="150"/>
      <c r="OYO53" s="150"/>
      <c r="OYP53" s="150"/>
      <c r="OYQ53" s="150"/>
      <c r="OYR53" s="150"/>
      <c r="OYS53" s="150"/>
      <c r="OYT53" s="150"/>
      <c r="OYU53" s="150"/>
      <c r="OYV53" s="150"/>
      <c r="OYW53" s="150"/>
      <c r="OYX53" s="150"/>
      <c r="OYY53" s="150"/>
      <c r="OYZ53" s="150"/>
      <c r="OZA53" s="150"/>
      <c r="OZB53" s="150"/>
      <c r="OZC53" s="150"/>
      <c r="OZD53" s="150"/>
      <c r="OZE53" s="150"/>
      <c r="OZF53" s="150"/>
      <c r="OZG53" s="150"/>
      <c r="OZH53" s="150"/>
      <c r="OZI53" s="150"/>
      <c r="OZJ53" s="150"/>
      <c r="OZK53" s="150"/>
      <c r="OZL53" s="150"/>
      <c r="OZM53" s="150"/>
      <c r="OZN53" s="150"/>
      <c r="OZO53" s="150"/>
      <c r="OZP53" s="150"/>
      <c r="OZQ53" s="150"/>
      <c r="OZR53" s="150"/>
      <c r="OZS53" s="150"/>
      <c r="OZT53" s="150"/>
      <c r="OZU53" s="150"/>
      <c r="OZV53" s="150"/>
      <c r="OZW53" s="150"/>
      <c r="OZX53" s="150"/>
      <c r="OZY53" s="150"/>
      <c r="OZZ53" s="150"/>
      <c r="PAA53" s="150"/>
      <c r="PAB53" s="150"/>
      <c r="PAC53" s="150"/>
      <c r="PAD53" s="150"/>
      <c r="PAE53" s="150"/>
      <c r="PAF53" s="150"/>
      <c r="PAG53" s="150"/>
      <c r="PAH53" s="150"/>
      <c r="PAI53" s="150"/>
      <c r="PAJ53" s="150"/>
      <c r="PAK53" s="150"/>
      <c r="PAL53" s="150"/>
      <c r="PAM53" s="150"/>
      <c r="PAN53" s="150"/>
      <c r="PAO53" s="150"/>
      <c r="PAP53" s="150"/>
      <c r="PAQ53" s="150"/>
      <c r="PAR53" s="150"/>
      <c r="PAS53" s="150"/>
      <c r="PAT53" s="150"/>
      <c r="PAU53" s="150"/>
      <c r="PAV53" s="150"/>
      <c r="PAW53" s="150"/>
      <c r="PAX53" s="150"/>
      <c r="PAY53" s="150"/>
      <c r="PAZ53" s="150"/>
      <c r="PBA53" s="150"/>
      <c r="PBB53" s="150"/>
      <c r="PBC53" s="150"/>
      <c r="PBD53" s="150"/>
      <c r="PBE53" s="150"/>
      <c r="PBF53" s="150"/>
      <c r="PBG53" s="150"/>
      <c r="PBH53" s="150"/>
      <c r="PBI53" s="150"/>
      <c r="PBJ53" s="150"/>
      <c r="PBK53" s="150"/>
      <c r="PBL53" s="150"/>
      <c r="PBM53" s="150"/>
      <c r="PBN53" s="150"/>
      <c r="PBO53" s="150"/>
      <c r="PBP53" s="150"/>
      <c r="PBQ53" s="150"/>
      <c r="PBR53" s="150"/>
      <c r="PBS53" s="150"/>
      <c r="PBT53" s="150"/>
      <c r="PBU53" s="150"/>
      <c r="PBV53" s="150"/>
      <c r="PBW53" s="150"/>
      <c r="PBX53" s="150"/>
      <c r="PBY53" s="150"/>
      <c r="PBZ53" s="150"/>
      <c r="PCA53" s="150"/>
      <c r="PCB53" s="150"/>
      <c r="PCC53" s="150"/>
      <c r="PCD53" s="150"/>
      <c r="PCE53" s="150"/>
      <c r="PCF53" s="150"/>
      <c r="PCG53" s="150"/>
      <c r="PCH53" s="150"/>
      <c r="PCI53" s="150"/>
      <c r="PCJ53" s="150"/>
      <c r="PCK53" s="150"/>
      <c r="PCL53" s="150"/>
      <c r="PCM53" s="150"/>
      <c r="PCN53" s="150"/>
      <c r="PCO53" s="150"/>
      <c r="PCP53" s="150"/>
      <c r="PCQ53" s="150"/>
      <c r="PCR53" s="150"/>
      <c r="PCS53" s="150"/>
      <c r="PCT53" s="150"/>
      <c r="PCU53" s="150"/>
      <c r="PCV53" s="150"/>
      <c r="PCW53" s="150"/>
      <c r="PCX53" s="150"/>
      <c r="PCY53" s="150"/>
      <c r="PCZ53" s="150"/>
      <c r="PDA53" s="150"/>
      <c r="PDB53" s="150"/>
      <c r="PDC53" s="150"/>
      <c r="PDD53" s="150"/>
      <c r="PDE53" s="150"/>
      <c r="PDF53" s="150"/>
      <c r="PDG53" s="150"/>
      <c r="PDH53" s="150"/>
      <c r="PDI53" s="150"/>
      <c r="PDJ53" s="150"/>
      <c r="PDK53" s="150"/>
      <c r="PDL53" s="150"/>
      <c r="PDM53" s="150"/>
      <c r="PDN53" s="150"/>
      <c r="PDO53" s="150"/>
      <c r="PDP53" s="150"/>
      <c r="PDQ53" s="150"/>
      <c r="PDR53" s="150"/>
      <c r="PDS53" s="150"/>
      <c r="PDT53" s="150"/>
      <c r="PDU53" s="150"/>
      <c r="PDV53" s="150"/>
      <c r="PDW53" s="150"/>
      <c r="PDX53" s="150"/>
      <c r="PDY53" s="150"/>
      <c r="PDZ53" s="150"/>
      <c r="PEA53" s="150"/>
      <c r="PEB53" s="150"/>
      <c r="PEC53" s="150"/>
      <c r="PED53" s="150"/>
      <c r="PEE53" s="150"/>
      <c r="PEF53" s="150"/>
      <c r="PEG53" s="150"/>
      <c r="PEH53" s="150"/>
      <c r="PEI53" s="150"/>
      <c r="PEJ53" s="150"/>
      <c r="PEK53" s="150"/>
      <c r="PEL53" s="150"/>
      <c r="PEM53" s="150"/>
      <c r="PEN53" s="150"/>
      <c r="PEO53" s="150"/>
      <c r="PEP53" s="150"/>
      <c r="PEQ53" s="150"/>
      <c r="PER53" s="150"/>
      <c r="PES53" s="150"/>
      <c r="PET53" s="150"/>
      <c r="PEU53" s="150"/>
      <c r="PEV53" s="150"/>
      <c r="PEW53" s="150"/>
      <c r="PEX53" s="150"/>
      <c r="PEY53" s="150"/>
      <c r="PEZ53" s="150"/>
      <c r="PFA53" s="150"/>
      <c r="PFB53" s="150"/>
      <c r="PFC53" s="150"/>
      <c r="PFD53" s="150"/>
      <c r="PFE53" s="150"/>
      <c r="PFF53" s="150"/>
      <c r="PFG53" s="150"/>
      <c r="PFH53" s="150"/>
      <c r="PFI53" s="150"/>
      <c r="PFJ53" s="150"/>
      <c r="PFK53" s="150"/>
      <c r="PFL53" s="150"/>
      <c r="PFM53" s="150"/>
      <c r="PFN53" s="150"/>
      <c r="PFO53" s="150"/>
      <c r="PFP53" s="150"/>
      <c r="PFQ53" s="150"/>
      <c r="PFR53" s="150"/>
      <c r="PFS53" s="150"/>
      <c r="PFT53" s="150"/>
      <c r="PFU53" s="150"/>
      <c r="PFV53" s="150"/>
      <c r="PFW53" s="150"/>
      <c r="PFX53" s="150"/>
      <c r="PFY53" s="150"/>
      <c r="PFZ53" s="150"/>
      <c r="PGA53" s="150"/>
      <c r="PGB53" s="150"/>
      <c r="PGC53" s="150"/>
      <c r="PGD53" s="150"/>
      <c r="PGE53" s="150"/>
      <c r="PGF53" s="150"/>
      <c r="PGG53" s="150"/>
      <c r="PGH53" s="150"/>
      <c r="PGI53" s="150"/>
      <c r="PGJ53" s="150"/>
      <c r="PGK53" s="150"/>
      <c r="PGL53" s="150"/>
      <c r="PGM53" s="150"/>
      <c r="PGN53" s="150"/>
      <c r="PGO53" s="150"/>
      <c r="PGP53" s="150"/>
      <c r="PGQ53" s="150"/>
      <c r="PGR53" s="150"/>
      <c r="PGS53" s="150"/>
      <c r="PGT53" s="150"/>
      <c r="PGU53" s="150"/>
      <c r="PGV53" s="150"/>
      <c r="PGW53" s="150"/>
      <c r="PGX53" s="150"/>
      <c r="PGY53" s="150"/>
      <c r="PGZ53" s="150"/>
      <c r="PHA53" s="150"/>
      <c r="PHB53" s="150"/>
      <c r="PHC53" s="150"/>
      <c r="PHD53" s="150"/>
      <c r="PHE53" s="150"/>
      <c r="PHF53" s="150"/>
      <c r="PHG53" s="150"/>
      <c r="PHH53" s="150"/>
      <c r="PHI53" s="150"/>
      <c r="PHJ53" s="150"/>
      <c r="PHK53" s="150"/>
      <c r="PHL53" s="150"/>
      <c r="PHM53" s="150"/>
      <c r="PHN53" s="150"/>
      <c r="PHO53" s="150"/>
      <c r="PHP53" s="150"/>
      <c r="PHQ53" s="150"/>
      <c r="PHR53" s="150"/>
      <c r="PHS53" s="150"/>
      <c r="PHT53" s="150"/>
      <c r="PHU53" s="150"/>
      <c r="PHV53" s="150"/>
      <c r="PHW53" s="150"/>
      <c r="PHX53" s="150"/>
      <c r="PHY53" s="150"/>
      <c r="PHZ53" s="150"/>
      <c r="PIA53" s="150"/>
      <c r="PIB53" s="150"/>
      <c r="PIC53" s="150"/>
      <c r="PID53" s="150"/>
      <c r="PIE53" s="150"/>
      <c r="PIF53" s="150"/>
      <c r="PIG53" s="150"/>
      <c r="PIH53" s="150"/>
      <c r="PII53" s="150"/>
      <c r="PIJ53" s="150"/>
      <c r="PIK53" s="150"/>
      <c r="PIL53" s="150"/>
      <c r="PIM53" s="150"/>
      <c r="PIN53" s="150"/>
      <c r="PIO53" s="150"/>
      <c r="PIP53" s="150"/>
      <c r="PIQ53" s="150"/>
      <c r="PIR53" s="150"/>
      <c r="PIS53" s="150"/>
      <c r="PIT53" s="150"/>
      <c r="PIU53" s="150"/>
      <c r="PIV53" s="150"/>
      <c r="PIW53" s="150"/>
      <c r="PIX53" s="150"/>
      <c r="PIY53" s="150"/>
      <c r="PIZ53" s="150"/>
      <c r="PJA53" s="150"/>
      <c r="PJB53" s="150"/>
      <c r="PJC53" s="150"/>
      <c r="PJD53" s="150"/>
      <c r="PJE53" s="150"/>
      <c r="PJF53" s="150"/>
      <c r="PJG53" s="150"/>
      <c r="PJH53" s="150"/>
      <c r="PJI53" s="150"/>
      <c r="PJJ53" s="150"/>
      <c r="PJK53" s="150"/>
      <c r="PJL53" s="150"/>
      <c r="PJM53" s="150"/>
      <c r="PJN53" s="150"/>
      <c r="PJO53" s="150"/>
      <c r="PJP53" s="150"/>
      <c r="PJQ53" s="150"/>
      <c r="PJR53" s="150"/>
      <c r="PJS53" s="150"/>
      <c r="PJT53" s="150"/>
      <c r="PJU53" s="150"/>
      <c r="PJV53" s="150"/>
      <c r="PJW53" s="150"/>
      <c r="PJX53" s="150"/>
      <c r="PJY53" s="150"/>
      <c r="PJZ53" s="150"/>
      <c r="PKA53" s="150"/>
      <c r="PKB53" s="150"/>
      <c r="PKC53" s="150"/>
      <c r="PKD53" s="150"/>
      <c r="PKE53" s="150"/>
      <c r="PKF53" s="150"/>
      <c r="PKG53" s="150"/>
      <c r="PKH53" s="150"/>
      <c r="PKI53" s="150"/>
      <c r="PKJ53" s="150"/>
      <c r="PKK53" s="150"/>
      <c r="PKL53" s="150"/>
      <c r="PKM53" s="150"/>
      <c r="PKN53" s="150"/>
      <c r="PKO53" s="150"/>
      <c r="PKP53" s="150"/>
      <c r="PKQ53" s="150"/>
      <c r="PKR53" s="150"/>
      <c r="PKS53" s="150"/>
      <c r="PKT53" s="150"/>
      <c r="PKU53" s="150"/>
      <c r="PKV53" s="150"/>
      <c r="PKW53" s="150"/>
      <c r="PKX53" s="150"/>
      <c r="PKY53" s="150"/>
      <c r="PKZ53" s="150"/>
      <c r="PLA53" s="150"/>
      <c r="PLB53" s="150"/>
      <c r="PLC53" s="150"/>
      <c r="PLD53" s="150"/>
      <c r="PLE53" s="150"/>
      <c r="PLF53" s="150"/>
      <c r="PLG53" s="150"/>
      <c r="PLH53" s="150"/>
      <c r="PLI53" s="150"/>
      <c r="PLJ53" s="150"/>
      <c r="PLK53" s="150"/>
      <c r="PLL53" s="150"/>
      <c r="PLM53" s="150"/>
      <c r="PLN53" s="150"/>
      <c r="PLO53" s="150"/>
      <c r="PLP53" s="150"/>
      <c r="PLQ53" s="150"/>
      <c r="PLR53" s="150"/>
      <c r="PLS53" s="150"/>
      <c r="PLT53" s="150"/>
      <c r="PLU53" s="150"/>
      <c r="PLV53" s="150"/>
      <c r="PLW53" s="150"/>
      <c r="PLX53" s="150"/>
      <c r="PLY53" s="150"/>
      <c r="PLZ53" s="150"/>
      <c r="PMA53" s="150"/>
      <c r="PMB53" s="150"/>
      <c r="PMC53" s="150"/>
      <c r="PMD53" s="150"/>
      <c r="PME53" s="150"/>
      <c r="PMF53" s="150"/>
      <c r="PMG53" s="150"/>
      <c r="PMH53" s="150"/>
      <c r="PMI53" s="150"/>
      <c r="PMJ53" s="150"/>
      <c r="PMK53" s="150"/>
      <c r="PML53" s="150"/>
      <c r="PMM53" s="150"/>
      <c r="PMN53" s="150"/>
      <c r="PMO53" s="150"/>
      <c r="PMP53" s="150"/>
      <c r="PMQ53" s="150"/>
      <c r="PMR53" s="150"/>
      <c r="PMS53" s="150"/>
      <c r="PMT53" s="150"/>
      <c r="PMU53" s="150"/>
      <c r="PMV53" s="150"/>
      <c r="PMW53" s="150"/>
      <c r="PMX53" s="150"/>
      <c r="PMY53" s="150"/>
      <c r="PMZ53" s="150"/>
      <c r="PNA53" s="150"/>
      <c r="PNB53" s="150"/>
      <c r="PNC53" s="150"/>
      <c r="PND53" s="150"/>
      <c r="PNE53" s="150"/>
      <c r="PNF53" s="150"/>
      <c r="PNG53" s="150"/>
      <c r="PNH53" s="150"/>
      <c r="PNI53" s="150"/>
      <c r="PNJ53" s="150"/>
      <c r="PNK53" s="150"/>
      <c r="PNL53" s="150"/>
      <c r="PNM53" s="150"/>
      <c r="PNN53" s="150"/>
      <c r="PNO53" s="150"/>
      <c r="PNP53" s="150"/>
      <c r="PNQ53" s="150"/>
      <c r="PNR53" s="150"/>
      <c r="PNS53" s="150"/>
      <c r="PNT53" s="150"/>
      <c r="PNU53" s="150"/>
      <c r="PNV53" s="150"/>
      <c r="PNW53" s="150"/>
      <c r="PNX53" s="150"/>
      <c r="PNY53" s="150"/>
      <c r="PNZ53" s="150"/>
      <c r="POA53" s="150"/>
      <c r="POB53" s="150"/>
      <c r="POC53" s="150"/>
      <c r="POD53" s="150"/>
      <c r="POE53" s="150"/>
      <c r="POF53" s="150"/>
      <c r="POG53" s="150"/>
      <c r="POH53" s="150"/>
      <c r="POI53" s="150"/>
      <c r="POJ53" s="150"/>
      <c r="POK53" s="150"/>
      <c r="POL53" s="150"/>
      <c r="POM53" s="150"/>
      <c r="PON53" s="150"/>
      <c r="POO53" s="150"/>
      <c r="POP53" s="150"/>
      <c r="POQ53" s="150"/>
      <c r="POR53" s="150"/>
      <c r="POS53" s="150"/>
      <c r="POT53" s="150"/>
      <c r="POU53" s="150"/>
      <c r="POV53" s="150"/>
      <c r="POW53" s="150"/>
      <c r="POX53" s="150"/>
      <c r="POY53" s="150"/>
      <c r="POZ53" s="150"/>
      <c r="PPA53" s="150"/>
      <c r="PPB53" s="150"/>
      <c r="PPC53" s="150"/>
      <c r="PPD53" s="150"/>
      <c r="PPE53" s="150"/>
      <c r="PPF53" s="150"/>
      <c r="PPG53" s="150"/>
      <c r="PPH53" s="150"/>
      <c r="PPI53" s="150"/>
      <c r="PPJ53" s="150"/>
      <c r="PPK53" s="150"/>
      <c r="PPL53" s="150"/>
      <c r="PPM53" s="150"/>
      <c r="PPN53" s="150"/>
      <c r="PPO53" s="150"/>
      <c r="PPP53" s="150"/>
      <c r="PPQ53" s="150"/>
      <c r="PPR53" s="150"/>
      <c r="PPS53" s="150"/>
      <c r="PPT53" s="150"/>
      <c r="PPU53" s="150"/>
      <c r="PPV53" s="150"/>
      <c r="PPW53" s="150"/>
      <c r="PPX53" s="150"/>
      <c r="PPY53" s="150"/>
      <c r="PPZ53" s="150"/>
      <c r="PQA53" s="150"/>
      <c r="PQB53" s="150"/>
      <c r="PQC53" s="150"/>
      <c r="PQD53" s="150"/>
      <c r="PQE53" s="150"/>
      <c r="PQF53" s="150"/>
      <c r="PQG53" s="150"/>
      <c r="PQH53" s="150"/>
      <c r="PQI53" s="150"/>
      <c r="PQJ53" s="150"/>
      <c r="PQK53" s="150"/>
      <c r="PQL53" s="150"/>
      <c r="PQM53" s="150"/>
      <c r="PQN53" s="150"/>
      <c r="PQO53" s="150"/>
      <c r="PQP53" s="150"/>
      <c r="PQQ53" s="150"/>
      <c r="PQR53" s="150"/>
      <c r="PQS53" s="150"/>
      <c r="PQT53" s="150"/>
      <c r="PQU53" s="150"/>
      <c r="PQV53" s="150"/>
      <c r="PQW53" s="150"/>
      <c r="PQX53" s="150"/>
      <c r="PQY53" s="150"/>
      <c r="PQZ53" s="150"/>
      <c r="PRA53" s="150"/>
      <c r="PRB53" s="150"/>
      <c r="PRC53" s="150"/>
      <c r="PRD53" s="150"/>
      <c r="PRE53" s="150"/>
      <c r="PRF53" s="150"/>
      <c r="PRG53" s="150"/>
      <c r="PRH53" s="150"/>
      <c r="PRI53" s="150"/>
      <c r="PRJ53" s="150"/>
      <c r="PRK53" s="150"/>
      <c r="PRL53" s="150"/>
      <c r="PRM53" s="150"/>
      <c r="PRN53" s="150"/>
      <c r="PRO53" s="150"/>
      <c r="PRP53" s="150"/>
      <c r="PRQ53" s="150"/>
      <c r="PRR53" s="150"/>
      <c r="PRS53" s="150"/>
      <c r="PRT53" s="150"/>
      <c r="PRU53" s="150"/>
      <c r="PRV53" s="150"/>
      <c r="PRW53" s="150"/>
      <c r="PRX53" s="150"/>
      <c r="PRY53" s="150"/>
      <c r="PRZ53" s="150"/>
      <c r="PSA53" s="150"/>
      <c r="PSB53" s="150"/>
      <c r="PSC53" s="150"/>
      <c r="PSD53" s="150"/>
      <c r="PSE53" s="150"/>
      <c r="PSF53" s="150"/>
      <c r="PSG53" s="150"/>
      <c r="PSH53" s="150"/>
      <c r="PSI53" s="150"/>
      <c r="PSJ53" s="150"/>
      <c r="PSK53" s="150"/>
      <c r="PSL53" s="150"/>
      <c r="PSM53" s="150"/>
      <c r="PSN53" s="150"/>
      <c r="PSO53" s="150"/>
      <c r="PSP53" s="150"/>
      <c r="PSQ53" s="150"/>
      <c r="PSR53" s="150"/>
      <c r="PSS53" s="150"/>
      <c r="PST53" s="150"/>
      <c r="PSU53" s="150"/>
      <c r="PSV53" s="150"/>
      <c r="PSW53" s="150"/>
      <c r="PSX53" s="150"/>
      <c r="PSY53" s="150"/>
      <c r="PSZ53" s="150"/>
      <c r="PTA53" s="150"/>
      <c r="PTB53" s="150"/>
      <c r="PTC53" s="150"/>
      <c r="PTD53" s="150"/>
      <c r="PTE53" s="150"/>
      <c r="PTF53" s="150"/>
      <c r="PTG53" s="150"/>
      <c r="PTH53" s="150"/>
      <c r="PTI53" s="150"/>
      <c r="PTJ53" s="150"/>
      <c r="PTK53" s="150"/>
      <c r="PTL53" s="150"/>
      <c r="PTM53" s="150"/>
      <c r="PTN53" s="150"/>
      <c r="PTO53" s="150"/>
      <c r="PTP53" s="150"/>
      <c r="PTQ53" s="150"/>
      <c r="PTR53" s="150"/>
      <c r="PTS53" s="150"/>
      <c r="PTT53" s="150"/>
      <c r="PTU53" s="150"/>
      <c r="PTV53" s="150"/>
      <c r="PTW53" s="150"/>
      <c r="PTX53" s="150"/>
      <c r="PTY53" s="150"/>
      <c r="PTZ53" s="150"/>
      <c r="PUA53" s="150"/>
      <c r="PUB53" s="150"/>
      <c r="PUC53" s="150"/>
      <c r="PUD53" s="150"/>
      <c r="PUE53" s="150"/>
      <c r="PUF53" s="150"/>
      <c r="PUG53" s="150"/>
      <c r="PUH53" s="150"/>
      <c r="PUI53" s="150"/>
      <c r="PUJ53" s="150"/>
      <c r="PUK53" s="150"/>
      <c r="PUL53" s="150"/>
      <c r="PUM53" s="150"/>
      <c r="PUN53" s="150"/>
      <c r="PUO53" s="150"/>
      <c r="PUP53" s="150"/>
      <c r="PUQ53" s="150"/>
      <c r="PUR53" s="150"/>
      <c r="PUS53" s="150"/>
      <c r="PUT53" s="150"/>
      <c r="PUU53" s="150"/>
      <c r="PUV53" s="150"/>
      <c r="PUW53" s="150"/>
      <c r="PUX53" s="150"/>
      <c r="PUY53" s="150"/>
      <c r="PUZ53" s="150"/>
      <c r="PVA53" s="150"/>
      <c r="PVB53" s="150"/>
      <c r="PVC53" s="150"/>
      <c r="PVD53" s="150"/>
      <c r="PVE53" s="150"/>
      <c r="PVF53" s="150"/>
      <c r="PVG53" s="150"/>
      <c r="PVH53" s="150"/>
      <c r="PVI53" s="150"/>
      <c r="PVJ53" s="150"/>
      <c r="PVK53" s="150"/>
      <c r="PVL53" s="150"/>
      <c r="PVM53" s="150"/>
      <c r="PVN53" s="150"/>
      <c r="PVO53" s="150"/>
      <c r="PVP53" s="150"/>
      <c r="PVQ53" s="150"/>
      <c r="PVR53" s="150"/>
      <c r="PVS53" s="150"/>
      <c r="PVT53" s="150"/>
      <c r="PVU53" s="150"/>
      <c r="PVV53" s="150"/>
      <c r="PVW53" s="150"/>
      <c r="PVX53" s="150"/>
      <c r="PVY53" s="150"/>
      <c r="PVZ53" s="150"/>
      <c r="PWA53" s="150"/>
      <c r="PWB53" s="150"/>
      <c r="PWC53" s="150"/>
      <c r="PWD53" s="150"/>
      <c r="PWE53" s="150"/>
      <c r="PWF53" s="150"/>
      <c r="PWG53" s="150"/>
      <c r="PWH53" s="150"/>
      <c r="PWI53" s="150"/>
      <c r="PWJ53" s="150"/>
      <c r="PWK53" s="150"/>
      <c r="PWL53" s="150"/>
      <c r="PWM53" s="150"/>
      <c r="PWN53" s="150"/>
      <c r="PWO53" s="150"/>
      <c r="PWP53" s="150"/>
      <c r="PWQ53" s="150"/>
      <c r="PWR53" s="150"/>
      <c r="PWS53" s="150"/>
      <c r="PWT53" s="150"/>
      <c r="PWU53" s="150"/>
      <c r="PWV53" s="150"/>
      <c r="PWW53" s="150"/>
      <c r="PWX53" s="150"/>
      <c r="PWY53" s="150"/>
      <c r="PWZ53" s="150"/>
      <c r="PXA53" s="150"/>
      <c r="PXB53" s="150"/>
      <c r="PXC53" s="150"/>
      <c r="PXD53" s="150"/>
      <c r="PXE53" s="150"/>
      <c r="PXF53" s="150"/>
      <c r="PXG53" s="150"/>
      <c r="PXH53" s="150"/>
      <c r="PXI53" s="150"/>
      <c r="PXJ53" s="150"/>
      <c r="PXK53" s="150"/>
      <c r="PXL53" s="150"/>
      <c r="PXM53" s="150"/>
      <c r="PXN53" s="150"/>
      <c r="PXO53" s="150"/>
      <c r="PXP53" s="150"/>
      <c r="PXQ53" s="150"/>
      <c r="PXR53" s="150"/>
      <c r="PXS53" s="150"/>
      <c r="PXT53" s="150"/>
      <c r="PXU53" s="150"/>
      <c r="PXV53" s="150"/>
      <c r="PXW53" s="150"/>
      <c r="PXX53" s="150"/>
      <c r="PXY53" s="150"/>
      <c r="PXZ53" s="150"/>
      <c r="PYA53" s="150"/>
      <c r="PYB53" s="150"/>
      <c r="PYC53" s="150"/>
      <c r="PYD53" s="150"/>
      <c r="PYE53" s="150"/>
      <c r="PYF53" s="150"/>
      <c r="PYG53" s="150"/>
      <c r="PYH53" s="150"/>
      <c r="PYI53" s="150"/>
      <c r="PYJ53" s="150"/>
      <c r="PYK53" s="150"/>
      <c r="PYL53" s="150"/>
      <c r="PYM53" s="150"/>
      <c r="PYN53" s="150"/>
      <c r="PYO53" s="150"/>
      <c r="PYP53" s="150"/>
      <c r="PYQ53" s="150"/>
      <c r="PYR53" s="150"/>
      <c r="PYS53" s="150"/>
      <c r="PYT53" s="150"/>
      <c r="PYU53" s="150"/>
      <c r="PYV53" s="150"/>
      <c r="PYW53" s="150"/>
      <c r="PYX53" s="150"/>
      <c r="PYY53" s="150"/>
      <c r="PYZ53" s="150"/>
      <c r="PZA53" s="150"/>
      <c r="PZB53" s="150"/>
      <c r="PZC53" s="150"/>
      <c r="PZD53" s="150"/>
      <c r="PZE53" s="150"/>
      <c r="PZF53" s="150"/>
      <c r="PZG53" s="150"/>
      <c r="PZH53" s="150"/>
      <c r="PZI53" s="150"/>
      <c r="PZJ53" s="150"/>
      <c r="PZK53" s="150"/>
      <c r="PZL53" s="150"/>
      <c r="PZM53" s="150"/>
      <c r="PZN53" s="150"/>
      <c r="PZO53" s="150"/>
      <c r="PZP53" s="150"/>
      <c r="PZQ53" s="150"/>
      <c r="PZR53" s="150"/>
      <c r="PZS53" s="150"/>
      <c r="PZT53" s="150"/>
      <c r="PZU53" s="150"/>
      <c r="PZV53" s="150"/>
      <c r="PZW53" s="150"/>
      <c r="PZX53" s="150"/>
      <c r="PZY53" s="150"/>
      <c r="PZZ53" s="150"/>
      <c r="QAA53" s="150"/>
      <c r="QAB53" s="150"/>
      <c r="QAC53" s="150"/>
      <c r="QAD53" s="150"/>
      <c r="QAE53" s="150"/>
      <c r="QAF53" s="150"/>
      <c r="QAG53" s="150"/>
      <c r="QAH53" s="150"/>
      <c r="QAI53" s="150"/>
      <c r="QAJ53" s="150"/>
      <c r="QAK53" s="150"/>
      <c r="QAL53" s="150"/>
      <c r="QAM53" s="150"/>
      <c r="QAN53" s="150"/>
      <c r="QAO53" s="150"/>
      <c r="QAP53" s="150"/>
      <c r="QAQ53" s="150"/>
      <c r="QAR53" s="150"/>
      <c r="QAS53" s="150"/>
      <c r="QAT53" s="150"/>
      <c r="QAU53" s="150"/>
      <c r="QAV53" s="150"/>
      <c r="QAW53" s="150"/>
      <c r="QAX53" s="150"/>
      <c r="QAY53" s="150"/>
      <c r="QAZ53" s="150"/>
      <c r="QBA53" s="150"/>
      <c r="QBB53" s="150"/>
      <c r="QBC53" s="150"/>
      <c r="QBD53" s="150"/>
      <c r="QBE53" s="150"/>
      <c r="QBF53" s="150"/>
      <c r="QBG53" s="150"/>
      <c r="QBH53" s="150"/>
      <c r="QBI53" s="150"/>
      <c r="QBJ53" s="150"/>
      <c r="QBK53" s="150"/>
      <c r="QBL53" s="150"/>
      <c r="QBM53" s="150"/>
      <c r="QBN53" s="150"/>
      <c r="QBO53" s="150"/>
      <c r="QBP53" s="150"/>
      <c r="QBQ53" s="150"/>
      <c r="QBR53" s="150"/>
      <c r="QBS53" s="150"/>
      <c r="QBT53" s="150"/>
      <c r="QBU53" s="150"/>
      <c r="QBV53" s="150"/>
      <c r="QBW53" s="150"/>
      <c r="QBX53" s="150"/>
      <c r="QBY53" s="150"/>
      <c r="QBZ53" s="150"/>
      <c r="QCA53" s="150"/>
      <c r="QCB53" s="150"/>
      <c r="QCC53" s="150"/>
      <c r="QCD53" s="150"/>
      <c r="QCE53" s="150"/>
      <c r="QCF53" s="150"/>
      <c r="QCG53" s="150"/>
      <c r="QCH53" s="150"/>
      <c r="QCI53" s="150"/>
      <c r="QCJ53" s="150"/>
      <c r="QCK53" s="150"/>
      <c r="QCL53" s="150"/>
      <c r="QCM53" s="150"/>
      <c r="QCN53" s="150"/>
      <c r="QCO53" s="150"/>
      <c r="QCP53" s="150"/>
      <c r="QCQ53" s="150"/>
      <c r="QCR53" s="150"/>
      <c r="QCS53" s="150"/>
      <c r="QCT53" s="150"/>
      <c r="QCU53" s="150"/>
      <c r="QCV53" s="150"/>
      <c r="QCW53" s="150"/>
      <c r="QCX53" s="150"/>
      <c r="QCY53" s="150"/>
      <c r="QCZ53" s="150"/>
      <c r="QDA53" s="150"/>
      <c r="QDB53" s="150"/>
      <c r="QDC53" s="150"/>
      <c r="QDD53" s="150"/>
      <c r="QDE53" s="150"/>
      <c r="QDF53" s="150"/>
      <c r="QDG53" s="150"/>
      <c r="QDH53" s="150"/>
      <c r="QDI53" s="150"/>
      <c r="QDJ53" s="150"/>
      <c r="QDK53" s="150"/>
      <c r="QDL53" s="150"/>
      <c r="QDM53" s="150"/>
      <c r="QDN53" s="150"/>
      <c r="QDO53" s="150"/>
      <c r="QDP53" s="150"/>
      <c r="QDQ53" s="150"/>
      <c r="QDR53" s="150"/>
      <c r="QDS53" s="150"/>
      <c r="QDT53" s="150"/>
      <c r="QDU53" s="150"/>
      <c r="QDV53" s="150"/>
      <c r="QDW53" s="150"/>
      <c r="QDX53" s="150"/>
      <c r="QDY53" s="150"/>
      <c r="QDZ53" s="150"/>
      <c r="QEA53" s="150"/>
      <c r="QEB53" s="150"/>
      <c r="QEC53" s="150"/>
      <c r="QED53" s="150"/>
      <c r="QEE53" s="150"/>
      <c r="QEF53" s="150"/>
      <c r="QEG53" s="150"/>
      <c r="QEH53" s="150"/>
      <c r="QEI53" s="150"/>
      <c r="QEJ53" s="150"/>
      <c r="QEK53" s="150"/>
      <c r="QEL53" s="150"/>
      <c r="QEM53" s="150"/>
      <c r="QEN53" s="150"/>
      <c r="QEO53" s="150"/>
      <c r="QEP53" s="150"/>
      <c r="QEQ53" s="150"/>
      <c r="QER53" s="150"/>
      <c r="QES53" s="150"/>
      <c r="QET53" s="150"/>
      <c r="QEU53" s="150"/>
      <c r="QEV53" s="150"/>
      <c r="QEW53" s="150"/>
      <c r="QEX53" s="150"/>
      <c r="QEY53" s="150"/>
      <c r="QEZ53" s="150"/>
      <c r="QFA53" s="150"/>
      <c r="QFB53" s="150"/>
      <c r="QFC53" s="150"/>
      <c r="QFD53" s="150"/>
      <c r="QFE53" s="150"/>
      <c r="QFF53" s="150"/>
      <c r="QFG53" s="150"/>
      <c r="QFH53" s="150"/>
      <c r="QFI53" s="150"/>
      <c r="QFJ53" s="150"/>
      <c r="QFK53" s="150"/>
      <c r="QFL53" s="150"/>
      <c r="QFM53" s="150"/>
      <c r="QFN53" s="150"/>
      <c r="QFO53" s="150"/>
      <c r="QFP53" s="150"/>
      <c r="QFQ53" s="150"/>
      <c r="QFR53" s="150"/>
      <c r="QFS53" s="150"/>
      <c r="QFT53" s="150"/>
      <c r="QFU53" s="150"/>
      <c r="QFV53" s="150"/>
      <c r="QFW53" s="150"/>
      <c r="QFX53" s="150"/>
      <c r="QFY53" s="150"/>
      <c r="QFZ53" s="150"/>
      <c r="QGA53" s="150"/>
      <c r="QGB53" s="150"/>
      <c r="QGC53" s="150"/>
      <c r="QGD53" s="150"/>
      <c r="QGE53" s="150"/>
      <c r="QGF53" s="150"/>
      <c r="QGG53" s="150"/>
      <c r="QGH53" s="150"/>
      <c r="QGI53" s="150"/>
      <c r="QGJ53" s="150"/>
      <c r="QGK53" s="150"/>
      <c r="QGL53" s="150"/>
      <c r="QGM53" s="150"/>
      <c r="QGN53" s="150"/>
      <c r="QGO53" s="150"/>
      <c r="QGP53" s="150"/>
      <c r="QGQ53" s="150"/>
      <c r="QGR53" s="150"/>
      <c r="QGS53" s="150"/>
      <c r="QGT53" s="150"/>
      <c r="QGU53" s="150"/>
      <c r="QGV53" s="150"/>
      <c r="QGW53" s="150"/>
      <c r="QGX53" s="150"/>
      <c r="QGY53" s="150"/>
      <c r="QGZ53" s="150"/>
      <c r="QHA53" s="150"/>
      <c r="QHB53" s="150"/>
      <c r="QHC53" s="150"/>
      <c r="QHD53" s="150"/>
      <c r="QHE53" s="150"/>
      <c r="QHF53" s="150"/>
      <c r="QHG53" s="150"/>
      <c r="QHH53" s="150"/>
      <c r="QHI53" s="150"/>
      <c r="QHJ53" s="150"/>
      <c r="QHK53" s="150"/>
      <c r="QHL53" s="150"/>
      <c r="QHM53" s="150"/>
      <c r="QHN53" s="150"/>
      <c r="QHO53" s="150"/>
      <c r="QHP53" s="150"/>
      <c r="QHQ53" s="150"/>
      <c r="QHR53" s="150"/>
      <c r="QHS53" s="150"/>
      <c r="QHT53" s="150"/>
      <c r="QHU53" s="150"/>
      <c r="QHV53" s="150"/>
      <c r="QHW53" s="150"/>
      <c r="QHX53" s="150"/>
      <c r="QHY53" s="150"/>
      <c r="QHZ53" s="150"/>
      <c r="QIA53" s="150"/>
      <c r="QIB53" s="150"/>
      <c r="QIC53" s="150"/>
      <c r="QID53" s="150"/>
      <c r="QIE53" s="150"/>
      <c r="QIF53" s="150"/>
      <c r="QIG53" s="150"/>
      <c r="QIH53" s="150"/>
      <c r="QII53" s="150"/>
      <c r="QIJ53" s="150"/>
      <c r="QIK53" s="150"/>
      <c r="QIL53" s="150"/>
      <c r="QIM53" s="150"/>
      <c r="QIN53" s="150"/>
      <c r="QIO53" s="150"/>
      <c r="QIP53" s="150"/>
      <c r="QIQ53" s="150"/>
      <c r="QIR53" s="150"/>
      <c r="QIS53" s="150"/>
      <c r="QIT53" s="150"/>
      <c r="QIU53" s="150"/>
      <c r="QIV53" s="150"/>
      <c r="QIW53" s="150"/>
      <c r="QIX53" s="150"/>
      <c r="QIY53" s="150"/>
      <c r="QIZ53" s="150"/>
      <c r="QJA53" s="150"/>
      <c r="QJB53" s="150"/>
      <c r="QJC53" s="150"/>
      <c r="QJD53" s="150"/>
      <c r="QJE53" s="150"/>
      <c r="QJF53" s="150"/>
      <c r="QJG53" s="150"/>
      <c r="QJH53" s="150"/>
      <c r="QJI53" s="150"/>
      <c r="QJJ53" s="150"/>
      <c r="QJK53" s="150"/>
      <c r="QJL53" s="150"/>
      <c r="QJM53" s="150"/>
      <c r="QJN53" s="150"/>
      <c r="QJO53" s="150"/>
      <c r="QJP53" s="150"/>
      <c r="QJQ53" s="150"/>
      <c r="QJR53" s="150"/>
      <c r="QJS53" s="150"/>
      <c r="QJT53" s="150"/>
      <c r="QJU53" s="150"/>
      <c r="QJV53" s="150"/>
      <c r="QJW53" s="150"/>
      <c r="QJX53" s="150"/>
      <c r="QJY53" s="150"/>
      <c r="QJZ53" s="150"/>
      <c r="QKA53" s="150"/>
      <c r="QKB53" s="150"/>
      <c r="QKC53" s="150"/>
      <c r="QKD53" s="150"/>
      <c r="QKE53" s="150"/>
      <c r="QKF53" s="150"/>
      <c r="QKG53" s="150"/>
      <c r="QKH53" s="150"/>
      <c r="QKI53" s="150"/>
      <c r="QKJ53" s="150"/>
      <c r="QKK53" s="150"/>
      <c r="QKL53" s="150"/>
      <c r="QKM53" s="150"/>
      <c r="QKN53" s="150"/>
      <c r="QKO53" s="150"/>
      <c r="QKP53" s="150"/>
      <c r="QKQ53" s="150"/>
      <c r="QKR53" s="150"/>
      <c r="QKS53" s="150"/>
      <c r="QKT53" s="150"/>
      <c r="QKU53" s="150"/>
      <c r="QKV53" s="150"/>
      <c r="QKW53" s="150"/>
      <c r="QKX53" s="150"/>
      <c r="QKY53" s="150"/>
      <c r="QKZ53" s="150"/>
      <c r="QLA53" s="150"/>
      <c r="QLB53" s="150"/>
      <c r="QLC53" s="150"/>
      <c r="QLD53" s="150"/>
      <c r="QLE53" s="150"/>
      <c r="QLF53" s="150"/>
      <c r="QLG53" s="150"/>
      <c r="QLH53" s="150"/>
      <c r="QLI53" s="150"/>
      <c r="QLJ53" s="150"/>
      <c r="QLK53" s="150"/>
      <c r="QLL53" s="150"/>
      <c r="QLM53" s="150"/>
      <c r="QLN53" s="150"/>
      <c r="QLO53" s="150"/>
      <c r="QLP53" s="150"/>
      <c r="QLQ53" s="150"/>
      <c r="QLR53" s="150"/>
      <c r="QLS53" s="150"/>
      <c r="QLT53" s="150"/>
      <c r="QLU53" s="150"/>
      <c r="QLV53" s="150"/>
      <c r="QLW53" s="150"/>
      <c r="QLX53" s="150"/>
      <c r="QLY53" s="150"/>
      <c r="QLZ53" s="150"/>
      <c r="QMA53" s="150"/>
      <c r="QMB53" s="150"/>
      <c r="QMC53" s="150"/>
      <c r="QMD53" s="150"/>
      <c r="QME53" s="150"/>
      <c r="QMF53" s="150"/>
      <c r="QMG53" s="150"/>
      <c r="QMH53" s="150"/>
      <c r="QMI53" s="150"/>
      <c r="QMJ53" s="150"/>
      <c r="QMK53" s="150"/>
      <c r="QML53" s="150"/>
      <c r="QMM53" s="150"/>
      <c r="QMN53" s="150"/>
      <c r="QMO53" s="150"/>
      <c r="QMP53" s="150"/>
      <c r="QMQ53" s="150"/>
      <c r="QMR53" s="150"/>
      <c r="QMS53" s="150"/>
      <c r="QMT53" s="150"/>
      <c r="QMU53" s="150"/>
      <c r="QMV53" s="150"/>
      <c r="QMW53" s="150"/>
      <c r="QMX53" s="150"/>
      <c r="QMY53" s="150"/>
      <c r="QMZ53" s="150"/>
      <c r="QNA53" s="150"/>
      <c r="QNB53" s="150"/>
      <c r="QNC53" s="150"/>
      <c r="QND53" s="150"/>
      <c r="QNE53" s="150"/>
      <c r="QNF53" s="150"/>
      <c r="QNG53" s="150"/>
      <c r="QNH53" s="150"/>
      <c r="QNI53" s="150"/>
      <c r="QNJ53" s="150"/>
      <c r="QNK53" s="150"/>
      <c r="QNL53" s="150"/>
      <c r="QNM53" s="150"/>
      <c r="QNN53" s="150"/>
      <c r="QNO53" s="150"/>
      <c r="QNP53" s="150"/>
      <c r="QNQ53" s="150"/>
      <c r="QNR53" s="150"/>
      <c r="QNS53" s="150"/>
      <c r="QNT53" s="150"/>
      <c r="QNU53" s="150"/>
      <c r="QNV53" s="150"/>
      <c r="QNW53" s="150"/>
      <c r="QNX53" s="150"/>
      <c r="QNY53" s="150"/>
      <c r="QNZ53" s="150"/>
      <c r="QOA53" s="150"/>
      <c r="QOB53" s="150"/>
      <c r="QOC53" s="150"/>
      <c r="QOD53" s="150"/>
      <c r="QOE53" s="150"/>
      <c r="QOF53" s="150"/>
      <c r="QOG53" s="150"/>
      <c r="QOH53" s="150"/>
      <c r="QOI53" s="150"/>
      <c r="QOJ53" s="150"/>
      <c r="QOK53" s="150"/>
      <c r="QOL53" s="150"/>
      <c r="QOM53" s="150"/>
      <c r="QON53" s="150"/>
      <c r="QOO53" s="150"/>
      <c r="QOP53" s="150"/>
      <c r="QOQ53" s="150"/>
      <c r="QOR53" s="150"/>
      <c r="QOS53" s="150"/>
      <c r="QOT53" s="150"/>
      <c r="QOU53" s="150"/>
      <c r="QOV53" s="150"/>
      <c r="QOW53" s="150"/>
      <c r="QOX53" s="150"/>
      <c r="QOY53" s="150"/>
      <c r="QOZ53" s="150"/>
      <c r="QPA53" s="150"/>
      <c r="QPB53" s="150"/>
      <c r="QPC53" s="150"/>
      <c r="QPD53" s="150"/>
      <c r="QPE53" s="150"/>
      <c r="QPF53" s="150"/>
      <c r="QPG53" s="150"/>
      <c r="QPH53" s="150"/>
      <c r="QPI53" s="150"/>
      <c r="QPJ53" s="150"/>
      <c r="QPK53" s="150"/>
      <c r="QPL53" s="150"/>
      <c r="QPM53" s="150"/>
      <c r="QPN53" s="150"/>
      <c r="QPO53" s="150"/>
      <c r="QPP53" s="150"/>
      <c r="QPQ53" s="150"/>
      <c r="QPR53" s="150"/>
      <c r="QPS53" s="150"/>
      <c r="QPT53" s="150"/>
      <c r="QPU53" s="150"/>
      <c r="QPV53" s="150"/>
      <c r="QPW53" s="150"/>
      <c r="QPX53" s="150"/>
      <c r="QPY53" s="150"/>
      <c r="QPZ53" s="150"/>
      <c r="QQA53" s="150"/>
      <c r="QQB53" s="150"/>
      <c r="QQC53" s="150"/>
      <c r="QQD53" s="150"/>
      <c r="QQE53" s="150"/>
      <c r="QQF53" s="150"/>
      <c r="QQG53" s="150"/>
      <c r="QQH53" s="150"/>
      <c r="QQI53" s="150"/>
      <c r="QQJ53" s="150"/>
      <c r="QQK53" s="150"/>
      <c r="QQL53" s="150"/>
      <c r="QQM53" s="150"/>
      <c r="QQN53" s="150"/>
      <c r="QQO53" s="150"/>
      <c r="QQP53" s="150"/>
      <c r="QQQ53" s="150"/>
      <c r="QQR53" s="150"/>
      <c r="QQS53" s="150"/>
      <c r="QQT53" s="150"/>
      <c r="QQU53" s="150"/>
      <c r="QQV53" s="150"/>
      <c r="QQW53" s="150"/>
      <c r="QQX53" s="150"/>
      <c r="QQY53" s="150"/>
      <c r="QQZ53" s="150"/>
      <c r="QRA53" s="150"/>
      <c r="QRB53" s="150"/>
      <c r="QRC53" s="150"/>
      <c r="QRD53" s="150"/>
      <c r="QRE53" s="150"/>
      <c r="QRF53" s="150"/>
      <c r="QRG53" s="150"/>
      <c r="QRH53" s="150"/>
      <c r="QRI53" s="150"/>
      <c r="QRJ53" s="150"/>
      <c r="QRK53" s="150"/>
      <c r="QRL53" s="150"/>
      <c r="QRM53" s="150"/>
      <c r="QRN53" s="150"/>
      <c r="QRO53" s="150"/>
      <c r="QRP53" s="150"/>
      <c r="QRQ53" s="150"/>
      <c r="QRR53" s="150"/>
      <c r="QRS53" s="150"/>
      <c r="QRT53" s="150"/>
      <c r="QRU53" s="150"/>
      <c r="QRV53" s="150"/>
      <c r="QRW53" s="150"/>
      <c r="QRX53" s="150"/>
      <c r="QRY53" s="150"/>
      <c r="QRZ53" s="150"/>
      <c r="QSA53" s="150"/>
      <c r="QSB53" s="150"/>
      <c r="QSC53" s="150"/>
      <c r="QSD53" s="150"/>
      <c r="QSE53" s="150"/>
      <c r="QSF53" s="150"/>
      <c r="QSG53" s="150"/>
      <c r="QSH53" s="150"/>
      <c r="QSI53" s="150"/>
      <c r="QSJ53" s="150"/>
      <c r="QSK53" s="150"/>
      <c r="QSL53" s="150"/>
      <c r="QSM53" s="150"/>
      <c r="QSN53" s="150"/>
      <c r="QSO53" s="150"/>
      <c r="QSP53" s="150"/>
      <c r="QSQ53" s="150"/>
      <c r="QSR53" s="150"/>
      <c r="QSS53" s="150"/>
      <c r="QST53" s="150"/>
      <c r="QSU53" s="150"/>
      <c r="QSV53" s="150"/>
      <c r="QSW53" s="150"/>
      <c r="QSX53" s="150"/>
      <c r="QSY53" s="150"/>
      <c r="QSZ53" s="150"/>
      <c r="QTA53" s="150"/>
      <c r="QTB53" s="150"/>
      <c r="QTC53" s="150"/>
      <c r="QTD53" s="150"/>
      <c r="QTE53" s="150"/>
      <c r="QTF53" s="150"/>
      <c r="QTG53" s="150"/>
      <c r="QTH53" s="150"/>
      <c r="QTI53" s="150"/>
      <c r="QTJ53" s="150"/>
      <c r="QTK53" s="150"/>
      <c r="QTL53" s="150"/>
      <c r="QTM53" s="150"/>
      <c r="QTN53" s="150"/>
      <c r="QTO53" s="150"/>
      <c r="QTP53" s="150"/>
      <c r="QTQ53" s="150"/>
      <c r="QTR53" s="150"/>
      <c r="QTS53" s="150"/>
      <c r="QTT53" s="150"/>
      <c r="QTU53" s="150"/>
      <c r="QTV53" s="150"/>
      <c r="QTW53" s="150"/>
      <c r="QTX53" s="150"/>
      <c r="QTY53" s="150"/>
      <c r="QTZ53" s="150"/>
      <c r="QUA53" s="150"/>
      <c r="QUB53" s="150"/>
      <c r="QUC53" s="150"/>
      <c r="QUD53" s="150"/>
      <c r="QUE53" s="150"/>
      <c r="QUF53" s="150"/>
      <c r="QUG53" s="150"/>
      <c r="QUH53" s="150"/>
      <c r="QUI53" s="150"/>
      <c r="QUJ53" s="150"/>
      <c r="QUK53" s="150"/>
      <c r="QUL53" s="150"/>
      <c r="QUM53" s="150"/>
      <c r="QUN53" s="150"/>
      <c r="QUO53" s="150"/>
      <c r="QUP53" s="150"/>
      <c r="QUQ53" s="150"/>
      <c r="QUR53" s="150"/>
      <c r="QUS53" s="150"/>
      <c r="QUT53" s="150"/>
      <c r="QUU53" s="150"/>
      <c r="QUV53" s="150"/>
      <c r="QUW53" s="150"/>
      <c r="QUX53" s="150"/>
      <c r="QUY53" s="150"/>
      <c r="QUZ53" s="150"/>
      <c r="QVA53" s="150"/>
      <c r="QVB53" s="150"/>
      <c r="QVC53" s="150"/>
      <c r="QVD53" s="150"/>
      <c r="QVE53" s="150"/>
      <c r="QVF53" s="150"/>
      <c r="QVG53" s="150"/>
      <c r="QVH53" s="150"/>
      <c r="QVI53" s="150"/>
      <c r="QVJ53" s="150"/>
      <c r="QVK53" s="150"/>
      <c r="QVL53" s="150"/>
      <c r="QVM53" s="150"/>
      <c r="QVN53" s="150"/>
      <c r="QVO53" s="150"/>
      <c r="QVP53" s="150"/>
      <c r="QVQ53" s="150"/>
      <c r="QVR53" s="150"/>
      <c r="QVS53" s="150"/>
      <c r="QVT53" s="150"/>
      <c r="QVU53" s="150"/>
      <c r="QVV53" s="150"/>
      <c r="QVW53" s="150"/>
      <c r="QVX53" s="150"/>
      <c r="QVY53" s="150"/>
      <c r="QVZ53" s="150"/>
      <c r="QWA53" s="150"/>
      <c r="QWB53" s="150"/>
      <c r="QWC53" s="150"/>
      <c r="QWD53" s="150"/>
      <c r="QWE53" s="150"/>
      <c r="QWF53" s="150"/>
      <c r="QWG53" s="150"/>
      <c r="QWH53" s="150"/>
      <c r="QWI53" s="150"/>
      <c r="QWJ53" s="150"/>
      <c r="QWK53" s="150"/>
      <c r="QWL53" s="150"/>
      <c r="QWM53" s="150"/>
      <c r="QWN53" s="150"/>
      <c r="QWO53" s="150"/>
      <c r="QWP53" s="150"/>
      <c r="QWQ53" s="150"/>
      <c r="QWR53" s="150"/>
      <c r="QWS53" s="150"/>
      <c r="QWT53" s="150"/>
      <c r="QWU53" s="150"/>
      <c r="QWV53" s="150"/>
      <c r="QWW53" s="150"/>
      <c r="QWX53" s="150"/>
      <c r="QWY53" s="150"/>
      <c r="QWZ53" s="150"/>
      <c r="QXA53" s="150"/>
      <c r="QXB53" s="150"/>
      <c r="QXC53" s="150"/>
      <c r="QXD53" s="150"/>
      <c r="QXE53" s="150"/>
      <c r="QXF53" s="150"/>
      <c r="QXG53" s="150"/>
      <c r="QXH53" s="150"/>
      <c r="QXI53" s="150"/>
      <c r="QXJ53" s="150"/>
      <c r="QXK53" s="150"/>
      <c r="QXL53" s="150"/>
      <c r="QXM53" s="150"/>
      <c r="QXN53" s="150"/>
      <c r="QXO53" s="150"/>
      <c r="QXP53" s="150"/>
      <c r="QXQ53" s="150"/>
      <c r="QXR53" s="150"/>
      <c r="QXS53" s="150"/>
      <c r="QXT53" s="150"/>
      <c r="QXU53" s="150"/>
      <c r="QXV53" s="150"/>
      <c r="QXW53" s="150"/>
      <c r="QXX53" s="150"/>
      <c r="QXY53" s="150"/>
      <c r="QXZ53" s="150"/>
      <c r="QYA53" s="150"/>
      <c r="QYB53" s="150"/>
      <c r="QYC53" s="150"/>
      <c r="QYD53" s="150"/>
      <c r="QYE53" s="150"/>
      <c r="QYF53" s="150"/>
      <c r="QYG53" s="150"/>
      <c r="QYH53" s="150"/>
      <c r="QYI53" s="150"/>
      <c r="QYJ53" s="150"/>
      <c r="QYK53" s="150"/>
      <c r="QYL53" s="150"/>
      <c r="QYM53" s="150"/>
      <c r="QYN53" s="150"/>
      <c r="QYO53" s="150"/>
      <c r="QYP53" s="150"/>
      <c r="QYQ53" s="150"/>
      <c r="QYR53" s="150"/>
      <c r="QYS53" s="150"/>
      <c r="QYT53" s="150"/>
      <c r="QYU53" s="150"/>
      <c r="QYV53" s="150"/>
      <c r="QYW53" s="150"/>
      <c r="QYX53" s="150"/>
      <c r="QYY53" s="150"/>
      <c r="QYZ53" s="150"/>
      <c r="QZA53" s="150"/>
      <c r="QZB53" s="150"/>
      <c r="QZC53" s="150"/>
      <c r="QZD53" s="150"/>
      <c r="QZE53" s="150"/>
      <c r="QZF53" s="150"/>
      <c r="QZG53" s="150"/>
      <c r="QZH53" s="150"/>
      <c r="QZI53" s="150"/>
      <c r="QZJ53" s="150"/>
      <c r="QZK53" s="150"/>
      <c r="QZL53" s="150"/>
      <c r="QZM53" s="150"/>
      <c r="QZN53" s="150"/>
      <c r="QZO53" s="150"/>
      <c r="QZP53" s="150"/>
      <c r="QZQ53" s="150"/>
      <c r="QZR53" s="150"/>
      <c r="QZS53" s="150"/>
      <c r="QZT53" s="150"/>
      <c r="QZU53" s="150"/>
      <c r="QZV53" s="150"/>
      <c r="QZW53" s="150"/>
      <c r="QZX53" s="150"/>
      <c r="QZY53" s="150"/>
      <c r="QZZ53" s="150"/>
      <c r="RAA53" s="150"/>
      <c r="RAB53" s="150"/>
      <c r="RAC53" s="150"/>
      <c r="RAD53" s="150"/>
      <c r="RAE53" s="150"/>
      <c r="RAF53" s="150"/>
      <c r="RAG53" s="150"/>
      <c r="RAH53" s="150"/>
      <c r="RAI53" s="150"/>
      <c r="RAJ53" s="150"/>
      <c r="RAK53" s="150"/>
      <c r="RAL53" s="150"/>
      <c r="RAM53" s="150"/>
      <c r="RAN53" s="150"/>
      <c r="RAO53" s="150"/>
      <c r="RAP53" s="150"/>
      <c r="RAQ53" s="150"/>
      <c r="RAR53" s="150"/>
      <c r="RAS53" s="150"/>
      <c r="RAT53" s="150"/>
      <c r="RAU53" s="150"/>
      <c r="RAV53" s="150"/>
      <c r="RAW53" s="150"/>
      <c r="RAX53" s="150"/>
      <c r="RAY53" s="150"/>
      <c r="RAZ53" s="150"/>
      <c r="RBA53" s="150"/>
      <c r="RBB53" s="150"/>
      <c r="RBC53" s="150"/>
      <c r="RBD53" s="150"/>
      <c r="RBE53" s="150"/>
      <c r="RBF53" s="150"/>
      <c r="RBG53" s="150"/>
      <c r="RBH53" s="150"/>
      <c r="RBI53" s="150"/>
      <c r="RBJ53" s="150"/>
      <c r="RBK53" s="150"/>
      <c r="RBL53" s="150"/>
      <c r="RBM53" s="150"/>
      <c r="RBN53" s="150"/>
      <c r="RBO53" s="150"/>
      <c r="RBP53" s="150"/>
      <c r="RBQ53" s="150"/>
      <c r="RBR53" s="150"/>
      <c r="RBS53" s="150"/>
      <c r="RBT53" s="150"/>
      <c r="RBU53" s="150"/>
      <c r="RBV53" s="150"/>
      <c r="RBW53" s="150"/>
      <c r="RBX53" s="150"/>
      <c r="RBY53" s="150"/>
      <c r="RBZ53" s="150"/>
      <c r="RCA53" s="150"/>
      <c r="RCB53" s="150"/>
      <c r="RCC53" s="150"/>
      <c r="RCD53" s="150"/>
      <c r="RCE53" s="150"/>
      <c r="RCF53" s="150"/>
      <c r="RCG53" s="150"/>
      <c r="RCH53" s="150"/>
      <c r="RCI53" s="150"/>
      <c r="RCJ53" s="150"/>
      <c r="RCK53" s="150"/>
      <c r="RCL53" s="150"/>
      <c r="RCM53" s="150"/>
      <c r="RCN53" s="150"/>
      <c r="RCO53" s="150"/>
      <c r="RCP53" s="150"/>
      <c r="RCQ53" s="150"/>
      <c r="RCR53" s="150"/>
      <c r="RCS53" s="150"/>
      <c r="RCT53" s="150"/>
      <c r="RCU53" s="150"/>
      <c r="RCV53" s="150"/>
      <c r="RCW53" s="150"/>
      <c r="RCX53" s="150"/>
      <c r="RCY53" s="150"/>
      <c r="RCZ53" s="150"/>
      <c r="RDA53" s="150"/>
      <c r="RDB53" s="150"/>
      <c r="RDC53" s="150"/>
      <c r="RDD53" s="150"/>
      <c r="RDE53" s="150"/>
      <c r="RDF53" s="150"/>
      <c r="RDG53" s="150"/>
      <c r="RDH53" s="150"/>
      <c r="RDI53" s="150"/>
      <c r="RDJ53" s="150"/>
      <c r="RDK53" s="150"/>
      <c r="RDL53" s="150"/>
      <c r="RDM53" s="150"/>
      <c r="RDN53" s="150"/>
      <c r="RDO53" s="150"/>
      <c r="RDP53" s="150"/>
      <c r="RDQ53" s="150"/>
      <c r="RDR53" s="150"/>
      <c r="RDS53" s="150"/>
      <c r="RDT53" s="150"/>
      <c r="RDU53" s="150"/>
      <c r="RDV53" s="150"/>
      <c r="RDW53" s="150"/>
      <c r="RDX53" s="150"/>
      <c r="RDY53" s="150"/>
      <c r="RDZ53" s="150"/>
      <c r="REA53" s="150"/>
      <c r="REB53" s="150"/>
      <c r="REC53" s="150"/>
      <c r="RED53" s="150"/>
      <c r="REE53" s="150"/>
      <c r="REF53" s="150"/>
      <c r="REG53" s="150"/>
      <c r="REH53" s="150"/>
      <c r="REI53" s="150"/>
      <c r="REJ53" s="150"/>
      <c r="REK53" s="150"/>
      <c r="REL53" s="150"/>
      <c r="REM53" s="150"/>
      <c r="REN53" s="150"/>
      <c r="REO53" s="150"/>
      <c r="REP53" s="150"/>
      <c r="REQ53" s="150"/>
      <c r="RER53" s="150"/>
      <c r="RES53" s="150"/>
      <c r="RET53" s="150"/>
      <c r="REU53" s="150"/>
      <c r="REV53" s="150"/>
      <c r="REW53" s="150"/>
      <c r="REX53" s="150"/>
      <c r="REY53" s="150"/>
      <c r="REZ53" s="150"/>
      <c r="RFA53" s="150"/>
      <c r="RFB53" s="150"/>
      <c r="RFC53" s="150"/>
      <c r="RFD53" s="150"/>
      <c r="RFE53" s="150"/>
      <c r="RFF53" s="150"/>
      <c r="RFG53" s="150"/>
      <c r="RFH53" s="150"/>
      <c r="RFI53" s="150"/>
      <c r="RFJ53" s="150"/>
      <c r="RFK53" s="150"/>
      <c r="RFL53" s="150"/>
      <c r="RFM53" s="150"/>
      <c r="RFN53" s="150"/>
      <c r="RFO53" s="150"/>
      <c r="RFP53" s="150"/>
      <c r="RFQ53" s="150"/>
      <c r="RFR53" s="150"/>
      <c r="RFS53" s="150"/>
      <c r="RFT53" s="150"/>
      <c r="RFU53" s="150"/>
      <c r="RFV53" s="150"/>
      <c r="RFW53" s="150"/>
      <c r="RFX53" s="150"/>
      <c r="RFY53" s="150"/>
      <c r="RFZ53" s="150"/>
      <c r="RGA53" s="150"/>
      <c r="RGB53" s="150"/>
      <c r="RGC53" s="150"/>
      <c r="RGD53" s="150"/>
      <c r="RGE53" s="150"/>
      <c r="RGF53" s="150"/>
      <c r="RGG53" s="150"/>
      <c r="RGH53" s="150"/>
      <c r="RGI53" s="150"/>
      <c r="RGJ53" s="150"/>
      <c r="RGK53" s="150"/>
      <c r="RGL53" s="150"/>
      <c r="RGM53" s="150"/>
      <c r="RGN53" s="150"/>
      <c r="RGO53" s="150"/>
      <c r="RGP53" s="150"/>
      <c r="RGQ53" s="150"/>
      <c r="RGR53" s="150"/>
      <c r="RGS53" s="150"/>
      <c r="RGT53" s="150"/>
      <c r="RGU53" s="150"/>
      <c r="RGV53" s="150"/>
      <c r="RGW53" s="150"/>
      <c r="RGX53" s="150"/>
      <c r="RGY53" s="150"/>
      <c r="RGZ53" s="150"/>
      <c r="RHA53" s="150"/>
      <c r="RHB53" s="150"/>
      <c r="RHC53" s="150"/>
      <c r="RHD53" s="150"/>
      <c r="RHE53" s="150"/>
      <c r="RHF53" s="150"/>
      <c r="RHG53" s="150"/>
      <c r="RHH53" s="150"/>
      <c r="RHI53" s="150"/>
      <c r="RHJ53" s="150"/>
      <c r="RHK53" s="150"/>
      <c r="RHL53" s="150"/>
      <c r="RHM53" s="150"/>
      <c r="RHN53" s="150"/>
      <c r="RHO53" s="150"/>
      <c r="RHP53" s="150"/>
      <c r="RHQ53" s="150"/>
      <c r="RHR53" s="150"/>
      <c r="RHS53" s="150"/>
      <c r="RHT53" s="150"/>
      <c r="RHU53" s="150"/>
      <c r="RHV53" s="150"/>
      <c r="RHW53" s="150"/>
      <c r="RHX53" s="150"/>
      <c r="RHY53" s="150"/>
      <c r="RHZ53" s="150"/>
      <c r="RIA53" s="150"/>
      <c r="RIB53" s="150"/>
      <c r="RIC53" s="150"/>
      <c r="RID53" s="150"/>
      <c r="RIE53" s="150"/>
      <c r="RIF53" s="150"/>
      <c r="RIG53" s="150"/>
      <c r="RIH53" s="150"/>
      <c r="RII53" s="150"/>
      <c r="RIJ53" s="150"/>
      <c r="RIK53" s="150"/>
      <c r="RIL53" s="150"/>
      <c r="RIM53" s="150"/>
      <c r="RIN53" s="150"/>
      <c r="RIO53" s="150"/>
      <c r="RIP53" s="150"/>
      <c r="RIQ53" s="150"/>
      <c r="RIR53" s="150"/>
      <c r="RIS53" s="150"/>
      <c r="RIT53" s="150"/>
      <c r="RIU53" s="150"/>
      <c r="RIV53" s="150"/>
      <c r="RIW53" s="150"/>
      <c r="RIX53" s="150"/>
      <c r="RIY53" s="150"/>
      <c r="RIZ53" s="150"/>
      <c r="RJA53" s="150"/>
      <c r="RJB53" s="150"/>
      <c r="RJC53" s="150"/>
      <c r="RJD53" s="150"/>
      <c r="RJE53" s="150"/>
      <c r="RJF53" s="150"/>
      <c r="RJG53" s="150"/>
      <c r="RJH53" s="150"/>
      <c r="RJI53" s="150"/>
      <c r="RJJ53" s="150"/>
      <c r="RJK53" s="150"/>
      <c r="RJL53" s="150"/>
      <c r="RJM53" s="150"/>
      <c r="RJN53" s="150"/>
      <c r="RJO53" s="150"/>
      <c r="RJP53" s="150"/>
      <c r="RJQ53" s="150"/>
      <c r="RJR53" s="150"/>
      <c r="RJS53" s="150"/>
      <c r="RJT53" s="150"/>
      <c r="RJU53" s="150"/>
      <c r="RJV53" s="150"/>
      <c r="RJW53" s="150"/>
      <c r="RJX53" s="150"/>
      <c r="RJY53" s="150"/>
      <c r="RJZ53" s="150"/>
      <c r="RKA53" s="150"/>
      <c r="RKB53" s="150"/>
      <c r="RKC53" s="150"/>
      <c r="RKD53" s="150"/>
      <c r="RKE53" s="150"/>
      <c r="RKF53" s="150"/>
      <c r="RKG53" s="150"/>
      <c r="RKH53" s="150"/>
      <c r="RKI53" s="150"/>
      <c r="RKJ53" s="150"/>
      <c r="RKK53" s="150"/>
      <c r="RKL53" s="150"/>
      <c r="RKM53" s="150"/>
      <c r="RKN53" s="150"/>
      <c r="RKO53" s="150"/>
      <c r="RKP53" s="150"/>
      <c r="RKQ53" s="150"/>
      <c r="RKR53" s="150"/>
      <c r="RKS53" s="150"/>
      <c r="RKT53" s="150"/>
      <c r="RKU53" s="150"/>
      <c r="RKV53" s="150"/>
      <c r="RKW53" s="150"/>
      <c r="RKX53" s="150"/>
      <c r="RKY53" s="150"/>
      <c r="RKZ53" s="150"/>
      <c r="RLA53" s="150"/>
      <c r="RLB53" s="150"/>
      <c r="RLC53" s="150"/>
      <c r="RLD53" s="150"/>
      <c r="RLE53" s="150"/>
      <c r="RLF53" s="150"/>
      <c r="RLG53" s="150"/>
      <c r="RLH53" s="150"/>
      <c r="RLI53" s="150"/>
      <c r="RLJ53" s="150"/>
      <c r="RLK53" s="150"/>
      <c r="RLL53" s="150"/>
      <c r="RLM53" s="150"/>
      <c r="RLN53" s="150"/>
      <c r="RLO53" s="150"/>
      <c r="RLP53" s="150"/>
      <c r="RLQ53" s="150"/>
      <c r="RLR53" s="150"/>
      <c r="RLS53" s="150"/>
      <c r="RLT53" s="150"/>
      <c r="RLU53" s="150"/>
      <c r="RLV53" s="150"/>
      <c r="RLW53" s="150"/>
      <c r="RLX53" s="150"/>
      <c r="RLY53" s="150"/>
      <c r="RLZ53" s="150"/>
      <c r="RMA53" s="150"/>
      <c r="RMB53" s="150"/>
      <c r="RMC53" s="150"/>
      <c r="RMD53" s="150"/>
      <c r="RME53" s="150"/>
      <c r="RMF53" s="150"/>
      <c r="RMG53" s="150"/>
      <c r="RMH53" s="150"/>
      <c r="RMI53" s="150"/>
      <c r="RMJ53" s="150"/>
      <c r="RMK53" s="150"/>
      <c r="RML53" s="150"/>
      <c r="RMM53" s="150"/>
      <c r="RMN53" s="150"/>
      <c r="RMO53" s="150"/>
      <c r="RMP53" s="150"/>
      <c r="RMQ53" s="150"/>
      <c r="RMR53" s="150"/>
      <c r="RMS53" s="150"/>
      <c r="RMT53" s="150"/>
      <c r="RMU53" s="150"/>
      <c r="RMV53" s="150"/>
      <c r="RMW53" s="150"/>
      <c r="RMX53" s="150"/>
      <c r="RMY53" s="150"/>
      <c r="RMZ53" s="150"/>
      <c r="RNA53" s="150"/>
      <c r="RNB53" s="150"/>
      <c r="RNC53" s="150"/>
      <c r="RND53" s="150"/>
      <c r="RNE53" s="150"/>
      <c r="RNF53" s="150"/>
      <c r="RNG53" s="150"/>
      <c r="RNH53" s="150"/>
      <c r="RNI53" s="150"/>
      <c r="RNJ53" s="150"/>
      <c r="RNK53" s="150"/>
      <c r="RNL53" s="150"/>
      <c r="RNM53" s="150"/>
      <c r="RNN53" s="150"/>
      <c r="RNO53" s="150"/>
      <c r="RNP53" s="150"/>
      <c r="RNQ53" s="150"/>
      <c r="RNR53" s="150"/>
      <c r="RNS53" s="150"/>
      <c r="RNT53" s="150"/>
      <c r="RNU53" s="150"/>
      <c r="RNV53" s="150"/>
      <c r="RNW53" s="150"/>
      <c r="RNX53" s="150"/>
      <c r="RNY53" s="150"/>
      <c r="RNZ53" s="150"/>
      <c r="ROA53" s="150"/>
      <c r="ROB53" s="150"/>
      <c r="ROC53" s="150"/>
      <c r="ROD53" s="150"/>
      <c r="ROE53" s="150"/>
      <c r="ROF53" s="150"/>
      <c r="ROG53" s="150"/>
      <c r="ROH53" s="150"/>
      <c r="ROI53" s="150"/>
      <c r="ROJ53" s="150"/>
      <c r="ROK53" s="150"/>
      <c r="ROL53" s="150"/>
      <c r="ROM53" s="150"/>
      <c r="RON53" s="150"/>
      <c r="ROO53" s="150"/>
      <c r="ROP53" s="150"/>
      <c r="ROQ53" s="150"/>
      <c r="ROR53" s="150"/>
      <c r="ROS53" s="150"/>
      <c r="ROT53" s="150"/>
      <c r="ROU53" s="150"/>
      <c r="ROV53" s="150"/>
      <c r="ROW53" s="150"/>
      <c r="ROX53" s="150"/>
      <c r="ROY53" s="150"/>
      <c r="ROZ53" s="150"/>
      <c r="RPA53" s="150"/>
      <c r="RPB53" s="150"/>
      <c r="RPC53" s="150"/>
      <c r="RPD53" s="150"/>
      <c r="RPE53" s="150"/>
      <c r="RPF53" s="150"/>
      <c r="RPG53" s="150"/>
      <c r="RPH53" s="150"/>
      <c r="RPI53" s="150"/>
      <c r="RPJ53" s="150"/>
      <c r="RPK53" s="150"/>
      <c r="RPL53" s="150"/>
      <c r="RPM53" s="150"/>
      <c r="RPN53" s="150"/>
      <c r="RPO53" s="150"/>
      <c r="RPP53" s="150"/>
      <c r="RPQ53" s="150"/>
      <c r="RPR53" s="150"/>
      <c r="RPS53" s="150"/>
      <c r="RPT53" s="150"/>
      <c r="RPU53" s="150"/>
      <c r="RPV53" s="150"/>
      <c r="RPW53" s="150"/>
      <c r="RPX53" s="150"/>
      <c r="RPY53" s="150"/>
      <c r="RPZ53" s="150"/>
      <c r="RQA53" s="150"/>
      <c r="RQB53" s="150"/>
      <c r="RQC53" s="150"/>
      <c r="RQD53" s="150"/>
      <c r="RQE53" s="150"/>
      <c r="RQF53" s="150"/>
      <c r="RQG53" s="150"/>
      <c r="RQH53" s="150"/>
      <c r="RQI53" s="150"/>
      <c r="RQJ53" s="150"/>
      <c r="RQK53" s="150"/>
      <c r="RQL53" s="150"/>
      <c r="RQM53" s="150"/>
      <c r="RQN53" s="150"/>
      <c r="RQO53" s="150"/>
      <c r="RQP53" s="150"/>
      <c r="RQQ53" s="150"/>
      <c r="RQR53" s="150"/>
      <c r="RQS53" s="150"/>
      <c r="RQT53" s="150"/>
      <c r="RQU53" s="150"/>
      <c r="RQV53" s="150"/>
      <c r="RQW53" s="150"/>
      <c r="RQX53" s="150"/>
      <c r="RQY53" s="150"/>
      <c r="RQZ53" s="150"/>
      <c r="RRA53" s="150"/>
      <c r="RRB53" s="150"/>
      <c r="RRC53" s="150"/>
      <c r="RRD53" s="150"/>
      <c r="RRE53" s="150"/>
      <c r="RRF53" s="150"/>
      <c r="RRG53" s="150"/>
      <c r="RRH53" s="150"/>
      <c r="RRI53" s="150"/>
      <c r="RRJ53" s="150"/>
      <c r="RRK53" s="150"/>
      <c r="RRL53" s="150"/>
      <c r="RRM53" s="150"/>
      <c r="RRN53" s="150"/>
      <c r="RRO53" s="150"/>
      <c r="RRP53" s="150"/>
      <c r="RRQ53" s="150"/>
      <c r="RRR53" s="150"/>
      <c r="RRS53" s="150"/>
      <c r="RRT53" s="150"/>
      <c r="RRU53" s="150"/>
      <c r="RRV53" s="150"/>
      <c r="RRW53" s="150"/>
      <c r="RRX53" s="150"/>
      <c r="RRY53" s="150"/>
      <c r="RRZ53" s="150"/>
      <c r="RSA53" s="150"/>
      <c r="RSB53" s="150"/>
      <c r="RSC53" s="150"/>
      <c r="RSD53" s="150"/>
      <c r="RSE53" s="150"/>
      <c r="RSF53" s="150"/>
      <c r="RSG53" s="150"/>
      <c r="RSH53" s="150"/>
      <c r="RSI53" s="150"/>
      <c r="RSJ53" s="150"/>
      <c r="RSK53" s="150"/>
      <c r="RSL53" s="150"/>
      <c r="RSM53" s="150"/>
      <c r="RSN53" s="150"/>
      <c r="RSO53" s="150"/>
      <c r="RSP53" s="150"/>
      <c r="RSQ53" s="150"/>
      <c r="RSR53" s="150"/>
      <c r="RSS53" s="150"/>
      <c r="RST53" s="150"/>
      <c r="RSU53" s="150"/>
      <c r="RSV53" s="150"/>
      <c r="RSW53" s="150"/>
      <c r="RSX53" s="150"/>
      <c r="RSY53" s="150"/>
      <c r="RSZ53" s="150"/>
      <c r="RTA53" s="150"/>
      <c r="RTB53" s="150"/>
      <c r="RTC53" s="150"/>
      <c r="RTD53" s="150"/>
      <c r="RTE53" s="150"/>
      <c r="RTF53" s="150"/>
      <c r="RTG53" s="150"/>
      <c r="RTH53" s="150"/>
      <c r="RTI53" s="150"/>
      <c r="RTJ53" s="150"/>
      <c r="RTK53" s="150"/>
      <c r="RTL53" s="150"/>
      <c r="RTM53" s="150"/>
      <c r="RTN53" s="150"/>
      <c r="RTO53" s="150"/>
      <c r="RTP53" s="150"/>
      <c r="RTQ53" s="150"/>
      <c r="RTR53" s="150"/>
      <c r="RTS53" s="150"/>
      <c r="RTT53" s="150"/>
      <c r="RTU53" s="150"/>
      <c r="RTV53" s="150"/>
      <c r="RTW53" s="150"/>
      <c r="RTX53" s="150"/>
      <c r="RTY53" s="150"/>
      <c r="RTZ53" s="150"/>
      <c r="RUA53" s="150"/>
      <c r="RUB53" s="150"/>
      <c r="RUC53" s="150"/>
      <c r="RUD53" s="150"/>
      <c r="RUE53" s="150"/>
      <c r="RUF53" s="150"/>
      <c r="RUG53" s="150"/>
      <c r="RUH53" s="150"/>
      <c r="RUI53" s="150"/>
      <c r="RUJ53" s="150"/>
      <c r="RUK53" s="150"/>
      <c r="RUL53" s="150"/>
      <c r="RUM53" s="150"/>
      <c r="RUN53" s="150"/>
      <c r="RUO53" s="150"/>
      <c r="RUP53" s="150"/>
      <c r="RUQ53" s="150"/>
      <c r="RUR53" s="150"/>
      <c r="RUS53" s="150"/>
      <c r="RUT53" s="150"/>
      <c r="RUU53" s="150"/>
      <c r="RUV53" s="150"/>
      <c r="RUW53" s="150"/>
      <c r="RUX53" s="150"/>
      <c r="RUY53" s="150"/>
      <c r="RUZ53" s="150"/>
      <c r="RVA53" s="150"/>
      <c r="RVB53" s="150"/>
      <c r="RVC53" s="150"/>
      <c r="RVD53" s="150"/>
      <c r="RVE53" s="150"/>
      <c r="RVF53" s="150"/>
      <c r="RVG53" s="150"/>
      <c r="RVH53" s="150"/>
      <c r="RVI53" s="150"/>
      <c r="RVJ53" s="150"/>
      <c r="RVK53" s="150"/>
      <c r="RVL53" s="150"/>
      <c r="RVM53" s="150"/>
      <c r="RVN53" s="150"/>
      <c r="RVO53" s="150"/>
      <c r="RVP53" s="150"/>
      <c r="RVQ53" s="150"/>
      <c r="RVR53" s="150"/>
      <c r="RVS53" s="150"/>
      <c r="RVT53" s="150"/>
      <c r="RVU53" s="150"/>
      <c r="RVV53" s="150"/>
      <c r="RVW53" s="150"/>
      <c r="RVX53" s="150"/>
      <c r="RVY53" s="150"/>
      <c r="RVZ53" s="150"/>
      <c r="RWA53" s="150"/>
      <c r="RWB53" s="150"/>
      <c r="RWC53" s="150"/>
      <c r="RWD53" s="150"/>
      <c r="RWE53" s="150"/>
      <c r="RWF53" s="150"/>
      <c r="RWG53" s="150"/>
      <c r="RWH53" s="150"/>
      <c r="RWI53" s="150"/>
      <c r="RWJ53" s="150"/>
      <c r="RWK53" s="150"/>
      <c r="RWL53" s="150"/>
      <c r="RWM53" s="150"/>
      <c r="RWN53" s="150"/>
      <c r="RWO53" s="150"/>
      <c r="RWP53" s="150"/>
      <c r="RWQ53" s="150"/>
      <c r="RWR53" s="150"/>
      <c r="RWS53" s="150"/>
      <c r="RWT53" s="150"/>
      <c r="RWU53" s="150"/>
      <c r="RWV53" s="150"/>
      <c r="RWW53" s="150"/>
      <c r="RWX53" s="150"/>
      <c r="RWY53" s="150"/>
      <c r="RWZ53" s="150"/>
      <c r="RXA53" s="150"/>
      <c r="RXB53" s="150"/>
      <c r="RXC53" s="150"/>
      <c r="RXD53" s="150"/>
      <c r="RXE53" s="150"/>
      <c r="RXF53" s="150"/>
      <c r="RXG53" s="150"/>
      <c r="RXH53" s="150"/>
      <c r="RXI53" s="150"/>
      <c r="RXJ53" s="150"/>
      <c r="RXK53" s="150"/>
      <c r="RXL53" s="150"/>
      <c r="RXM53" s="150"/>
      <c r="RXN53" s="150"/>
      <c r="RXO53" s="150"/>
      <c r="RXP53" s="150"/>
      <c r="RXQ53" s="150"/>
      <c r="RXR53" s="150"/>
      <c r="RXS53" s="150"/>
      <c r="RXT53" s="150"/>
      <c r="RXU53" s="150"/>
      <c r="RXV53" s="150"/>
      <c r="RXW53" s="150"/>
      <c r="RXX53" s="150"/>
      <c r="RXY53" s="150"/>
      <c r="RXZ53" s="150"/>
      <c r="RYA53" s="150"/>
      <c r="RYB53" s="150"/>
      <c r="RYC53" s="150"/>
      <c r="RYD53" s="150"/>
      <c r="RYE53" s="150"/>
      <c r="RYF53" s="150"/>
      <c r="RYG53" s="150"/>
      <c r="RYH53" s="150"/>
      <c r="RYI53" s="150"/>
      <c r="RYJ53" s="150"/>
      <c r="RYK53" s="150"/>
      <c r="RYL53" s="150"/>
      <c r="RYM53" s="150"/>
      <c r="RYN53" s="150"/>
      <c r="RYO53" s="150"/>
      <c r="RYP53" s="150"/>
      <c r="RYQ53" s="150"/>
      <c r="RYR53" s="150"/>
      <c r="RYS53" s="150"/>
      <c r="RYT53" s="150"/>
      <c r="RYU53" s="150"/>
      <c r="RYV53" s="150"/>
      <c r="RYW53" s="150"/>
      <c r="RYX53" s="150"/>
      <c r="RYY53" s="150"/>
      <c r="RYZ53" s="150"/>
      <c r="RZA53" s="150"/>
      <c r="RZB53" s="150"/>
      <c r="RZC53" s="150"/>
      <c r="RZD53" s="150"/>
      <c r="RZE53" s="150"/>
      <c r="RZF53" s="150"/>
      <c r="RZG53" s="150"/>
      <c r="RZH53" s="150"/>
      <c r="RZI53" s="150"/>
      <c r="RZJ53" s="150"/>
      <c r="RZK53" s="150"/>
      <c r="RZL53" s="150"/>
      <c r="RZM53" s="150"/>
      <c r="RZN53" s="150"/>
      <c r="RZO53" s="150"/>
      <c r="RZP53" s="150"/>
      <c r="RZQ53" s="150"/>
      <c r="RZR53" s="150"/>
      <c r="RZS53" s="150"/>
      <c r="RZT53" s="150"/>
      <c r="RZU53" s="150"/>
      <c r="RZV53" s="150"/>
      <c r="RZW53" s="150"/>
      <c r="RZX53" s="150"/>
      <c r="RZY53" s="150"/>
      <c r="RZZ53" s="150"/>
      <c r="SAA53" s="150"/>
      <c r="SAB53" s="150"/>
      <c r="SAC53" s="150"/>
      <c r="SAD53" s="150"/>
      <c r="SAE53" s="150"/>
      <c r="SAF53" s="150"/>
      <c r="SAG53" s="150"/>
      <c r="SAH53" s="150"/>
      <c r="SAI53" s="150"/>
      <c r="SAJ53" s="150"/>
      <c r="SAK53" s="150"/>
      <c r="SAL53" s="150"/>
      <c r="SAM53" s="150"/>
      <c r="SAN53" s="150"/>
      <c r="SAO53" s="150"/>
      <c r="SAP53" s="150"/>
      <c r="SAQ53" s="150"/>
      <c r="SAR53" s="150"/>
      <c r="SAS53" s="150"/>
      <c r="SAT53" s="150"/>
      <c r="SAU53" s="150"/>
      <c r="SAV53" s="150"/>
      <c r="SAW53" s="150"/>
      <c r="SAX53" s="150"/>
      <c r="SAY53" s="150"/>
      <c r="SAZ53" s="150"/>
      <c r="SBA53" s="150"/>
      <c r="SBB53" s="150"/>
      <c r="SBC53" s="150"/>
      <c r="SBD53" s="150"/>
      <c r="SBE53" s="150"/>
      <c r="SBF53" s="150"/>
      <c r="SBG53" s="150"/>
      <c r="SBH53" s="150"/>
      <c r="SBI53" s="150"/>
      <c r="SBJ53" s="150"/>
      <c r="SBK53" s="150"/>
      <c r="SBL53" s="150"/>
      <c r="SBM53" s="150"/>
      <c r="SBN53" s="150"/>
      <c r="SBO53" s="150"/>
      <c r="SBP53" s="150"/>
      <c r="SBQ53" s="150"/>
      <c r="SBR53" s="150"/>
      <c r="SBS53" s="150"/>
      <c r="SBT53" s="150"/>
      <c r="SBU53" s="150"/>
      <c r="SBV53" s="150"/>
      <c r="SBW53" s="150"/>
      <c r="SBX53" s="150"/>
      <c r="SBY53" s="150"/>
      <c r="SBZ53" s="150"/>
      <c r="SCA53" s="150"/>
      <c r="SCB53" s="150"/>
      <c r="SCC53" s="150"/>
      <c r="SCD53" s="150"/>
      <c r="SCE53" s="150"/>
      <c r="SCF53" s="150"/>
      <c r="SCG53" s="150"/>
      <c r="SCH53" s="150"/>
      <c r="SCI53" s="150"/>
      <c r="SCJ53" s="150"/>
      <c r="SCK53" s="150"/>
      <c r="SCL53" s="150"/>
      <c r="SCM53" s="150"/>
      <c r="SCN53" s="150"/>
      <c r="SCO53" s="150"/>
      <c r="SCP53" s="150"/>
      <c r="SCQ53" s="150"/>
      <c r="SCR53" s="150"/>
      <c r="SCS53" s="150"/>
      <c r="SCT53" s="150"/>
      <c r="SCU53" s="150"/>
      <c r="SCV53" s="150"/>
      <c r="SCW53" s="150"/>
      <c r="SCX53" s="150"/>
      <c r="SCY53" s="150"/>
      <c r="SCZ53" s="150"/>
      <c r="SDA53" s="150"/>
      <c r="SDB53" s="150"/>
      <c r="SDC53" s="150"/>
      <c r="SDD53" s="150"/>
      <c r="SDE53" s="150"/>
      <c r="SDF53" s="150"/>
      <c r="SDG53" s="150"/>
      <c r="SDH53" s="150"/>
      <c r="SDI53" s="150"/>
      <c r="SDJ53" s="150"/>
      <c r="SDK53" s="150"/>
      <c r="SDL53" s="150"/>
      <c r="SDM53" s="150"/>
      <c r="SDN53" s="150"/>
      <c r="SDO53" s="150"/>
      <c r="SDP53" s="150"/>
      <c r="SDQ53" s="150"/>
      <c r="SDR53" s="150"/>
      <c r="SDS53" s="150"/>
      <c r="SDT53" s="150"/>
      <c r="SDU53" s="150"/>
      <c r="SDV53" s="150"/>
      <c r="SDW53" s="150"/>
      <c r="SDX53" s="150"/>
      <c r="SDY53" s="150"/>
      <c r="SDZ53" s="150"/>
      <c r="SEA53" s="150"/>
      <c r="SEB53" s="150"/>
      <c r="SEC53" s="150"/>
      <c r="SED53" s="150"/>
      <c r="SEE53" s="150"/>
      <c r="SEF53" s="150"/>
      <c r="SEG53" s="150"/>
      <c r="SEH53" s="150"/>
      <c r="SEI53" s="150"/>
      <c r="SEJ53" s="150"/>
      <c r="SEK53" s="150"/>
      <c r="SEL53" s="150"/>
      <c r="SEM53" s="150"/>
      <c r="SEN53" s="150"/>
      <c r="SEO53" s="150"/>
      <c r="SEP53" s="150"/>
      <c r="SEQ53" s="150"/>
      <c r="SER53" s="150"/>
      <c r="SES53" s="150"/>
      <c r="SET53" s="150"/>
      <c r="SEU53" s="150"/>
      <c r="SEV53" s="150"/>
      <c r="SEW53" s="150"/>
      <c r="SEX53" s="150"/>
      <c r="SEY53" s="150"/>
      <c r="SEZ53" s="150"/>
      <c r="SFA53" s="150"/>
      <c r="SFB53" s="150"/>
      <c r="SFC53" s="150"/>
      <c r="SFD53" s="150"/>
      <c r="SFE53" s="150"/>
      <c r="SFF53" s="150"/>
      <c r="SFG53" s="150"/>
      <c r="SFH53" s="150"/>
      <c r="SFI53" s="150"/>
      <c r="SFJ53" s="150"/>
      <c r="SFK53" s="150"/>
      <c r="SFL53" s="150"/>
      <c r="SFM53" s="150"/>
      <c r="SFN53" s="150"/>
      <c r="SFO53" s="150"/>
      <c r="SFP53" s="150"/>
      <c r="SFQ53" s="150"/>
      <c r="SFR53" s="150"/>
      <c r="SFS53" s="150"/>
      <c r="SFT53" s="150"/>
      <c r="SFU53" s="150"/>
      <c r="SFV53" s="150"/>
      <c r="SFW53" s="150"/>
      <c r="SFX53" s="150"/>
      <c r="SFY53" s="150"/>
      <c r="SFZ53" s="150"/>
      <c r="SGA53" s="150"/>
      <c r="SGB53" s="150"/>
      <c r="SGC53" s="150"/>
      <c r="SGD53" s="150"/>
      <c r="SGE53" s="150"/>
      <c r="SGF53" s="150"/>
      <c r="SGG53" s="150"/>
      <c r="SGH53" s="150"/>
      <c r="SGI53" s="150"/>
      <c r="SGJ53" s="150"/>
      <c r="SGK53" s="150"/>
      <c r="SGL53" s="150"/>
      <c r="SGM53" s="150"/>
      <c r="SGN53" s="150"/>
      <c r="SGO53" s="150"/>
      <c r="SGP53" s="150"/>
      <c r="SGQ53" s="150"/>
      <c r="SGR53" s="150"/>
      <c r="SGS53" s="150"/>
      <c r="SGT53" s="150"/>
      <c r="SGU53" s="150"/>
      <c r="SGV53" s="150"/>
      <c r="SGW53" s="150"/>
      <c r="SGX53" s="150"/>
      <c r="SGY53" s="150"/>
      <c r="SGZ53" s="150"/>
      <c r="SHA53" s="150"/>
      <c r="SHB53" s="150"/>
      <c r="SHC53" s="150"/>
      <c r="SHD53" s="150"/>
      <c r="SHE53" s="150"/>
      <c r="SHF53" s="150"/>
      <c r="SHG53" s="150"/>
      <c r="SHH53" s="150"/>
      <c r="SHI53" s="150"/>
      <c r="SHJ53" s="150"/>
      <c r="SHK53" s="150"/>
      <c r="SHL53" s="150"/>
      <c r="SHM53" s="150"/>
      <c r="SHN53" s="150"/>
      <c r="SHO53" s="150"/>
      <c r="SHP53" s="150"/>
      <c r="SHQ53" s="150"/>
      <c r="SHR53" s="150"/>
      <c r="SHS53" s="150"/>
      <c r="SHT53" s="150"/>
      <c r="SHU53" s="150"/>
      <c r="SHV53" s="150"/>
      <c r="SHW53" s="150"/>
      <c r="SHX53" s="150"/>
      <c r="SHY53" s="150"/>
      <c r="SHZ53" s="150"/>
      <c r="SIA53" s="150"/>
      <c r="SIB53" s="150"/>
      <c r="SIC53" s="150"/>
      <c r="SID53" s="150"/>
      <c r="SIE53" s="150"/>
      <c r="SIF53" s="150"/>
      <c r="SIG53" s="150"/>
      <c r="SIH53" s="150"/>
      <c r="SII53" s="150"/>
      <c r="SIJ53" s="150"/>
      <c r="SIK53" s="150"/>
      <c r="SIL53" s="150"/>
      <c r="SIM53" s="150"/>
      <c r="SIN53" s="150"/>
      <c r="SIO53" s="150"/>
      <c r="SIP53" s="150"/>
      <c r="SIQ53" s="150"/>
      <c r="SIR53" s="150"/>
      <c r="SIS53" s="150"/>
      <c r="SIT53" s="150"/>
      <c r="SIU53" s="150"/>
      <c r="SIV53" s="150"/>
      <c r="SIW53" s="150"/>
      <c r="SIX53" s="150"/>
      <c r="SIY53" s="150"/>
      <c r="SIZ53" s="150"/>
      <c r="SJA53" s="150"/>
      <c r="SJB53" s="150"/>
      <c r="SJC53" s="150"/>
      <c r="SJD53" s="150"/>
      <c r="SJE53" s="150"/>
      <c r="SJF53" s="150"/>
      <c r="SJG53" s="150"/>
      <c r="SJH53" s="150"/>
      <c r="SJI53" s="150"/>
      <c r="SJJ53" s="150"/>
      <c r="SJK53" s="150"/>
      <c r="SJL53" s="150"/>
      <c r="SJM53" s="150"/>
      <c r="SJN53" s="150"/>
      <c r="SJO53" s="150"/>
      <c r="SJP53" s="150"/>
      <c r="SJQ53" s="150"/>
      <c r="SJR53" s="150"/>
      <c r="SJS53" s="150"/>
      <c r="SJT53" s="150"/>
      <c r="SJU53" s="150"/>
      <c r="SJV53" s="150"/>
      <c r="SJW53" s="150"/>
      <c r="SJX53" s="150"/>
      <c r="SJY53" s="150"/>
      <c r="SJZ53" s="150"/>
      <c r="SKA53" s="150"/>
      <c r="SKB53" s="150"/>
      <c r="SKC53" s="150"/>
      <c r="SKD53" s="150"/>
      <c r="SKE53" s="150"/>
      <c r="SKF53" s="150"/>
      <c r="SKG53" s="150"/>
      <c r="SKH53" s="150"/>
      <c r="SKI53" s="150"/>
      <c r="SKJ53" s="150"/>
      <c r="SKK53" s="150"/>
      <c r="SKL53" s="150"/>
      <c r="SKM53" s="150"/>
      <c r="SKN53" s="150"/>
      <c r="SKO53" s="150"/>
      <c r="SKP53" s="150"/>
      <c r="SKQ53" s="150"/>
      <c r="SKR53" s="150"/>
      <c r="SKS53" s="150"/>
      <c r="SKT53" s="150"/>
      <c r="SKU53" s="150"/>
      <c r="SKV53" s="150"/>
      <c r="SKW53" s="150"/>
      <c r="SKX53" s="150"/>
      <c r="SKY53" s="150"/>
      <c r="SKZ53" s="150"/>
      <c r="SLA53" s="150"/>
      <c r="SLB53" s="150"/>
      <c r="SLC53" s="150"/>
      <c r="SLD53" s="150"/>
      <c r="SLE53" s="150"/>
      <c r="SLF53" s="150"/>
      <c r="SLG53" s="150"/>
      <c r="SLH53" s="150"/>
      <c r="SLI53" s="150"/>
      <c r="SLJ53" s="150"/>
      <c r="SLK53" s="150"/>
      <c r="SLL53" s="150"/>
      <c r="SLM53" s="150"/>
      <c r="SLN53" s="150"/>
      <c r="SLO53" s="150"/>
      <c r="SLP53" s="150"/>
      <c r="SLQ53" s="150"/>
      <c r="SLR53" s="150"/>
      <c r="SLS53" s="150"/>
      <c r="SLT53" s="150"/>
      <c r="SLU53" s="150"/>
      <c r="SLV53" s="150"/>
      <c r="SLW53" s="150"/>
      <c r="SLX53" s="150"/>
      <c r="SLY53" s="150"/>
      <c r="SLZ53" s="150"/>
      <c r="SMA53" s="150"/>
      <c r="SMB53" s="150"/>
      <c r="SMC53" s="150"/>
      <c r="SMD53" s="150"/>
      <c r="SME53" s="150"/>
      <c r="SMF53" s="150"/>
      <c r="SMG53" s="150"/>
      <c r="SMH53" s="150"/>
      <c r="SMI53" s="150"/>
      <c r="SMJ53" s="150"/>
      <c r="SMK53" s="150"/>
      <c r="SML53" s="150"/>
      <c r="SMM53" s="150"/>
      <c r="SMN53" s="150"/>
      <c r="SMO53" s="150"/>
      <c r="SMP53" s="150"/>
      <c r="SMQ53" s="150"/>
      <c r="SMR53" s="150"/>
      <c r="SMS53" s="150"/>
      <c r="SMT53" s="150"/>
      <c r="SMU53" s="150"/>
      <c r="SMV53" s="150"/>
      <c r="SMW53" s="150"/>
      <c r="SMX53" s="150"/>
      <c r="SMY53" s="150"/>
      <c r="SMZ53" s="150"/>
      <c r="SNA53" s="150"/>
      <c r="SNB53" s="150"/>
      <c r="SNC53" s="150"/>
      <c r="SND53" s="150"/>
      <c r="SNE53" s="150"/>
      <c r="SNF53" s="150"/>
      <c r="SNG53" s="150"/>
      <c r="SNH53" s="150"/>
      <c r="SNI53" s="150"/>
      <c r="SNJ53" s="150"/>
      <c r="SNK53" s="150"/>
      <c r="SNL53" s="150"/>
      <c r="SNM53" s="150"/>
      <c r="SNN53" s="150"/>
      <c r="SNO53" s="150"/>
      <c r="SNP53" s="150"/>
      <c r="SNQ53" s="150"/>
      <c r="SNR53" s="150"/>
      <c r="SNS53" s="150"/>
      <c r="SNT53" s="150"/>
      <c r="SNU53" s="150"/>
      <c r="SNV53" s="150"/>
      <c r="SNW53" s="150"/>
      <c r="SNX53" s="150"/>
      <c r="SNY53" s="150"/>
      <c r="SNZ53" s="150"/>
      <c r="SOA53" s="150"/>
      <c r="SOB53" s="150"/>
      <c r="SOC53" s="150"/>
      <c r="SOD53" s="150"/>
      <c r="SOE53" s="150"/>
      <c r="SOF53" s="150"/>
      <c r="SOG53" s="150"/>
      <c r="SOH53" s="150"/>
      <c r="SOI53" s="150"/>
      <c r="SOJ53" s="150"/>
      <c r="SOK53" s="150"/>
      <c r="SOL53" s="150"/>
      <c r="SOM53" s="150"/>
      <c r="SON53" s="150"/>
      <c r="SOO53" s="150"/>
      <c r="SOP53" s="150"/>
      <c r="SOQ53" s="150"/>
      <c r="SOR53" s="150"/>
      <c r="SOS53" s="150"/>
      <c r="SOT53" s="150"/>
      <c r="SOU53" s="150"/>
      <c r="SOV53" s="150"/>
      <c r="SOW53" s="150"/>
      <c r="SOX53" s="150"/>
      <c r="SOY53" s="150"/>
      <c r="SOZ53" s="150"/>
      <c r="SPA53" s="150"/>
      <c r="SPB53" s="150"/>
      <c r="SPC53" s="150"/>
      <c r="SPD53" s="150"/>
      <c r="SPE53" s="150"/>
      <c r="SPF53" s="150"/>
      <c r="SPG53" s="150"/>
      <c r="SPH53" s="150"/>
      <c r="SPI53" s="150"/>
      <c r="SPJ53" s="150"/>
      <c r="SPK53" s="150"/>
      <c r="SPL53" s="150"/>
      <c r="SPM53" s="150"/>
      <c r="SPN53" s="150"/>
      <c r="SPO53" s="150"/>
      <c r="SPP53" s="150"/>
      <c r="SPQ53" s="150"/>
      <c r="SPR53" s="150"/>
      <c r="SPS53" s="150"/>
      <c r="SPT53" s="150"/>
      <c r="SPU53" s="150"/>
      <c r="SPV53" s="150"/>
      <c r="SPW53" s="150"/>
      <c r="SPX53" s="150"/>
      <c r="SPY53" s="150"/>
      <c r="SPZ53" s="150"/>
      <c r="SQA53" s="150"/>
      <c r="SQB53" s="150"/>
      <c r="SQC53" s="150"/>
      <c r="SQD53" s="150"/>
      <c r="SQE53" s="150"/>
      <c r="SQF53" s="150"/>
      <c r="SQG53" s="150"/>
      <c r="SQH53" s="150"/>
      <c r="SQI53" s="150"/>
      <c r="SQJ53" s="150"/>
      <c r="SQK53" s="150"/>
      <c r="SQL53" s="150"/>
      <c r="SQM53" s="150"/>
      <c r="SQN53" s="150"/>
      <c r="SQO53" s="150"/>
      <c r="SQP53" s="150"/>
      <c r="SQQ53" s="150"/>
      <c r="SQR53" s="150"/>
      <c r="SQS53" s="150"/>
      <c r="SQT53" s="150"/>
      <c r="SQU53" s="150"/>
      <c r="SQV53" s="150"/>
      <c r="SQW53" s="150"/>
      <c r="SQX53" s="150"/>
      <c r="SQY53" s="150"/>
      <c r="SQZ53" s="150"/>
      <c r="SRA53" s="150"/>
      <c r="SRB53" s="150"/>
      <c r="SRC53" s="150"/>
      <c r="SRD53" s="150"/>
      <c r="SRE53" s="150"/>
      <c r="SRF53" s="150"/>
      <c r="SRG53" s="150"/>
      <c r="SRH53" s="150"/>
      <c r="SRI53" s="150"/>
      <c r="SRJ53" s="150"/>
      <c r="SRK53" s="150"/>
      <c r="SRL53" s="150"/>
      <c r="SRM53" s="150"/>
      <c r="SRN53" s="150"/>
      <c r="SRO53" s="150"/>
      <c r="SRP53" s="150"/>
      <c r="SRQ53" s="150"/>
      <c r="SRR53" s="150"/>
      <c r="SRS53" s="150"/>
      <c r="SRT53" s="150"/>
      <c r="SRU53" s="150"/>
      <c r="SRV53" s="150"/>
      <c r="SRW53" s="150"/>
      <c r="SRX53" s="150"/>
      <c r="SRY53" s="150"/>
      <c r="SRZ53" s="150"/>
      <c r="SSA53" s="150"/>
      <c r="SSB53" s="150"/>
      <c r="SSC53" s="150"/>
      <c r="SSD53" s="150"/>
      <c r="SSE53" s="150"/>
      <c r="SSF53" s="150"/>
      <c r="SSG53" s="150"/>
      <c r="SSH53" s="150"/>
      <c r="SSI53" s="150"/>
      <c r="SSJ53" s="150"/>
      <c r="SSK53" s="150"/>
      <c r="SSL53" s="150"/>
      <c r="SSM53" s="150"/>
      <c r="SSN53" s="150"/>
      <c r="SSO53" s="150"/>
      <c r="SSP53" s="150"/>
      <c r="SSQ53" s="150"/>
      <c r="SSR53" s="150"/>
      <c r="SSS53" s="150"/>
      <c r="SST53" s="150"/>
      <c r="SSU53" s="150"/>
      <c r="SSV53" s="150"/>
      <c r="SSW53" s="150"/>
      <c r="SSX53" s="150"/>
      <c r="SSY53" s="150"/>
      <c r="SSZ53" s="150"/>
      <c r="STA53" s="150"/>
      <c r="STB53" s="150"/>
      <c r="STC53" s="150"/>
      <c r="STD53" s="150"/>
      <c r="STE53" s="150"/>
      <c r="STF53" s="150"/>
      <c r="STG53" s="150"/>
      <c r="STH53" s="150"/>
      <c r="STI53" s="150"/>
      <c r="STJ53" s="150"/>
      <c r="STK53" s="150"/>
      <c r="STL53" s="150"/>
      <c r="STM53" s="150"/>
      <c r="STN53" s="150"/>
      <c r="STO53" s="150"/>
      <c r="STP53" s="150"/>
      <c r="STQ53" s="150"/>
      <c r="STR53" s="150"/>
      <c r="STS53" s="150"/>
      <c r="STT53" s="150"/>
      <c r="STU53" s="150"/>
      <c r="STV53" s="150"/>
      <c r="STW53" s="150"/>
      <c r="STX53" s="150"/>
      <c r="STY53" s="150"/>
      <c r="STZ53" s="150"/>
      <c r="SUA53" s="150"/>
      <c r="SUB53" s="150"/>
      <c r="SUC53" s="150"/>
      <c r="SUD53" s="150"/>
      <c r="SUE53" s="150"/>
      <c r="SUF53" s="150"/>
      <c r="SUG53" s="150"/>
      <c r="SUH53" s="150"/>
      <c r="SUI53" s="150"/>
      <c r="SUJ53" s="150"/>
      <c r="SUK53" s="150"/>
      <c r="SUL53" s="150"/>
      <c r="SUM53" s="150"/>
      <c r="SUN53" s="150"/>
      <c r="SUO53" s="150"/>
      <c r="SUP53" s="150"/>
      <c r="SUQ53" s="150"/>
      <c r="SUR53" s="150"/>
      <c r="SUS53" s="150"/>
      <c r="SUT53" s="150"/>
      <c r="SUU53" s="150"/>
      <c r="SUV53" s="150"/>
      <c r="SUW53" s="150"/>
      <c r="SUX53" s="150"/>
      <c r="SUY53" s="150"/>
      <c r="SUZ53" s="150"/>
      <c r="SVA53" s="150"/>
      <c r="SVB53" s="150"/>
      <c r="SVC53" s="150"/>
      <c r="SVD53" s="150"/>
      <c r="SVE53" s="150"/>
      <c r="SVF53" s="150"/>
      <c r="SVG53" s="150"/>
      <c r="SVH53" s="150"/>
      <c r="SVI53" s="150"/>
      <c r="SVJ53" s="150"/>
      <c r="SVK53" s="150"/>
      <c r="SVL53" s="150"/>
      <c r="SVM53" s="150"/>
      <c r="SVN53" s="150"/>
      <c r="SVO53" s="150"/>
      <c r="SVP53" s="150"/>
      <c r="SVQ53" s="150"/>
      <c r="SVR53" s="150"/>
      <c r="SVS53" s="150"/>
      <c r="SVT53" s="150"/>
      <c r="SVU53" s="150"/>
      <c r="SVV53" s="150"/>
      <c r="SVW53" s="150"/>
      <c r="SVX53" s="150"/>
      <c r="SVY53" s="150"/>
      <c r="SVZ53" s="150"/>
      <c r="SWA53" s="150"/>
      <c r="SWB53" s="150"/>
      <c r="SWC53" s="150"/>
      <c r="SWD53" s="150"/>
      <c r="SWE53" s="150"/>
      <c r="SWF53" s="150"/>
      <c r="SWG53" s="150"/>
      <c r="SWH53" s="150"/>
      <c r="SWI53" s="150"/>
      <c r="SWJ53" s="150"/>
      <c r="SWK53" s="150"/>
      <c r="SWL53" s="150"/>
      <c r="SWM53" s="150"/>
      <c r="SWN53" s="150"/>
      <c r="SWO53" s="150"/>
      <c r="SWP53" s="150"/>
      <c r="SWQ53" s="150"/>
      <c r="SWR53" s="150"/>
      <c r="SWS53" s="150"/>
      <c r="SWT53" s="150"/>
      <c r="SWU53" s="150"/>
      <c r="SWV53" s="150"/>
      <c r="SWW53" s="150"/>
      <c r="SWX53" s="150"/>
      <c r="SWY53" s="150"/>
      <c r="SWZ53" s="150"/>
      <c r="SXA53" s="150"/>
      <c r="SXB53" s="150"/>
      <c r="SXC53" s="150"/>
      <c r="SXD53" s="150"/>
      <c r="SXE53" s="150"/>
      <c r="SXF53" s="150"/>
      <c r="SXG53" s="150"/>
      <c r="SXH53" s="150"/>
      <c r="SXI53" s="150"/>
      <c r="SXJ53" s="150"/>
      <c r="SXK53" s="150"/>
      <c r="SXL53" s="150"/>
      <c r="SXM53" s="150"/>
      <c r="SXN53" s="150"/>
      <c r="SXO53" s="150"/>
      <c r="SXP53" s="150"/>
      <c r="SXQ53" s="150"/>
      <c r="SXR53" s="150"/>
      <c r="SXS53" s="150"/>
      <c r="SXT53" s="150"/>
      <c r="SXU53" s="150"/>
      <c r="SXV53" s="150"/>
      <c r="SXW53" s="150"/>
      <c r="SXX53" s="150"/>
      <c r="SXY53" s="150"/>
      <c r="SXZ53" s="150"/>
      <c r="SYA53" s="150"/>
      <c r="SYB53" s="150"/>
      <c r="SYC53" s="150"/>
      <c r="SYD53" s="150"/>
      <c r="SYE53" s="150"/>
      <c r="SYF53" s="150"/>
      <c r="SYG53" s="150"/>
      <c r="SYH53" s="150"/>
      <c r="SYI53" s="150"/>
      <c r="SYJ53" s="150"/>
      <c r="SYK53" s="150"/>
      <c r="SYL53" s="150"/>
      <c r="SYM53" s="150"/>
      <c r="SYN53" s="150"/>
      <c r="SYO53" s="150"/>
      <c r="SYP53" s="150"/>
      <c r="SYQ53" s="150"/>
      <c r="SYR53" s="150"/>
      <c r="SYS53" s="150"/>
      <c r="SYT53" s="150"/>
      <c r="SYU53" s="150"/>
      <c r="SYV53" s="150"/>
      <c r="SYW53" s="150"/>
      <c r="SYX53" s="150"/>
      <c r="SYY53" s="150"/>
      <c r="SYZ53" s="150"/>
      <c r="SZA53" s="150"/>
      <c r="SZB53" s="150"/>
      <c r="SZC53" s="150"/>
      <c r="SZD53" s="150"/>
      <c r="SZE53" s="150"/>
      <c r="SZF53" s="150"/>
      <c r="SZG53" s="150"/>
      <c r="SZH53" s="150"/>
      <c r="SZI53" s="150"/>
      <c r="SZJ53" s="150"/>
      <c r="SZK53" s="150"/>
      <c r="SZL53" s="150"/>
      <c r="SZM53" s="150"/>
      <c r="SZN53" s="150"/>
      <c r="SZO53" s="150"/>
      <c r="SZP53" s="150"/>
      <c r="SZQ53" s="150"/>
      <c r="SZR53" s="150"/>
      <c r="SZS53" s="150"/>
      <c r="SZT53" s="150"/>
      <c r="SZU53" s="150"/>
      <c r="SZV53" s="150"/>
      <c r="SZW53" s="150"/>
      <c r="SZX53" s="150"/>
      <c r="SZY53" s="150"/>
      <c r="SZZ53" s="150"/>
      <c r="TAA53" s="150"/>
      <c r="TAB53" s="150"/>
      <c r="TAC53" s="150"/>
      <c r="TAD53" s="150"/>
      <c r="TAE53" s="150"/>
      <c r="TAF53" s="150"/>
      <c r="TAG53" s="150"/>
      <c r="TAH53" s="150"/>
      <c r="TAI53" s="150"/>
      <c r="TAJ53" s="150"/>
      <c r="TAK53" s="150"/>
      <c r="TAL53" s="150"/>
      <c r="TAM53" s="150"/>
      <c r="TAN53" s="150"/>
      <c r="TAO53" s="150"/>
      <c r="TAP53" s="150"/>
      <c r="TAQ53" s="150"/>
      <c r="TAR53" s="150"/>
      <c r="TAS53" s="150"/>
      <c r="TAT53" s="150"/>
      <c r="TAU53" s="150"/>
      <c r="TAV53" s="150"/>
      <c r="TAW53" s="150"/>
      <c r="TAX53" s="150"/>
      <c r="TAY53" s="150"/>
      <c r="TAZ53" s="150"/>
      <c r="TBA53" s="150"/>
      <c r="TBB53" s="150"/>
      <c r="TBC53" s="150"/>
      <c r="TBD53" s="150"/>
      <c r="TBE53" s="150"/>
      <c r="TBF53" s="150"/>
      <c r="TBG53" s="150"/>
      <c r="TBH53" s="150"/>
      <c r="TBI53" s="150"/>
      <c r="TBJ53" s="150"/>
      <c r="TBK53" s="150"/>
      <c r="TBL53" s="150"/>
      <c r="TBM53" s="150"/>
      <c r="TBN53" s="150"/>
      <c r="TBO53" s="150"/>
      <c r="TBP53" s="150"/>
      <c r="TBQ53" s="150"/>
      <c r="TBR53" s="150"/>
      <c r="TBS53" s="150"/>
      <c r="TBT53" s="150"/>
      <c r="TBU53" s="150"/>
      <c r="TBV53" s="150"/>
      <c r="TBW53" s="150"/>
      <c r="TBX53" s="150"/>
      <c r="TBY53" s="150"/>
      <c r="TBZ53" s="150"/>
      <c r="TCA53" s="150"/>
      <c r="TCB53" s="150"/>
      <c r="TCC53" s="150"/>
      <c r="TCD53" s="150"/>
      <c r="TCE53" s="150"/>
      <c r="TCF53" s="150"/>
      <c r="TCG53" s="150"/>
      <c r="TCH53" s="150"/>
      <c r="TCI53" s="150"/>
      <c r="TCJ53" s="150"/>
      <c r="TCK53" s="150"/>
      <c r="TCL53" s="150"/>
      <c r="TCM53" s="150"/>
      <c r="TCN53" s="150"/>
      <c r="TCO53" s="150"/>
      <c r="TCP53" s="150"/>
      <c r="TCQ53" s="150"/>
      <c r="TCR53" s="150"/>
      <c r="TCS53" s="150"/>
      <c r="TCT53" s="150"/>
      <c r="TCU53" s="150"/>
      <c r="TCV53" s="150"/>
      <c r="TCW53" s="150"/>
      <c r="TCX53" s="150"/>
      <c r="TCY53" s="150"/>
      <c r="TCZ53" s="150"/>
      <c r="TDA53" s="150"/>
      <c r="TDB53" s="150"/>
      <c r="TDC53" s="150"/>
      <c r="TDD53" s="150"/>
      <c r="TDE53" s="150"/>
      <c r="TDF53" s="150"/>
      <c r="TDG53" s="150"/>
      <c r="TDH53" s="150"/>
      <c r="TDI53" s="150"/>
      <c r="TDJ53" s="150"/>
      <c r="TDK53" s="150"/>
      <c r="TDL53" s="150"/>
      <c r="TDM53" s="150"/>
      <c r="TDN53" s="150"/>
      <c r="TDO53" s="150"/>
      <c r="TDP53" s="150"/>
      <c r="TDQ53" s="150"/>
      <c r="TDR53" s="150"/>
      <c r="TDS53" s="150"/>
      <c r="TDT53" s="150"/>
      <c r="TDU53" s="150"/>
      <c r="TDV53" s="150"/>
      <c r="TDW53" s="150"/>
      <c r="TDX53" s="150"/>
      <c r="TDY53" s="150"/>
      <c r="TDZ53" s="150"/>
      <c r="TEA53" s="150"/>
      <c r="TEB53" s="150"/>
      <c r="TEC53" s="150"/>
      <c r="TED53" s="150"/>
      <c r="TEE53" s="150"/>
      <c r="TEF53" s="150"/>
      <c r="TEG53" s="150"/>
      <c r="TEH53" s="150"/>
      <c r="TEI53" s="150"/>
      <c r="TEJ53" s="150"/>
      <c r="TEK53" s="150"/>
      <c r="TEL53" s="150"/>
      <c r="TEM53" s="150"/>
      <c r="TEN53" s="150"/>
      <c r="TEO53" s="150"/>
      <c r="TEP53" s="150"/>
      <c r="TEQ53" s="150"/>
      <c r="TER53" s="150"/>
      <c r="TES53" s="150"/>
      <c r="TET53" s="150"/>
      <c r="TEU53" s="150"/>
      <c r="TEV53" s="150"/>
      <c r="TEW53" s="150"/>
      <c r="TEX53" s="150"/>
      <c r="TEY53" s="150"/>
      <c r="TEZ53" s="150"/>
      <c r="TFA53" s="150"/>
      <c r="TFB53" s="150"/>
      <c r="TFC53" s="150"/>
      <c r="TFD53" s="150"/>
      <c r="TFE53" s="150"/>
      <c r="TFF53" s="150"/>
      <c r="TFG53" s="150"/>
      <c r="TFH53" s="150"/>
      <c r="TFI53" s="150"/>
      <c r="TFJ53" s="150"/>
      <c r="TFK53" s="150"/>
      <c r="TFL53" s="150"/>
      <c r="TFM53" s="150"/>
      <c r="TFN53" s="150"/>
      <c r="TFO53" s="150"/>
      <c r="TFP53" s="150"/>
      <c r="TFQ53" s="150"/>
      <c r="TFR53" s="150"/>
      <c r="TFS53" s="150"/>
      <c r="TFT53" s="150"/>
      <c r="TFU53" s="150"/>
      <c r="TFV53" s="150"/>
      <c r="TFW53" s="150"/>
      <c r="TFX53" s="150"/>
      <c r="TFY53" s="150"/>
      <c r="TFZ53" s="150"/>
      <c r="TGA53" s="150"/>
      <c r="TGB53" s="150"/>
      <c r="TGC53" s="150"/>
      <c r="TGD53" s="150"/>
      <c r="TGE53" s="150"/>
      <c r="TGF53" s="150"/>
      <c r="TGG53" s="150"/>
      <c r="TGH53" s="150"/>
      <c r="TGI53" s="150"/>
      <c r="TGJ53" s="150"/>
      <c r="TGK53" s="150"/>
      <c r="TGL53" s="150"/>
      <c r="TGM53" s="150"/>
      <c r="TGN53" s="150"/>
      <c r="TGO53" s="150"/>
      <c r="TGP53" s="150"/>
      <c r="TGQ53" s="150"/>
      <c r="TGR53" s="150"/>
      <c r="TGS53" s="150"/>
      <c r="TGT53" s="150"/>
      <c r="TGU53" s="150"/>
      <c r="TGV53" s="150"/>
      <c r="TGW53" s="150"/>
      <c r="TGX53" s="150"/>
      <c r="TGY53" s="150"/>
      <c r="TGZ53" s="150"/>
      <c r="THA53" s="150"/>
      <c r="THB53" s="150"/>
      <c r="THC53" s="150"/>
      <c r="THD53" s="150"/>
      <c r="THE53" s="150"/>
      <c r="THF53" s="150"/>
      <c r="THG53" s="150"/>
      <c r="THH53" s="150"/>
      <c r="THI53" s="150"/>
      <c r="THJ53" s="150"/>
      <c r="THK53" s="150"/>
      <c r="THL53" s="150"/>
      <c r="THM53" s="150"/>
      <c r="THN53" s="150"/>
      <c r="THO53" s="150"/>
      <c r="THP53" s="150"/>
      <c r="THQ53" s="150"/>
      <c r="THR53" s="150"/>
      <c r="THS53" s="150"/>
      <c r="THT53" s="150"/>
      <c r="THU53" s="150"/>
      <c r="THV53" s="150"/>
      <c r="THW53" s="150"/>
      <c r="THX53" s="150"/>
      <c r="THY53" s="150"/>
      <c r="THZ53" s="150"/>
      <c r="TIA53" s="150"/>
      <c r="TIB53" s="150"/>
      <c r="TIC53" s="150"/>
      <c r="TID53" s="150"/>
      <c r="TIE53" s="150"/>
      <c r="TIF53" s="150"/>
      <c r="TIG53" s="150"/>
      <c r="TIH53" s="150"/>
      <c r="TII53" s="150"/>
      <c r="TIJ53" s="150"/>
      <c r="TIK53" s="150"/>
      <c r="TIL53" s="150"/>
      <c r="TIM53" s="150"/>
      <c r="TIN53" s="150"/>
      <c r="TIO53" s="150"/>
      <c r="TIP53" s="150"/>
      <c r="TIQ53" s="150"/>
      <c r="TIR53" s="150"/>
      <c r="TIS53" s="150"/>
      <c r="TIT53" s="150"/>
      <c r="TIU53" s="150"/>
      <c r="TIV53" s="150"/>
      <c r="TIW53" s="150"/>
      <c r="TIX53" s="150"/>
      <c r="TIY53" s="150"/>
      <c r="TIZ53" s="150"/>
      <c r="TJA53" s="150"/>
      <c r="TJB53" s="150"/>
      <c r="TJC53" s="150"/>
      <c r="TJD53" s="150"/>
      <c r="TJE53" s="150"/>
      <c r="TJF53" s="150"/>
      <c r="TJG53" s="150"/>
      <c r="TJH53" s="150"/>
      <c r="TJI53" s="150"/>
      <c r="TJJ53" s="150"/>
      <c r="TJK53" s="150"/>
      <c r="TJL53" s="150"/>
      <c r="TJM53" s="150"/>
      <c r="TJN53" s="150"/>
      <c r="TJO53" s="150"/>
      <c r="TJP53" s="150"/>
      <c r="TJQ53" s="150"/>
      <c r="TJR53" s="150"/>
      <c r="TJS53" s="150"/>
      <c r="TJT53" s="150"/>
      <c r="TJU53" s="150"/>
      <c r="TJV53" s="150"/>
      <c r="TJW53" s="150"/>
      <c r="TJX53" s="150"/>
      <c r="TJY53" s="150"/>
      <c r="TJZ53" s="150"/>
      <c r="TKA53" s="150"/>
      <c r="TKB53" s="150"/>
      <c r="TKC53" s="150"/>
      <c r="TKD53" s="150"/>
      <c r="TKE53" s="150"/>
      <c r="TKF53" s="150"/>
      <c r="TKG53" s="150"/>
      <c r="TKH53" s="150"/>
      <c r="TKI53" s="150"/>
      <c r="TKJ53" s="150"/>
      <c r="TKK53" s="150"/>
      <c r="TKL53" s="150"/>
      <c r="TKM53" s="150"/>
      <c r="TKN53" s="150"/>
      <c r="TKO53" s="150"/>
      <c r="TKP53" s="150"/>
      <c r="TKQ53" s="150"/>
      <c r="TKR53" s="150"/>
      <c r="TKS53" s="150"/>
      <c r="TKT53" s="150"/>
      <c r="TKU53" s="150"/>
      <c r="TKV53" s="150"/>
      <c r="TKW53" s="150"/>
      <c r="TKX53" s="150"/>
      <c r="TKY53" s="150"/>
      <c r="TKZ53" s="150"/>
      <c r="TLA53" s="150"/>
      <c r="TLB53" s="150"/>
      <c r="TLC53" s="150"/>
      <c r="TLD53" s="150"/>
      <c r="TLE53" s="150"/>
      <c r="TLF53" s="150"/>
      <c r="TLG53" s="150"/>
      <c r="TLH53" s="150"/>
      <c r="TLI53" s="150"/>
      <c r="TLJ53" s="150"/>
      <c r="TLK53" s="150"/>
      <c r="TLL53" s="150"/>
      <c r="TLM53" s="150"/>
      <c r="TLN53" s="150"/>
      <c r="TLO53" s="150"/>
      <c r="TLP53" s="150"/>
      <c r="TLQ53" s="150"/>
      <c r="TLR53" s="150"/>
      <c r="TLS53" s="150"/>
      <c r="TLT53" s="150"/>
      <c r="TLU53" s="150"/>
      <c r="TLV53" s="150"/>
      <c r="TLW53" s="150"/>
      <c r="TLX53" s="150"/>
      <c r="TLY53" s="150"/>
      <c r="TLZ53" s="150"/>
      <c r="TMA53" s="150"/>
      <c r="TMB53" s="150"/>
      <c r="TMC53" s="150"/>
      <c r="TMD53" s="150"/>
      <c r="TME53" s="150"/>
      <c r="TMF53" s="150"/>
      <c r="TMG53" s="150"/>
      <c r="TMH53" s="150"/>
      <c r="TMI53" s="150"/>
      <c r="TMJ53" s="150"/>
      <c r="TMK53" s="150"/>
      <c r="TML53" s="150"/>
      <c r="TMM53" s="150"/>
      <c r="TMN53" s="150"/>
      <c r="TMO53" s="150"/>
      <c r="TMP53" s="150"/>
      <c r="TMQ53" s="150"/>
      <c r="TMR53" s="150"/>
      <c r="TMS53" s="150"/>
      <c r="TMT53" s="150"/>
      <c r="TMU53" s="150"/>
      <c r="TMV53" s="150"/>
      <c r="TMW53" s="150"/>
      <c r="TMX53" s="150"/>
      <c r="TMY53" s="150"/>
      <c r="TMZ53" s="150"/>
      <c r="TNA53" s="150"/>
      <c r="TNB53" s="150"/>
      <c r="TNC53" s="150"/>
      <c r="TND53" s="150"/>
      <c r="TNE53" s="150"/>
      <c r="TNF53" s="150"/>
      <c r="TNG53" s="150"/>
      <c r="TNH53" s="150"/>
      <c r="TNI53" s="150"/>
      <c r="TNJ53" s="150"/>
      <c r="TNK53" s="150"/>
      <c r="TNL53" s="150"/>
      <c r="TNM53" s="150"/>
      <c r="TNN53" s="150"/>
      <c r="TNO53" s="150"/>
      <c r="TNP53" s="150"/>
      <c r="TNQ53" s="150"/>
      <c r="TNR53" s="150"/>
      <c r="TNS53" s="150"/>
      <c r="TNT53" s="150"/>
      <c r="TNU53" s="150"/>
      <c r="TNV53" s="150"/>
      <c r="TNW53" s="150"/>
      <c r="TNX53" s="150"/>
      <c r="TNY53" s="150"/>
      <c r="TNZ53" s="150"/>
      <c r="TOA53" s="150"/>
      <c r="TOB53" s="150"/>
      <c r="TOC53" s="150"/>
      <c r="TOD53" s="150"/>
      <c r="TOE53" s="150"/>
      <c r="TOF53" s="150"/>
      <c r="TOG53" s="150"/>
      <c r="TOH53" s="150"/>
      <c r="TOI53" s="150"/>
      <c r="TOJ53" s="150"/>
      <c r="TOK53" s="150"/>
      <c r="TOL53" s="150"/>
      <c r="TOM53" s="150"/>
      <c r="TON53" s="150"/>
      <c r="TOO53" s="150"/>
      <c r="TOP53" s="150"/>
      <c r="TOQ53" s="150"/>
      <c r="TOR53" s="150"/>
      <c r="TOS53" s="150"/>
      <c r="TOT53" s="150"/>
      <c r="TOU53" s="150"/>
      <c r="TOV53" s="150"/>
      <c r="TOW53" s="150"/>
      <c r="TOX53" s="150"/>
      <c r="TOY53" s="150"/>
      <c r="TOZ53" s="150"/>
      <c r="TPA53" s="150"/>
      <c r="TPB53" s="150"/>
      <c r="TPC53" s="150"/>
      <c r="TPD53" s="150"/>
      <c r="TPE53" s="150"/>
      <c r="TPF53" s="150"/>
      <c r="TPG53" s="150"/>
      <c r="TPH53" s="150"/>
      <c r="TPI53" s="150"/>
      <c r="TPJ53" s="150"/>
      <c r="TPK53" s="150"/>
      <c r="TPL53" s="150"/>
      <c r="TPM53" s="150"/>
      <c r="TPN53" s="150"/>
      <c r="TPO53" s="150"/>
      <c r="TPP53" s="150"/>
      <c r="TPQ53" s="150"/>
      <c r="TPR53" s="150"/>
      <c r="TPS53" s="150"/>
      <c r="TPT53" s="150"/>
      <c r="TPU53" s="150"/>
      <c r="TPV53" s="150"/>
      <c r="TPW53" s="150"/>
      <c r="TPX53" s="150"/>
      <c r="TPY53" s="150"/>
      <c r="TPZ53" s="150"/>
      <c r="TQA53" s="150"/>
      <c r="TQB53" s="150"/>
      <c r="TQC53" s="150"/>
      <c r="TQD53" s="150"/>
      <c r="TQE53" s="150"/>
      <c r="TQF53" s="150"/>
      <c r="TQG53" s="150"/>
      <c r="TQH53" s="150"/>
      <c r="TQI53" s="150"/>
      <c r="TQJ53" s="150"/>
      <c r="TQK53" s="150"/>
      <c r="TQL53" s="150"/>
      <c r="TQM53" s="150"/>
      <c r="TQN53" s="150"/>
      <c r="TQO53" s="150"/>
      <c r="TQP53" s="150"/>
      <c r="TQQ53" s="150"/>
      <c r="TQR53" s="150"/>
      <c r="TQS53" s="150"/>
      <c r="TQT53" s="150"/>
      <c r="TQU53" s="150"/>
      <c r="TQV53" s="150"/>
      <c r="TQW53" s="150"/>
      <c r="TQX53" s="150"/>
      <c r="TQY53" s="150"/>
      <c r="TQZ53" s="150"/>
      <c r="TRA53" s="150"/>
      <c r="TRB53" s="150"/>
      <c r="TRC53" s="150"/>
      <c r="TRD53" s="150"/>
      <c r="TRE53" s="150"/>
      <c r="TRF53" s="150"/>
      <c r="TRG53" s="150"/>
      <c r="TRH53" s="150"/>
      <c r="TRI53" s="150"/>
      <c r="TRJ53" s="150"/>
      <c r="TRK53" s="150"/>
      <c r="TRL53" s="150"/>
      <c r="TRM53" s="150"/>
      <c r="TRN53" s="150"/>
      <c r="TRO53" s="150"/>
      <c r="TRP53" s="150"/>
      <c r="TRQ53" s="150"/>
      <c r="TRR53" s="150"/>
      <c r="TRS53" s="150"/>
      <c r="TRT53" s="150"/>
      <c r="TRU53" s="150"/>
      <c r="TRV53" s="150"/>
      <c r="TRW53" s="150"/>
      <c r="TRX53" s="150"/>
      <c r="TRY53" s="150"/>
      <c r="TRZ53" s="150"/>
      <c r="TSA53" s="150"/>
      <c r="TSB53" s="150"/>
      <c r="TSC53" s="150"/>
      <c r="TSD53" s="150"/>
      <c r="TSE53" s="150"/>
      <c r="TSF53" s="150"/>
      <c r="TSG53" s="150"/>
      <c r="TSH53" s="150"/>
      <c r="TSI53" s="150"/>
      <c r="TSJ53" s="150"/>
      <c r="TSK53" s="150"/>
      <c r="TSL53" s="150"/>
      <c r="TSM53" s="150"/>
      <c r="TSN53" s="150"/>
      <c r="TSO53" s="150"/>
      <c r="TSP53" s="150"/>
      <c r="TSQ53" s="150"/>
      <c r="TSR53" s="150"/>
      <c r="TSS53" s="150"/>
      <c r="TST53" s="150"/>
      <c r="TSU53" s="150"/>
      <c r="TSV53" s="150"/>
      <c r="TSW53" s="150"/>
      <c r="TSX53" s="150"/>
      <c r="TSY53" s="150"/>
      <c r="TSZ53" s="150"/>
      <c r="TTA53" s="150"/>
      <c r="TTB53" s="150"/>
      <c r="TTC53" s="150"/>
      <c r="TTD53" s="150"/>
      <c r="TTE53" s="150"/>
      <c r="TTF53" s="150"/>
      <c r="TTG53" s="150"/>
      <c r="TTH53" s="150"/>
      <c r="TTI53" s="150"/>
      <c r="TTJ53" s="150"/>
      <c r="TTK53" s="150"/>
      <c r="TTL53" s="150"/>
      <c r="TTM53" s="150"/>
      <c r="TTN53" s="150"/>
      <c r="TTO53" s="150"/>
      <c r="TTP53" s="150"/>
      <c r="TTQ53" s="150"/>
      <c r="TTR53" s="150"/>
      <c r="TTS53" s="150"/>
      <c r="TTT53" s="150"/>
      <c r="TTU53" s="150"/>
      <c r="TTV53" s="150"/>
      <c r="TTW53" s="150"/>
      <c r="TTX53" s="150"/>
      <c r="TTY53" s="150"/>
      <c r="TTZ53" s="150"/>
      <c r="TUA53" s="150"/>
      <c r="TUB53" s="150"/>
      <c r="TUC53" s="150"/>
      <c r="TUD53" s="150"/>
      <c r="TUE53" s="150"/>
      <c r="TUF53" s="150"/>
      <c r="TUG53" s="150"/>
      <c r="TUH53" s="150"/>
      <c r="TUI53" s="150"/>
      <c r="TUJ53" s="150"/>
      <c r="TUK53" s="150"/>
      <c r="TUL53" s="150"/>
      <c r="TUM53" s="150"/>
      <c r="TUN53" s="150"/>
      <c r="TUO53" s="150"/>
      <c r="TUP53" s="150"/>
      <c r="TUQ53" s="150"/>
      <c r="TUR53" s="150"/>
      <c r="TUS53" s="150"/>
      <c r="TUT53" s="150"/>
      <c r="TUU53" s="150"/>
      <c r="TUV53" s="150"/>
      <c r="TUW53" s="150"/>
      <c r="TUX53" s="150"/>
      <c r="TUY53" s="150"/>
      <c r="TUZ53" s="150"/>
      <c r="TVA53" s="150"/>
      <c r="TVB53" s="150"/>
      <c r="TVC53" s="150"/>
      <c r="TVD53" s="150"/>
      <c r="TVE53" s="150"/>
      <c r="TVF53" s="150"/>
      <c r="TVG53" s="150"/>
      <c r="TVH53" s="150"/>
      <c r="TVI53" s="150"/>
      <c r="TVJ53" s="150"/>
      <c r="TVK53" s="150"/>
      <c r="TVL53" s="150"/>
      <c r="TVM53" s="150"/>
      <c r="TVN53" s="150"/>
      <c r="TVO53" s="150"/>
      <c r="TVP53" s="150"/>
      <c r="TVQ53" s="150"/>
      <c r="TVR53" s="150"/>
      <c r="TVS53" s="150"/>
      <c r="TVT53" s="150"/>
      <c r="TVU53" s="150"/>
      <c r="TVV53" s="150"/>
      <c r="TVW53" s="150"/>
      <c r="TVX53" s="150"/>
      <c r="TVY53" s="150"/>
      <c r="TVZ53" s="150"/>
      <c r="TWA53" s="150"/>
      <c r="TWB53" s="150"/>
      <c r="TWC53" s="150"/>
      <c r="TWD53" s="150"/>
      <c r="TWE53" s="150"/>
      <c r="TWF53" s="150"/>
      <c r="TWG53" s="150"/>
      <c r="TWH53" s="150"/>
      <c r="TWI53" s="150"/>
      <c r="TWJ53" s="150"/>
      <c r="TWK53" s="150"/>
      <c r="TWL53" s="150"/>
      <c r="TWM53" s="150"/>
      <c r="TWN53" s="150"/>
      <c r="TWO53" s="150"/>
      <c r="TWP53" s="150"/>
      <c r="TWQ53" s="150"/>
      <c r="TWR53" s="150"/>
      <c r="TWS53" s="150"/>
      <c r="TWT53" s="150"/>
      <c r="TWU53" s="150"/>
      <c r="TWV53" s="150"/>
      <c r="TWW53" s="150"/>
      <c r="TWX53" s="150"/>
      <c r="TWY53" s="150"/>
      <c r="TWZ53" s="150"/>
      <c r="TXA53" s="150"/>
      <c r="TXB53" s="150"/>
      <c r="TXC53" s="150"/>
      <c r="TXD53" s="150"/>
      <c r="TXE53" s="150"/>
      <c r="TXF53" s="150"/>
      <c r="TXG53" s="150"/>
      <c r="TXH53" s="150"/>
      <c r="TXI53" s="150"/>
      <c r="TXJ53" s="150"/>
      <c r="TXK53" s="150"/>
      <c r="TXL53" s="150"/>
      <c r="TXM53" s="150"/>
      <c r="TXN53" s="150"/>
      <c r="TXO53" s="150"/>
      <c r="TXP53" s="150"/>
      <c r="TXQ53" s="150"/>
      <c r="TXR53" s="150"/>
      <c r="TXS53" s="150"/>
      <c r="TXT53" s="150"/>
      <c r="TXU53" s="150"/>
      <c r="TXV53" s="150"/>
      <c r="TXW53" s="150"/>
      <c r="TXX53" s="150"/>
      <c r="TXY53" s="150"/>
      <c r="TXZ53" s="150"/>
      <c r="TYA53" s="150"/>
      <c r="TYB53" s="150"/>
      <c r="TYC53" s="150"/>
      <c r="TYD53" s="150"/>
      <c r="TYE53" s="150"/>
      <c r="TYF53" s="150"/>
      <c r="TYG53" s="150"/>
      <c r="TYH53" s="150"/>
      <c r="TYI53" s="150"/>
      <c r="TYJ53" s="150"/>
      <c r="TYK53" s="150"/>
      <c r="TYL53" s="150"/>
      <c r="TYM53" s="150"/>
      <c r="TYN53" s="150"/>
      <c r="TYO53" s="150"/>
      <c r="TYP53" s="150"/>
      <c r="TYQ53" s="150"/>
      <c r="TYR53" s="150"/>
      <c r="TYS53" s="150"/>
      <c r="TYT53" s="150"/>
      <c r="TYU53" s="150"/>
      <c r="TYV53" s="150"/>
      <c r="TYW53" s="150"/>
      <c r="TYX53" s="150"/>
      <c r="TYY53" s="150"/>
      <c r="TYZ53" s="150"/>
      <c r="TZA53" s="150"/>
      <c r="TZB53" s="150"/>
      <c r="TZC53" s="150"/>
      <c r="TZD53" s="150"/>
      <c r="TZE53" s="150"/>
      <c r="TZF53" s="150"/>
      <c r="TZG53" s="150"/>
      <c r="TZH53" s="150"/>
      <c r="TZI53" s="150"/>
      <c r="TZJ53" s="150"/>
      <c r="TZK53" s="150"/>
      <c r="TZL53" s="150"/>
      <c r="TZM53" s="150"/>
      <c r="TZN53" s="150"/>
      <c r="TZO53" s="150"/>
      <c r="TZP53" s="150"/>
      <c r="TZQ53" s="150"/>
      <c r="TZR53" s="150"/>
      <c r="TZS53" s="150"/>
      <c r="TZT53" s="150"/>
      <c r="TZU53" s="150"/>
      <c r="TZV53" s="150"/>
      <c r="TZW53" s="150"/>
      <c r="TZX53" s="150"/>
      <c r="TZY53" s="150"/>
      <c r="TZZ53" s="150"/>
      <c r="UAA53" s="150"/>
      <c r="UAB53" s="150"/>
      <c r="UAC53" s="150"/>
      <c r="UAD53" s="150"/>
      <c r="UAE53" s="150"/>
      <c r="UAF53" s="150"/>
      <c r="UAG53" s="150"/>
      <c r="UAH53" s="150"/>
      <c r="UAI53" s="150"/>
      <c r="UAJ53" s="150"/>
      <c r="UAK53" s="150"/>
      <c r="UAL53" s="150"/>
      <c r="UAM53" s="150"/>
      <c r="UAN53" s="150"/>
      <c r="UAO53" s="150"/>
      <c r="UAP53" s="150"/>
      <c r="UAQ53" s="150"/>
      <c r="UAR53" s="150"/>
      <c r="UAS53" s="150"/>
      <c r="UAT53" s="150"/>
      <c r="UAU53" s="150"/>
      <c r="UAV53" s="150"/>
      <c r="UAW53" s="150"/>
      <c r="UAX53" s="150"/>
      <c r="UAY53" s="150"/>
      <c r="UAZ53" s="150"/>
      <c r="UBA53" s="150"/>
      <c r="UBB53" s="150"/>
      <c r="UBC53" s="150"/>
      <c r="UBD53" s="150"/>
      <c r="UBE53" s="150"/>
      <c r="UBF53" s="150"/>
      <c r="UBG53" s="150"/>
      <c r="UBH53" s="150"/>
      <c r="UBI53" s="150"/>
      <c r="UBJ53" s="150"/>
      <c r="UBK53" s="150"/>
      <c r="UBL53" s="150"/>
      <c r="UBM53" s="150"/>
      <c r="UBN53" s="150"/>
      <c r="UBO53" s="150"/>
      <c r="UBP53" s="150"/>
      <c r="UBQ53" s="150"/>
      <c r="UBR53" s="150"/>
      <c r="UBS53" s="150"/>
      <c r="UBT53" s="150"/>
      <c r="UBU53" s="150"/>
      <c r="UBV53" s="150"/>
      <c r="UBW53" s="150"/>
      <c r="UBX53" s="150"/>
      <c r="UBY53" s="150"/>
      <c r="UBZ53" s="150"/>
      <c r="UCA53" s="150"/>
      <c r="UCB53" s="150"/>
      <c r="UCC53" s="150"/>
      <c r="UCD53" s="150"/>
      <c r="UCE53" s="150"/>
      <c r="UCF53" s="150"/>
      <c r="UCG53" s="150"/>
      <c r="UCH53" s="150"/>
      <c r="UCI53" s="150"/>
      <c r="UCJ53" s="150"/>
      <c r="UCK53" s="150"/>
      <c r="UCL53" s="150"/>
      <c r="UCM53" s="150"/>
      <c r="UCN53" s="150"/>
      <c r="UCO53" s="150"/>
      <c r="UCP53" s="150"/>
      <c r="UCQ53" s="150"/>
      <c r="UCR53" s="150"/>
      <c r="UCS53" s="150"/>
      <c r="UCT53" s="150"/>
      <c r="UCU53" s="150"/>
      <c r="UCV53" s="150"/>
      <c r="UCW53" s="150"/>
      <c r="UCX53" s="150"/>
      <c r="UCY53" s="150"/>
      <c r="UCZ53" s="150"/>
      <c r="UDA53" s="150"/>
      <c r="UDB53" s="150"/>
      <c r="UDC53" s="150"/>
      <c r="UDD53" s="150"/>
      <c r="UDE53" s="150"/>
      <c r="UDF53" s="150"/>
      <c r="UDG53" s="150"/>
      <c r="UDH53" s="150"/>
      <c r="UDI53" s="150"/>
      <c r="UDJ53" s="150"/>
      <c r="UDK53" s="150"/>
      <c r="UDL53" s="150"/>
      <c r="UDM53" s="150"/>
      <c r="UDN53" s="150"/>
      <c r="UDO53" s="150"/>
      <c r="UDP53" s="150"/>
      <c r="UDQ53" s="150"/>
      <c r="UDR53" s="150"/>
      <c r="UDS53" s="150"/>
      <c r="UDT53" s="150"/>
      <c r="UDU53" s="150"/>
      <c r="UDV53" s="150"/>
      <c r="UDW53" s="150"/>
      <c r="UDX53" s="150"/>
      <c r="UDY53" s="150"/>
      <c r="UDZ53" s="150"/>
      <c r="UEA53" s="150"/>
      <c r="UEB53" s="150"/>
      <c r="UEC53" s="150"/>
      <c r="UED53" s="150"/>
      <c r="UEE53" s="150"/>
      <c r="UEF53" s="150"/>
      <c r="UEG53" s="150"/>
      <c r="UEH53" s="150"/>
      <c r="UEI53" s="150"/>
      <c r="UEJ53" s="150"/>
      <c r="UEK53" s="150"/>
      <c r="UEL53" s="150"/>
      <c r="UEM53" s="150"/>
      <c r="UEN53" s="150"/>
      <c r="UEO53" s="150"/>
      <c r="UEP53" s="150"/>
      <c r="UEQ53" s="150"/>
      <c r="UER53" s="150"/>
      <c r="UES53" s="150"/>
      <c r="UET53" s="150"/>
      <c r="UEU53" s="150"/>
      <c r="UEV53" s="150"/>
      <c r="UEW53" s="150"/>
      <c r="UEX53" s="150"/>
      <c r="UEY53" s="150"/>
      <c r="UEZ53" s="150"/>
      <c r="UFA53" s="150"/>
      <c r="UFB53" s="150"/>
      <c r="UFC53" s="150"/>
      <c r="UFD53" s="150"/>
      <c r="UFE53" s="150"/>
      <c r="UFF53" s="150"/>
      <c r="UFG53" s="150"/>
      <c r="UFH53" s="150"/>
      <c r="UFI53" s="150"/>
      <c r="UFJ53" s="150"/>
      <c r="UFK53" s="150"/>
      <c r="UFL53" s="150"/>
      <c r="UFM53" s="150"/>
      <c r="UFN53" s="150"/>
      <c r="UFO53" s="150"/>
      <c r="UFP53" s="150"/>
      <c r="UFQ53" s="150"/>
      <c r="UFR53" s="150"/>
      <c r="UFS53" s="150"/>
      <c r="UFT53" s="150"/>
      <c r="UFU53" s="150"/>
      <c r="UFV53" s="150"/>
      <c r="UFW53" s="150"/>
      <c r="UFX53" s="150"/>
      <c r="UFY53" s="150"/>
      <c r="UFZ53" s="150"/>
      <c r="UGA53" s="150"/>
      <c r="UGB53" s="150"/>
      <c r="UGC53" s="150"/>
      <c r="UGD53" s="150"/>
      <c r="UGE53" s="150"/>
      <c r="UGF53" s="150"/>
      <c r="UGG53" s="150"/>
      <c r="UGH53" s="150"/>
      <c r="UGI53" s="150"/>
      <c r="UGJ53" s="150"/>
      <c r="UGK53" s="150"/>
      <c r="UGL53" s="150"/>
      <c r="UGM53" s="150"/>
      <c r="UGN53" s="150"/>
      <c r="UGO53" s="150"/>
      <c r="UGP53" s="150"/>
      <c r="UGQ53" s="150"/>
      <c r="UGR53" s="150"/>
      <c r="UGS53" s="150"/>
      <c r="UGT53" s="150"/>
      <c r="UGU53" s="150"/>
      <c r="UGV53" s="150"/>
      <c r="UGW53" s="150"/>
      <c r="UGX53" s="150"/>
      <c r="UGY53" s="150"/>
      <c r="UGZ53" s="150"/>
      <c r="UHA53" s="150"/>
      <c r="UHB53" s="150"/>
      <c r="UHC53" s="150"/>
      <c r="UHD53" s="150"/>
      <c r="UHE53" s="150"/>
      <c r="UHF53" s="150"/>
      <c r="UHG53" s="150"/>
      <c r="UHH53" s="150"/>
      <c r="UHI53" s="150"/>
      <c r="UHJ53" s="150"/>
      <c r="UHK53" s="150"/>
      <c r="UHL53" s="150"/>
      <c r="UHM53" s="150"/>
      <c r="UHN53" s="150"/>
      <c r="UHO53" s="150"/>
      <c r="UHP53" s="150"/>
      <c r="UHQ53" s="150"/>
      <c r="UHR53" s="150"/>
      <c r="UHS53" s="150"/>
      <c r="UHT53" s="150"/>
      <c r="UHU53" s="150"/>
      <c r="UHV53" s="150"/>
      <c r="UHW53" s="150"/>
      <c r="UHX53" s="150"/>
      <c r="UHY53" s="150"/>
      <c r="UHZ53" s="150"/>
      <c r="UIA53" s="150"/>
      <c r="UIB53" s="150"/>
      <c r="UIC53" s="150"/>
      <c r="UID53" s="150"/>
      <c r="UIE53" s="150"/>
      <c r="UIF53" s="150"/>
      <c r="UIG53" s="150"/>
      <c r="UIH53" s="150"/>
      <c r="UII53" s="150"/>
      <c r="UIJ53" s="150"/>
      <c r="UIK53" s="150"/>
      <c r="UIL53" s="150"/>
      <c r="UIM53" s="150"/>
      <c r="UIN53" s="150"/>
      <c r="UIO53" s="150"/>
      <c r="UIP53" s="150"/>
      <c r="UIQ53" s="150"/>
      <c r="UIR53" s="150"/>
      <c r="UIS53" s="150"/>
      <c r="UIT53" s="150"/>
      <c r="UIU53" s="150"/>
      <c r="UIV53" s="150"/>
      <c r="UIW53" s="150"/>
      <c r="UIX53" s="150"/>
      <c r="UIY53" s="150"/>
      <c r="UIZ53" s="150"/>
      <c r="UJA53" s="150"/>
      <c r="UJB53" s="150"/>
      <c r="UJC53" s="150"/>
      <c r="UJD53" s="150"/>
      <c r="UJE53" s="150"/>
      <c r="UJF53" s="150"/>
      <c r="UJG53" s="150"/>
      <c r="UJH53" s="150"/>
      <c r="UJI53" s="150"/>
      <c r="UJJ53" s="150"/>
      <c r="UJK53" s="150"/>
      <c r="UJL53" s="150"/>
      <c r="UJM53" s="150"/>
      <c r="UJN53" s="150"/>
      <c r="UJO53" s="150"/>
      <c r="UJP53" s="150"/>
      <c r="UJQ53" s="150"/>
      <c r="UJR53" s="150"/>
      <c r="UJS53" s="150"/>
      <c r="UJT53" s="150"/>
      <c r="UJU53" s="150"/>
      <c r="UJV53" s="150"/>
      <c r="UJW53" s="150"/>
      <c r="UJX53" s="150"/>
      <c r="UJY53" s="150"/>
      <c r="UJZ53" s="150"/>
      <c r="UKA53" s="150"/>
      <c r="UKB53" s="150"/>
      <c r="UKC53" s="150"/>
      <c r="UKD53" s="150"/>
      <c r="UKE53" s="150"/>
      <c r="UKF53" s="150"/>
      <c r="UKG53" s="150"/>
      <c r="UKH53" s="150"/>
      <c r="UKI53" s="150"/>
      <c r="UKJ53" s="150"/>
      <c r="UKK53" s="150"/>
      <c r="UKL53" s="150"/>
      <c r="UKM53" s="150"/>
      <c r="UKN53" s="150"/>
      <c r="UKO53" s="150"/>
      <c r="UKP53" s="150"/>
      <c r="UKQ53" s="150"/>
      <c r="UKR53" s="150"/>
      <c r="UKS53" s="150"/>
      <c r="UKT53" s="150"/>
      <c r="UKU53" s="150"/>
      <c r="UKV53" s="150"/>
      <c r="UKW53" s="150"/>
      <c r="UKX53" s="150"/>
      <c r="UKY53" s="150"/>
      <c r="UKZ53" s="150"/>
      <c r="ULA53" s="150"/>
      <c r="ULB53" s="150"/>
      <c r="ULC53" s="150"/>
      <c r="ULD53" s="150"/>
      <c r="ULE53" s="150"/>
      <c r="ULF53" s="150"/>
      <c r="ULG53" s="150"/>
      <c r="ULH53" s="150"/>
      <c r="ULI53" s="150"/>
      <c r="ULJ53" s="150"/>
      <c r="ULK53" s="150"/>
      <c r="ULL53" s="150"/>
      <c r="ULM53" s="150"/>
      <c r="ULN53" s="150"/>
      <c r="ULO53" s="150"/>
      <c r="ULP53" s="150"/>
      <c r="ULQ53" s="150"/>
      <c r="ULR53" s="150"/>
      <c r="ULS53" s="150"/>
      <c r="ULT53" s="150"/>
      <c r="ULU53" s="150"/>
      <c r="ULV53" s="150"/>
      <c r="ULW53" s="150"/>
      <c r="ULX53" s="150"/>
      <c r="ULY53" s="150"/>
      <c r="ULZ53" s="150"/>
      <c r="UMA53" s="150"/>
      <c r="UMB53" s="150"/>
      <c r="UMC53" s="150"/>
      <c r="UMD53" s="150"/>
      <c r="UME53" s="150"/>
      <c r="UMF53" s="150"/>
      <c r="UMG53" s="150"/>
      <c r="UMH53" s="150"/>
      <c r="UMI53" s="150"/>
      <c r="UMJ53" s="150"/>
      <c r="UMK53" s="150"/>
      <c r="UML53" s="150"/>
      <c r="UMM53" s="150"/>
      <c r="UMN53" s="150"/>
      <c r="UMO53" s="150"/>
      <c r="UMP53" s="150"/>
      <c r="UMQ53" s="150"/>
      <c r="UMR53" s="150"/>
      <c r="UMS53" s="150"/>
      <c r="UMT53" s="150"/>
      <c r="UMU53" s="150"/>
      <c r="UMV53" s="150"/>
      <c r="UMW53" s="150"/>
      <c r="UMX53" s="150"/>
      <c r="UMY53" s="150"/>
      <c r="UMZ53" s="150"/>
      <c r="UNA53" s="150"/>
      <c r="UNB53" s="150"/>
      <c r="UNC53" s="150"/>
      <c r="UND53" s="150"/>
      <c r="UNE53" s="150"/>
      <c r="UNF53" s="150"/>
      <c r="UNG53" s="150"/>
      <c r="UNH53" s="150"/>
      <c r="UNI53" s="150"/>
      <c r="UNJ53" s="150"/>
      <c r="UNK53" s="150"/>
      <c r="UNL53" s="150"/>
      <c r="UNM53" s="150"/>
      <c r="UNN53" s="150"/>
      <c r="UNO53" s="150"/>
      <c r="UNP53" s="150"/>
      <c r="UNQ53" s="150"/>
      <c r="UNR53" s="150"/>
      <c r="UNS53" s="150"/>
      <c r="UNT53" s="150"/>
      <c r="UNU53" s="150"/>
      <c r="UNV53" s="150"/>
      <c r="UNW53" s="150"/>
      <c r="UNX53" s="150"/>
      <c r="UNY53" s="150"/>
      <c r="UNZ53" s="150"/>
      <c r="UOA53" s="150"/>
      <c r="UOB53" s="150"/>
      <c r="UOC53" s="150"/>
      <c r="UOD53" s="150"/>
      <c r="UOE53" s="150"/>
      <c r="UOF53" s="150"/>
      <c r="UOG53" s="150"/>
      <c r="UOH53" s="150"/>
      <c r="UOI53" s="150"/>
      <c r="UOJ53" s="150"/>
      <c r="UOK53" s="150"/>
      <c r="UOL53" s="150"/>
      <c r="UOM53" s="150"/>
      <c r="UON53" s="150"/>
      <c r="UOO53" s="150"/>
      <c r="UOP53" s="150"/>
      <c r="UOQ53" s="150"/>
      <c r="UOR53" s="150"/>
      <c r="UOS53" s="150"/>
      <c r="UOT53" s="150"/>
      <c r="UOU53" s="150"/>
      <c r="UOV53" s="150"/>
      <c r="UOW53" s="150"/>
      <c r="UOX53" s="150"/>
      <c r="UOY53" s="150"/>
      <c r="UOZ53" s="150"/>
      <c r="UPA53" s="150"/>
      <c r="UPB53" s="150"/>
      <c r="UPC53" s="150"/>
      <c r="UPD53" s="150"/>
      <c r="UPE53" s="150"/>
      <c r="UPF53" s="150"/>
      <c r="UPG53" s="150"/>
      <c r="UPH53" s="150"/>
      <c r="UPI53" s="150"/>
      <c r="UPJ53" s="150"/>
      <c r="UPK53" s="150"/>
      <c r="UPL53" s="150"/>
      <c r="UPM53" s="150"/>
      <c r="UPN53" s="150"/>
      <c r="UPO53" s="150"/>
      <c r="UPP53" s="150"/>
      <c r="UPQ53" s="150"/>
      <c r="UPR53" s="150"/>
      <c r="UPS53" s="150"/>
      <c r="UPT53" s="150"/>
      <c r="UPU53" s="150"/>
      <c r="UPV53" s="150"/>
      <c r="UPW53" s="150"/>
      <c r="UPX53" s="150"/>
      <c r="UPY53" s="150"/>
      <c r="UPZ53" s="150"/>
      <c r="UQA53" s="150"/>
      <c r="UQB53" s="150"/>
      <c r="UQC53" s="150"/>
      <c r="UQD53" s="150"/>
      <c r="UQE53" s="150"/>
      <c r="UQF53" s="150"/>
      <c r="UQG53" s="150"/>
      <c r="UQH53" s="150"/>
      <c r="UQI53" s="150"/>
      <c r="UQJ53" s="150"/>
      <c r="UQK53" s="150"/>
      <c r="UQL53" s="150"/>
      <c r="UQM53" s="150"/>
      <c r="UQN53" s="150"/>
      <c r="UQO53" s="150"/>
      <c r="UQP53" s="150"/>
      <c r="UQQ53" s="150"/>
      <c r="UQR53" s="150"/>
      <c r="UQS53" s="150"/>
      <c r="UQT53" s="150"/>
      <c r="UQU53" s="150"/>
      <c r="UQV53" s="150"/>
      <c r="UQW53" s="150"/>
      <c r="UQX53" s="150"/>
      <c r="UQY53" s="150"/>
      <c r="UQZ53" s="150"/>
      <c r="URA53" s="150"/>
      <c r="URB53" s="150"/>
      <c r="URC53" s="150"/>
      <c r="URD53" s="150"/>
      <c r="URE53" s="150"/>
      <c r="URF53" s="150"/>
      <c r="URG53" s="150"/>
      <c r="URH53" s="150"/>
      <c r="URI53" s="150"/>
      <c r="URJ53" s="150"/>
      <c r="URK53" s="150"/>
      <c r="URL53" s="150"/>
      <c r="URM53" s="150"/>
      <c r="URN53" s="150"/>
      <c r="URO53" s="150"/>
      <c r="URP53" s="150"/>
      <c r="URQ53" s="150"/>
      <c r="URR53" s="150"/>
      <c r="URS53" s="150"/>
      <c r="URT53" s="150"/>
      <c r="URU53" s="150"/>
      <c r="URV53" s="150"/>
      <c r="URW53" s="150"/>
      <c r="URX53" s="150"/>
      <c r="URY53" s="150"/>
      <c r="URZ53" s="150"/>
      <c r="USA53" s="150"/>
      <c r="USB53" s="150"/>
      <c r="USC53" s="150"/>
      <c r="USD53" s="150"/>
      <c r="USE53" s="150"/>
      <c r="USF53" s="150"/>
      <c r="USG53" s="150"/>
      <c r="USH53" s="150"/>
      <c r="USI53" s="150"/>
      <c r="USJ53" s="150"/>
      <c r="USK53" s="150"/>
      <c r="USL53" s="150"/>
      <c r="USM53" s="150"/>
      <c r="USN53" s="150"/>
      <c r="USO53" s="150"/>
      <c r="USP53" s="150"/>
      <c r="USQ53" s="150"/>
      <c r="USR53" s="150"/>
      <c r="USS53" s="150"/>
      <c r="UST53" s="150"/>
      <c r="USU53" s="150"/>
      <c r="USV53" s="150"/>
      <c r="USW53" s="150"/>
      <c r="USX53" s="150"/>
      <c r="USY53" s="150"/>
      <c r="USZ53" s="150"/>
      <c r="UTA53" s="150"/>
      <c r="UTB53" s="150"/>
      <c r="UTC53" s="150"/>
      <c r="UTD53" s="150"/>
      <c r="UTE53" s="150"/>
      <c r="UTF53" s="150"/>
      <c r="UTG53" s="150"/>
      <c r="UTH53" s="150"/>
      <c r="UTI53" s="150"/>
      <c r="UTJ53" s="150"/>
      <c r="UTK53" s="150"/>
      <c r="UTL53" s="150"/>
      <c r="UTM53" s="150"/>
      <c r="UTN53" s="150"/>
      <c r="UTO53" s="150"/>
      <c r="UTP53" s="150"/>
      <c r="UTQ53" s="150"/>
      <c r="UTR53" s="150"/>
      <c r="UTS53" s="150"/>
      <c r="UTT53" s="150"/>
      <c r="UTU53" s="150"/>
      <c r="UTV53" s="150"/>
      <c r="UTW53" s="150"/>
      <c r="UTX53" s="150"/>
      <c r="UTY53" s="150"/>
      <c r="UTZ53" s="150"/>
      <c r="UUA53" s="150"/>
      <c r="UUB53" s="150"/>
      <c r="UUC53" s="150"/>
      <c r="UUD53" s="150"/>
      <c r="UUE53" s="150"/>
      <c r="UUF53" s="150"/>
      <c r="UUG53" s="150"/>
      <c r="UUH53" s="150"/>
      <c r="UUI53" s="150"/>
      <c r="UUJ53" s="150"/>
      <c r="UUK53" s="150"/>
      <c r="UUL53" s="150"/>
      <c r="UUM53" s="150"/>
      <c r="UUN53" s="150"/>
      <c r="UUO53" s="150"/>
      <c r="UUP53" s="150"/>
      <c r="UUQ53" s="150"/>
      <c r="UUR53" s="150"/>
      <c r="UUS53" s="150"/>
      <c r="UUT53" s="150"/>
      <c r="UUU53" s="150"/>
      <c r="UUV53" s="150"/>
      <c r="UUW53" s="150"/>
      <c r="UUX53" s="150"/>
      <c r="UUY53" s="150"/>
      <c r="UUZ53" s="150"/>
      <c r="UVA53" s="150"/>
      <c r="UVB53" s="150"/>
      <c r="UVC53" s="150"/>
      <c r="UVD53" s="150"/>
      <c r="UVE53" s="150"/>
      <c r="UVF53" s="150"/>
      <c r="UVG53" s="150"/>
      <c r="UVH53" s="150"/>
      <c r="UVI53" s="150"/>
      <c r="UVJ53" s="150"/>
      <c r="UVK53" s="150"/>
      <c r="UVL53" s="150"/>
      <c r="UVM53" s="150"/>
      <c r="UVN53" s="150"/>
      <c r="UVO53" s="150"/>
      <c r="UVP53" s="150"/>
      <c r="UVQ53" s="150"/>
      <c r="UVR53" s="150"/>
      <c r="UVS53" s="150"/>
      <c r="UVT53" s="150"/>
      <c r="UVU53" s="150"/>
      <c r="UVV53" s="150"/>
      <c r="UVW53" s="150"/>
      <c r="UVX53" s="150"/>
      <c r="UVY53" s="150"/>
      <c r="UVZ53" s="150"/>
      <c r="UWA53" s="150"/>
      <c r="UWB53" s="150"/>
      <c r="UWC53" s="150"/>
      <c r="UWD53" s="150"/>
      <c r="UWE53" s="150"/>
      <c r="UWF53" s="150"/>
      <c r="UWG53" s="150"/>
      <c r="UWH53" s="150"/>
      <c r="UWI53" s="150"/>
      <c r="UWJ53" s="150"/>
      <c r="UWK53" s="150"/>
      <c r="UWL53" s="150"/>
      <c r="UWM53" s="150"/>
      <c r="UWN53" s="150"/>
      <c r="UWO53" s="150"/>
      <c r="UWP53" s="150"/>
      <c r="UWQ53" s="150"/>
      <c r="UWR53" s="150"/>
      <c r="UWS53" s="150"/>
      <c r="UWT53" s="150"/>
      <c r="UWU53" s="150"/>
      <c r="UWV53" s="150"/>
      <c r="UWW53" s="150"/>
      <c r="UWX53" s="150"/>
      <c r="UWY53" s="150"/>
      <c r="UWZ53" s="150"/>
      <c r="UXA53" s="150"/>
      <c r="UXB53" s="150"/>
      <c r="UXC53" s="150"/>
      <c r="UXD53" s="150"/>
      <c r="UXE53" s="150"/>
      <c r="UXF53" s="150"/>
      <c r="UXG53" s="150"/>
      <c r="UXH53" s="150"/>
      <c r="UXI53" s="150"/>
      <c r="UXJ53" s="150"/>
      <c r="UXK53" s="150"/>
      <c r="UXL53" s="150"/>
      <c r="UXM53" s="150"/>
      <c r="UXN53" s="150"/>
      <c r="UXO53" s="150"/>
      <c r="UXP53" s="150"/>
      <c r="UXQ53" s="150"/>
      <c r="UXR53" s="150"/>
      <c r="UXS53" s="150"/>
      <c r="UXT53" s="150"/>
      <c r="UXU53" s="150"/>
      <c r="UXV53" s="150"/>
      <c r="UXW53" s="150"/>
      <c r="UXX53" s="150"/>
      <c r="UXY53" s="150"/>
      <c r="UXZ53" s="150"/>
      <c r="UYA53" s="150"/>
      <c r="UYB53" s="150"/>
      <c r="UYC53" s="150"/>
      <c r="UYD53" s="150"/>
      <c r="UYE53" s="150"/>
      <c r="UYF53" s="150"/>
      <c r="UYG53" s="150"/>
      <c r="UYH53" s="150"/>
      <c r="UYI53" s="150"/>
      <c r="UYJ53" s="150"/>
      <c r="UYK53" s="150"/>
      <c r="UYL53" s="150"/>
      <c r="UYM53" s="150"/>
      <c r="UYN53" s="150"/>
      <c r="UYO53" s="150"/>
      <c r="UYP53" s="150"/>
      <c r="UYQ53" s="150"/>
      <c r="UYR53" s="150"/>
      <c r="UYS53" s="150"/>
      <c r="UYT53" s="150"/>
      <c r="UYU53" s="150"/>
      <c r="UYV53" s="150"/>
      <c r="UYW53" s="150"/>
      <c r="UYX53" s="150"/>
      <c r="UYY53" s="150"/>
      <c r="UYZ53" s="150"/>
      <c r="UZA53" s="150"/>
      <c r="UZB53" s="150"/>
      <c r="UZC53" s="150"/>
      <c r="UZD53" s="150"/>
      <c r="UZE53" s="150"/>
      <c r="UZF53" s="150"/>
      <c r="UZG53" s="150"/>
      <c r="UZH53" s="150"/>
      <c r="UZI53" s="150"/>
      <c r="UZJ53" s="150"/>
      <c r="UZK53" s="150"/>
      <c r="UZL53" s="150"/>
      <c r="UZM53" s="150"/>
      <c r="UZN53" s="150"/>
      <c r="UZO53" s="150"/>
      <c r="UZP53" s="150"/>
      <c r="UZQ53" s="150"/>
      <c r="UZR53" s="150"/>
      <c r="UZS53" s="150"/>
      <c r="UZT53" s="150"/>
      <c r="UZU53" s="150"/>
      <c r="UZV53" s="150"/>
      <c r="UZW53" s="150"/>
      <c r="UZX53" s="150"/>
      <c r="UZY53" s="150"/>
      <c r="UZZ53" s="150"/>
      <c r="VAA53" s="150"/>
      <c r="VAB53" s="150"/>
      <c r="VAC53" s="150"/>
      <c r="VAD53" s="150"/>
      <c r="VAE53" s="150"/>
      <c r="VAF53" s="150"/>
      <c r="VAG53" s="150"/>
      <c r="VAH53" s="150"/>
      <c r="VAI53" s="150"/>
      <c r="VAJ53" s="150"/>
      <c r="VAK53" s="150"/>
      <c r="VAL53" s="150"/>
      <c r="VAM53" s="150"/>
      <c r="VAN53" s="150"/>
      <c r="VAO53" s="150"/>
      <c r="VAP53" s="150"/>
      <c r="VAQ53" s="150"/>
      <c r="VAR53" s="150"/>
      <c r="VAS53" s="150"/>
      <c r="VAT53" s="150"/>
      <c r="VAU53" s="150"/>
      <c r="VAV53" s="150"/>
      <c r="VAW53" s="150"/>
      <c r="VAX53" s="150"/>
      <c r="VAY53" s="150"/>
      <c r="VAZ53" s="150"/>
      <c r="VBA53" s="150"/>
      <c r="VBB53" s="150"/>
      <c r="VBC53" s="150"/>
      <c r="VBD53" s="150"/>
      <c r="VBE53" s="150"/>
      <c r="VBF53" s="150"/>
      <c r="VBG53" s="150"/>
      <c r="VBH53" s="150"/>
      <c r="VBI53" s="150"/>
      <c r="VBJ53" s="150"/>
      <c r="VBK53" s="150"/>
      <c r="VBL53" s="150"/>
      <c r="VBM53" s="150"/>
      <c r="VBN53" s="150"/>
      <c r="VBO53" s="150"/>
      <c r="VBP53" s="150"/>
      <c r="VBQ53" s="150"/>
      <c r="VBR53" s="150"/>
      <c r="VBS53" s="150"/>
      <c r="VBT53" s="150"/>
      <c r="VBU53" s="150"/>
      <c r="VBV53" s="150"/>
      <c r="VBW53" s="150"/>
      <c r="VBX53" s="150"/>
      <c r="VBY53" s="150"/>
      <c r="VBZ53" s="150"/>
      <c r="VCA53" s="150"/>
      <c r="VCB53" s="150"/>
      <c r="VCC53" s="150"/>
      <c r="VCD53" s="150"/>
      <c r="VCE53" s="150"/>
      <c r="VCF53" s="150"/>
      <c r="VCG53" s="150"/>
      <c r="VCH53" s="150"/>
      <c r="VCI53" s="150"/>
      <c r="VCJ53" s="150"/>
      <c r="VCK53" s="150"/>
      <c r="VCL53" s="150"/>
      <c r="VCM53" s="150"/>
      <c r="VCN53" s="150"/>
      <c r="VCO53" s="150"/>
      <c r="VCP53" s="150"/>
      <c r="VCQ53" s="150"/>
      <c r="VCR53" s="150"/>
      <c r="VCS53" s="150"/>
      <c r="VCT53" s="150"/>
      <c r="VCU53" s="150"/>
      <c r="VCV53" s="150"/>
      <c r="VCW53" s="150"/>
      <c r="VCX53" s="150"/>
      <c r="VCY53" s="150"/>
      <c r="VCZ53" s="150"/>
      <c r="VDA53" s="150"/>
      <c r="VDB53" s="150"/>
      <c r="VDC53" s="150"/>
      <c r="VDD53" s="150"/>
      <c r="VDE53" s="150"/>
      <c r="VDF53" s="150"/>
      <c r="VDG53" s="150"/>
      <c r="VDH53" s="150"/>
      <c r="VDI53" s="150"/>
      <c r="VDJ53" s="150"/>
      <c r="VDK53" s="150"/>
      <c r="VDL53" s="150"/>
      <c r="VDM53" s="150"/>
      <c r="VDN53" s="150"/>
      <c r="VDO53" s="150"/>
      <c r="VDP53" s="150"/>
      <c r="VDQ53" s="150"/>
      <c r="VDR53" s="150"/>
      <c r="VDS53" s="150"/>
      <c r="VDT53" s="150"/>
      <c r="VDU53" s="150"/>
      <c r="VDV53" s="150"/>
      <c r="VDW53" s="150"/>
      <c r="VDX53" s="150"/>
      <c r="VDY53" s="150"/>
      <c r="VDZ53" s="150"/>
      <c r="VEA53" s="150"/>
      <c r="VEB53" s="150"/>
      <c r="VEC53" s="150"/>
      <c r="VED53" s="150"/>
      <c r="VEE53" s="150"/>
      <c r="VEF53" s="150"/>
      <c r="VEG53" s="150"/>
      <c r="VEH53" s="150"/>
      <c r="VEI53" s="150"/>
      <c r="VEJ53" s="150"/>
      <c r="VEK53" s="150"/>
      <c r="VEL53" s="150"/>
      <c r="VEM53" s="150"/>
      <c r="VEN53" s="150"/>
      <c r="VEO53" s="150"/>
      <c r="VEP53" s="150"/>
      <c r="VEQ53" s="150"/>
      <c r="VER53" s="150"/>
      <c r="VES53" s="150"/>
      <c r="VET53" s="150"/>
      <c r="VEU53" s="150"/>
      <c r="VEV53" s="150"/>
      <c r="VEW53" s="150"/>
      <c r="VEX53" s="150"/>
      <c r="VEY53" s="150"/>
      <c r="VEZ53" s="150"/>
      <c r="VFA53" s="150"/>
      <c r="VFB53" s="150"/>
      <c r="VFC53" s="150"/>
      <c r="VFD53" s="150"/>
      <c r="VFE53" s="150"/>
      <c r="VFF53" s="150"/>
      <c r="VFG53" s="150"/>
      <c r="VFH53" s="150"/>
      <c r="VFI53" s="150"/>
      <c r="VFJ53" s="150"/>
      <c r="VFK53" s="150"/>
      <c r="VFL53" s="150"/>
      <c r="VFM53" s="150"/>
      <c r="VFN53" s="150"/>
      <c r="VFO53" s="150"/>
      <c r="VFP53" s="150"/>
      <c r="VFQ53" s="150"/>
      <c r="VFR53" s="150"/>
      <c r="VFS53" s="150"/>
      <c r="VFT53" s="150"/>
      <c r="VFU53" s="150"/>
      <c r="VFV53" s="150"/>
      <c r="VFW53" s="150"/>
      <c r="VFX53" s="150"/>
      <c r="VFY53" s="150"/>
      <c r="VFZ53" s="150"/>
      <c r="VGA53" s="150"/>
      <c r="VGB53" s="150"/>
      <c r="VGC53" s="150"/>
      <c r="VGD53" s="150"/>
      <c r="VGE53" s="150"/>
      <c r="VGF53" s="150"/>
      <c r="VGG53" s="150"/>
      <c r="VGH53" s="150"/>
      <c r="VGI53" s="150"/>
      <c r="VGJ53" s="150"/>
      <c r="VGK53" s="150"/>
      <c r="VGL53" s="150"/>
      <c r="VGM53" s="150"/>
      <c r="VGN53" s="150"/>
      <c r="VGO53" s="150"/>
      <c r="VGP53" s="150"/>
      <c r="VGQ53" s="150"/>
      <c r="VGR53" s="150"/>
      <c r="VGS53" s="150"/>
      <c r="VGT53" s="150"/>
      <c r="VGU53" s="150"/>
      <c r="VGV53" s="150"/>
      <c r="VGW53" s="150"/>
      <c r="VGX53" s="150"/>
      <c r="VGY53" s="150"/>
      <c r="VGZ53" s="150"/>
      <c r="VHA53" s="150"/>
      <c r="VHB53" s="150"/>
      <c r="VHC53" s="150"/>
      <c r="VHD53" s="150"/>
      <c r="VHE53" s="150"/>
      <c r="VHF53" s="150"/>
      <c r="VHG53" s="150"/>
      <c r="VHH53" s="150"/>
      <c r="VHI53" s="150"/>
      <c r="VHJ53" s="150"/>
      <c r="VHK53" s="150"/>
      <c r="VHL53" s="150"/>
      <c r="VHM53" s="150"/>
      <c r="VHN53" s="150"/>
      <c r="VHO53" s="150"/>
      <c r="VHP53" s="150"/>
      <c r="VHQ53" s="150"/>
      <c r="VHR53" s="150"/>
      <c r="VHS53" s="150"/>
      <c r="VHT53" s="150"/>
      <c r="VHU53" s="150"/>
      <c r="VHV53" s="150"/>
      <c r="VHW53" s="150"/>
      <c r="VHX53" s="150"/>
      <c r="VHY53" s="150"/>
      <c r="VHZ53" s="150"/>
      <c r="VIA53" s="150"/>
      <c r="VIB53" s="150"/>
      <c r="VIC53" s="150"/>
      <c r="VID53" s="150"/>
      <c r="VIE53" s="150"/>
      <c r="VIF53" s="150"/>
      <c r="VIG53" s="150"/>
      <c r="VIH53" s="150"/>
      <c r="VII53" s="150"/>
      <c r="VIJ53" s="150"/>
      <c r="VIK53" s="150"/>
      <c r="VIL53" s="150"/>
      <c r="VIM53" s="150"/>
      <c r="VIN53" s="150"/>
      <c r="VIO53" s="150"/>
      <c r="VIP53" s="150"/>
      <c r="VIQ53" s="150"/>
      <c r="VIR53" s="150"/>
      <c r="VIS53" s="150"/>
      <c r="VIT53" s="150"/>
      <c r="VIU53" s="150"/>
      <c r="VIV53" s="150"/>
      <c r="VIW53" s="150"/>
      <c r="VIX53" s="150"/>
      <c r="VIY53" s="150"/>
      <c r="VIZ53" s="150"/>
      <c r="VJA53" s="150"/>
      <c r="VJB53" s="150"/>
      <c r="VJC53" s="150"/>
      <c r="VJD53" s="150"/>
      <c r="VJE53" s="150"/>
      <c r="VJF53" s="150"/>
      <c r="VJG53" s="150"/>
      <c r="VJH53" s="150"/>
      <c r="VJI53" s="150"/>
      <c r="VJJ53" s="150"/>
      <c r="VJK53" s="150"/>
      <c r="VJL53" s="150"/>
      <c r="VJM53" s="150"/>
      <c r="VJN53" s="150"/>
      <c r="VJO53" s="150"/>
      <c r="VJP53" s="150"/>
      <c r="VJQ53" s="150"/>
      <c r="VJR53" s="150"/>
      <c r="VJS53" s="150"/>
      <c r="VJT53" s="150"/>
      <c r="VJU53" s="150"/>
      <c r="VJV53" s="150"/>
      <c r="VJW53" s="150"/>
      <c r="VJX53" s="150"/>
      <c r="VJY53" s="150"/>
      <c r="VJZ53" s="150"/>
      <c r="VKA53" s="150"/>
      <c r="VKB53" s="150"/>
      <c r="VKC53" s="150"/>
      <c r="VKD53" s="150"/>
      <c r="VKE53" s="150"/>
      <c r="VKF53" s="150"/>
      <c r="VKG53" s="150"/>
      <c r="VKH53" s="150"/>
      <c r="VKI53" s="150"/>
      <c r="VKJ53" s="150"/>
      <c r="VKK53" s="150"/>
      <c r="VKL53" s="150"/>
      <c r="VKM53" s="150"/>
      <c r="VKN53" s="150"/>
      <c r="VKO53" s="150"/>
      <c r="VKP53" s="150"/>
      <c r="VKQ53" s="150"/>
      <c r="VKR53" s="150"/>
      <c r="VKS53" s="150"/>
      <c r="VKT53" s="150"/>
      <c r="VKU53" s="150"/>
      <c r="VKV53" s="150"/>
      <c r="VKW53" s="150"/>
      <c r="VKX53" s="150"/>
      <c r="VKY53" s="150"/>
      <c r="VKZ53" s="150"/>
      <c r="VLA53" s="150"/>
      <c r="VLB53" s="150"/>
      <c r="VLC53" s="150"/>
      <c r="VLD53" s="150"/>
      <c r="VLE53" s="150"/>
      <c r="VLF53" s="150"/>
      <c r="VLG53" s="150"/>
      <c r="VLH53" s="150"/>
      <c r="VLI53" s="150"/>
      <c r="VLJ53" s="150"/>
      <c r="VLK53" s="150"/>
      <c r="VLL53" s="150"/>
      <c r="VLM53" s="150"/>
      <c r="VLN53" s="150"/>
      <c r="VLO53" s="150"/>
      <c r="VLP53" s="150"/>
      <c r="VLQ53" s="150"/>
      <c r="VLR53" s="150"/>
      <c r="VLS53" s="150"/>
      <c r="VLT53" s="150"/>
      <c r="VLU53" s="150"/>
      <c r="VLV53" s="150"/>
      <c r="VLW53" s="150"/>
      <c r="VLX53" s="150"/>
      <c r="VLY53" s="150"/>
      <c r="VLZ53" s="150"/>
      <c r="VMA53" s="150"/>
      <c r="VMB53" s="150"/>
      <c r="VMC53" s="150"/>
      <c r="VMD53" s="150"/>
      <c r="VME53" s="150"/>
      <c r="VMF53" s="150"/>
      <c r="VMG53" s="150"/>
      <c r="VMH53" s="150"/>
      <c r="VMI53" s="150"/>
      <c r="VMJ53" s="150"/>
      <c r="VMK53" s="150"/>
      <c r="VML53" s="150"/>
      <c r="VMM53" s="150"/>
      <c r="VMN53" s="150"/>
      <c r="VMO53" s="150"/>
      <c r="VMP53" s="150"/>
      <c r="VMQ53" s="150"/>
      <c r="VMR53" s="150"/>
      <c r="VMS53" s="150"/>
      <c r="VMT53" s="150"/>
      <c r="VMU53" s="150"/>
      <c r="VMV53" s="150"/>
      <c r="VMW53" s="150"/>
      <c r="VMX53" s="150"/>
      <c r="VMY53" s="150"/>
      <c r="VMZ53" s="150"/>
      <c r="VNA53" s="150"/>
      <c r="VNB53" s="150"/>
      <c r="VNC53" s="150"/>
      <c r="VND53" s="150"/>
      <c r="VNE53" s="150"/>
      <c r="VNF53" s="150"/>
      <c r="VNG53" s="150"/>
      <c r="VNH53" s="150"/>
      <c r="VNI53" s="150"/>
      <c r="VNJ53" s="150"/>
      <c r="VNK53" s="150"/>
      <c r="VNL53" s="150"/>
      <c r="VNM53" s="150"/>
      <c r="VNN53" s="150"/>
      <c r="VNO53" s="150"/>
      <c r="VNP53" s="150"/>
      <c r="VNQ53" s="150"/>
      <c r="VNR53" s="150"/>
      <c r="VNS53" s="150"/>
      <c r="VNT53" s="150"/>
      <c r="VNU53" s="150"/>
      <c r="VNV53" s="150"/>
      <c r="VNW53" s="150"/>
      <c r="VNX53" s="150"/>
      <c r="VNY53" s="150"/>
      <c r="VNZ53" s="150"/>
      <c r="VOA53" s="150"/>
      <c r="VOB53" s="150"/>
      <c r="VOC53" s="150"/>
      <c r="VOD53" s="150"/>
      <c r="VOE53" s="150"/>
      <c r="VOF53" s="150"/>
      <c r="VOG53" s="150"/>
      <c r="VOH53" s="150"/>
      <c r="VOI53" s="150"/>
      <c r="VOJ53" s="150"/>
      <c r="VOK53" s="150"/>
      <c r="VOL53" s="150"/>
      <c r="VOM53" s="150"/>
      <c r="VON53" s="150"/>
      <c r="VOO53" s="150"/>
      <c r="VOP53" s="150"/>
      <c r="VOQ53" s="150"/>
      <c r="VOR53" s="150"/>
      <c r="VOS53" s="150"/>
      <c r="VOT53" s="150"/>
      <c r="VOU53" s="150"/>
      <c r="VOV53" s="150"/>
      <c r="VOW53" s="150"/>
      <c r="VOX53" s="150"/>
      <c r="VOY53" s="150"/>
      <c r="VOZ53" s="150"/>
      <c r="VPA53" s="150"/>
      <c r="VPB53" s="150"/>
      <c r="VPC53" s="150"/>
      <c r="VPD53" s="150"/>
      <c r="VPE53" s="150"/>
      <c r="VPF53" s="150"/>
      <c r="VPG53" s="150"/>
      <c r="VPH53" s="150"/>
      <c r="VPI53" s="150"/>
      <c r="VPJ53" s="150"/>
      <c r="VPK53" s="150"/>
      <c r="VPL53" s="150"/>
      <c r="VPM53" s="150"/>
      <c r="VPN53" s="150"/>
      <c r="VPO53" s="150"/>
      <c r="VPP53" s="150"/>
      <c r="VPQ53" s="150"/>
      <c r="VPR53" s="150"/>
      <c r="VPS53" s="150"/>
      <c r="VPT53" s="150"/>
      <c r="VPU53" s="150"/>
      <c r="VPV53" s="150"/>
      <c r="VPW53" s="150"/>
      <c r="VPX53" s="150"/>
      <c r="VPY53" s="150"/>
      <c r="VPZ53" s="150"/>
      <c r="VQA53" s="150"/>
      <c r="VQB53" s="150"/>
      <c r="VQC53" s="150"/>
      <c r="VQD53" s="150"/>
      <c r="VQE53" s="150"/>
      <c r="VQF53" s="150"/>
      <c r="VQG53" s="150"/>
      <c r="VQH53" s="150"/>
      <c r="VQI53" s="150"/>
      <c r="VQJ53" s="150"/>
      <c r="VQK53" s="150"/>
      <c r="VQL53" s="150"/>
      <c r="VQM53" s="150"/>
      <c r="VQN53" s="150"/>
      <c r="VQO53" s="150"/>
      <c r="VQP53" s="150"/>
      <c r="VQQ53" s="150"/>
      <c r="VQR53" s="150"/>
      <c r="VQS53" s="150"/>
      <c r="VQT53" s="150"/>
      <c r="VQU53" s="150"/>
      <c r="VQV53" s="150"/>
      <c r="VQW53" s="150"/>
      <c r="VQX53" s="150"/>
      <c r="VQY53" s="150"/>
      <c r="VQZ53" s="150"/>
      <c r="VRA53" s="150"/>
      <c r="VRB53" s="150"/>
      <c r="VRC53" s="150"/>
      <c r="VRD53" s="150"/>
      <c r="VRE53" s="150"/>
      <c r="VRF53" s="150"/>
      <c r="VRG53" s="150"/>
      <c r="VRH53" s="150"/>
      <c r="VRI53" s="150"/>
      <c r="VRJ53" s="150"/>
      <c r="VRK53" s="150"/>
      <c r="VRL53" s="150"/>
      <c r="VRM53" s="150"/>
      <c r="VRN53" s="150"/>
      <c r="VRO53" s="150"/>
      <c r="VRP53" s="150"/>
      <c r="VRQ53" s="150"/>
      <c r="VRR53" s="150"/>
      <c r="VRS53" s="150"/>
      <c r="VRT53" s="150"/>
      <c r="VRU53" s="150"/>
      <c r="VRV53" s="150"/>
      <c r="VRW53" s="150"/>
      <c r="VRX53" s="150"/>
      <c r="VRY53" s="150"/>
      <c r="VRZ53" s="150"/>
      <c r="VSA53" s="150"/>
      <c r="VSB53" s="150"/>
      <c r="VSC53" s="150"/>
      <c r="VSD53" s="150"/>
      <c r="VSE53" s="150"/>
      <c r="VSF53" s="150"/>
      <c r="VSG53" s="150"/>
      <c r="VSH53" s="150"/>
      <c r="VSI53" s="150"/>
      <c r="VSJ53" s="150"/>
      <c r="VSK53" s="150"/>
      <c r="VSL53" s="150"/>
      <c r="VSM53" s="150"/>
      <c r="VSN53" s="150"/>
      <c r="VSO53" s="150"/>
      <c r="VSP53" s="150"/>
      <c r="VSQ53" s="150"/>
      <c r="VSR53" s="150"/>
      <c r="VSS53" s="150"/>
      <c r="VST53" s="150"/>
      <c r="VSU53" s="150"/>
      <c r="VSV53" s="150"/>
      <c r="VSW53" s="150"/>
      <c r="VSX53" s="150"/>
      <c r="VSY53" s="150"/>
      <c r="VSZ53" s="150"/>
      <c r="VTA53" s="150"/>
      <c r="VTB53" s="150"/>
      <c r="VTC53" s="150"/>
      <c r="VTD53" s="150"/>
      <c r="VTE53" s="150"/>
      <c r="VTF53" s="150"/>
      <c r="VTG53" s="150"/>
      <c r="VTH53" s="150"/>
      <c r="VTI53" s="150"/>
      <c r="VTJ53" s="150"/>
      <c r="VTK53" s="150"/>
      <c r="VTL53" s="150"/>
      <c r="VTM53" s="150"/>
      <c r="VTN53" s="150"/>
      <c r="VTO53" s="150"/>
      <c r="VTP53" s="150"/>
      <c r="VTQ53" s="150"/>
      <c r="VTR53" s="150"/>
      <c r="VTS53" s="150"/>
      <c r="VTT53" s="150"/>
      <c r="VTU53" s="150"/>
      <c r="VTV53" s="150"/>
      <c r="VTW53" s="150"/>
      <c r="VTX53" s="150"/>
      <c r="VTY53" s="150"/>
      <c r="VTZ53" s="150"/>
      <c r="VUA53" s="150"/>
      <c r="VUB53" s="150"/>
      <c r="VUC53" s="150"/>
      <c r="VUD53" s="150"/>
      <c r="VUE53" s="150"/>
      <c r="VUF53" s="150"/>
      <c r="VUG53" s="150"/>
      <c r="VUH53" s="150"/>
      <c r="VUI53" s="150"/>
      <c r="VUJ53" s="150"/>
      <c r="VUK53" s="150"/>
      <c r="VUL53" s="150"/>
      <c r="VUM53" s="150"/>
      <c r="VUN53" s="150"/>
      <c r="VUO53" s="150"/>
      <c r="VUP53" s="150"/>
      <c r="VUQ53" s="150"/>
      <c r="VUR53" s="150"/>
      <c r="VUS53" s="150"/>
      <c r="VUT53" s="150"/>
      <c r="VUU53" s="150"/>
      <c r="VUV53" s="150"/>
      <c r="VUW53" s="150"/>
      <c r="VUX53" s="150"/>
      <c r="VUY53" s="150"/>
      <c r="VUZ53" s="150"/>
      <c r="VVA53" s="150"/>
      <c r="VVB53" s="150"/>
      <c r="VVC53" s="150"/>
      <c r="VVD53" s="150"/>
      <c r="VVE53" s="150"/>
      <c r="VVF53" s="150"/>
      <c r="VVG53" s="150"/>
      <c r="VVH53" s="150"/>
      <c r="VVI53" s="150"/>
      <c r="VVJ53" s="150"/>
      <c r="VVK53" s="150"/>
      <c r="VVL53" s="150"/>
      <c r="VVM53" s="150"/>
      <c r="VVN53" s="150"/>
      <c r="VVO53" s="150"/>
      <c r="VVP53" s="150"/>
      <c r="VVQ53" s="150"/>
      <c r="VVR53" s="150"/>
      <c r="VVS53" s="150"/>
      <c r="VVT53" s="150"/>
      <c r="VVU53" s="150"/>
      <c r="VVV53" s="150"/>
      <c r="VVW53" s="150"/>
      <c r="VVX53" s="150"/>
      <c r="VVY53" s="150"/>
      <c r="VVZ53" s="150"/>
      <c r="VWA53" s="150"/>
      <c r="VWB53" s="150"/>
      <c r="VWC53" s="150"/>
      <c r="VWD53" s="150"/>
      <c r="VWE53" s="150"/>
      <c r="VWF53" s="150"/>
      <c r="VWG53" s="150"/>
      <c r="VWH53" s="150"/>
      <c r="VWI53" s="150"/>
      <c r="VWJ53" s="150"/>
      <c r="VWK53" s="150"/>
      <c r="VWL53" s="150"/>
      <c r="VWM53" s="150"/>
      <c r="VWN53" s="150"/>
      <c r="VWO53" s="150"/>
      <c r="VWP53" s="150"/>
      <c r="VWQ53" s="150"/>
      <c r="VWR53" s="150"/>
      <c r="VWS53" s="150"/>
      <c r="VWT53" s="150"/>
      <c r="VWU53" s="150"/>
      <c r="VWV53" s="150"/>
      <c r="VWW53" s="150"/>
      <c r="VWX53" s="150"/>
      <c r="VWY53" s="150"/>
      <c r="VWZ53" s="150"/>
      <c r="VXA53" s="150"/>
      <c r="VXB53" s="150"/>
      <c r="VXC53" s="150"/>
      <c r="VXD53" s="150"/>
      <c r="VXE53" s="150"/>
      <c r="VXF53" s="150"/>
      <c r="VXG53" s="150"/>
      <c r="VXH53" s="150"/>
      <c r="VXI53" s="150"/>
      <c r="VXJ53" s="150"/>
      <c r="VXK53" s="150"/>
      <c r="VXL53" s="150"/>
      <c r="VXM53" s="150"/>
      <c r="VXN53" s="150"/>
      <c r="VXO53" s="150"/>
      <c r="VXP53" s="150"/>
      <c r="VXQ53" s="150"/>
      <c r="VXR53" s="150"/>
      <c r="VXS53" s="150"/>
      <c r="VXT53" s="150"/>
      <c r="VXU53" s="150"/>
      <c r="VXV53" s="150"/>
      <c r="VXW53" s="150"/>
      <c r="VXX53" s="150"/>
      <c r="VXY53" s="150"/>
      <c r="VXZ53" s="150"/>
      <c r="VYA53" s="150"/>
      <c r="VYB53" s="150"/>
      <c r="VYC53" s="150"/>
      <c r="VYD53" s="150"/>
      <c r="VYE53" s="150"/>
      <c r="VYF53" s="150"/>
      <c r="VYG53" s="150"/>
      <c r="VYH53" s="150"/>
      <c r="VYI53" s="150"/>
      <c r="VYJ53" s="150"/>
      <c r="VYK53" s="150"/>
      <c r="VYL53" s="150"/>
      <c r="VYM53" s="150"/>
      <c r="VYN53" s="150"/>
      <c r="VYO53" s="150"/>
      <c r="VYP53" s="150"/>
      <c r="VYQ53" s="150"/>
      <c r="VYR53" s="150"/>
      <c r="VYS53" s="150"/>
      <c r="VYT53" s="150"/>
      <c r="VYU53" s="150"/>
      <c r="VYV53" s="150"/>
      <c r="VYW53" s="150"/>
      <c r="VYX53" s="150"/>
      <c r="VYY53" s="150"/>
      <c r="VYZ53" s="150"/>
      <c r="VZA53" s="150"/>
      <c r="VZB53" s="150"/>
      <c r="VZC53" s="150"/>
      <c r="VZD53" s="150"/>
      <c r="VZE53" s="150"/>
      <c r="VZF53" s="150"/>
      <c r="VZG53" s="150"/>
      <c r="VZH53" s="150"/>
      <c r="VZI53" s="150"/>
      <c r="VZJ53" s="150"/>
      <c r="VZK53" s="150"/>
      <c r="VZL53" s="150"/>
      <c r="VZM53" s="150"/>
      <c r="VZN53" s="150"/>
      <c r="VZO53" s="150"/>
      <c r="VZP53" s="150"/>
      <c r="VZQ53" s="150"/>
      <c r="VZR53" s="150"/>
      <c r="VZS53" s="150"/>
      <c r="VZT53" s="150"/>
      <c r="VZU53" s="150"/>
      <c r="VZV53" s="150"/>
      <c r="VZW53" s="150"/>
      <c r="VZX53" s="150"/>
      <c r="VZY53" s="150"/>
      <c r="VZZ53" s="150"/>
      <c r="WAA53" s="150"/>
      <c r="WAB53" s="150"/>
      <c r="WAC53" s="150"/>
      <c r="WAD53" s="150"/>
      <c r="WAE53" s="150"/>
      <c r="WAF53" s="150"/>
      <c r="WAG53" s="150"/>
      <c r="WAH53" s="150"/>
      <c r="WAI53" s="150"/>
      <c r="WAJ53" s="150"/>
      <c r="WAK53" s="150"/>
      <c r="WAL53" s="150"/>
      <c r="WAM53" s="150"/>
      <c r="WAN53" s="150"/>
      <c r="WAO53" s="150"/>
      <c r="WAP53" s="150"/>
      <c r="WAQ53" s="150"/>
      <c r="WAR53" s="150"/>
      <c r="WAS53" s="150"/>
      <c r="WAT53" s="150"/>
      <c r="WAU53" s="150"/>
      <c r="WAV53" s="150"/>
      <c r="WAW53" s="150"/>
      <c r="WAX53" s="150"/>
      <c r="WAY53" s="150"/>
      <c r="WAZ53" s="150"/>
      <c r="WBA53" s="150"/>
      <c r="WBB53" s="150"/>
      <c r="WBC53" s="150"/>
      <c r="WBD53" s="150"/>
      <c r="WBE53" s="150"/>
      <c r="WBF53" s="150"/>
      <c r="WBG53" s="150"/>
      <c r="WBH53" s="150"/>
      <c r="WBI53" s="150"/>
      <c r="WBJ53" s="150"/>
      <c r="WBK53" s="150"/>
      <c r="WBL53" s="150"/>
      <c r="WBM53" s="150"/>
      <c r="WBN53" s="150"/>
      <c r="WBO53" s="150"/>
      <c r="WBP53" s="150"/>
      <c r="WBQ53" s="150"/>
      <c r="WBR53" s="150"/>
      <c r="WBS53" s="150"/>
      <c r="WBT53" s="150"/>
      <c r="WBU53" s="150"/>
      <c r="WBV53" s="150"/>
      <c r="WBW53" s="150"/>
      <c r="WBX53" s="150"/>
      <c r="WBY53" s="150"/>
      <c r="WBZ53" s="150"/>
      <c r="WCA53" s="150"/>
      <c r="WCB53" s="150"/>
      <c r="WCC53" s="150"/>
      <c r="WCD53" s="150"/>
      <c r="WCE53" s="150"/>
      <c r="WCF53" s="150"/>
      <c r="WCG53" s="150"/>
      <c r="WCH53" s="150"/>
      <c r="WCI53" s="150"/>
      <c r="WCJ53" s="150"/>
      <c r="WCK53" s="150"/>
      <c r="WCL53" s="150"/>
      <c r="WCM53" s="150"/>
      <c r="WCN53" s="150"/>
      <c r="WCO53" s="150"/>
      <c r="WCP53" s="150"/>
      <c r="WCQ53" s="150"/>
      <c r="WCR53" s="150"/>
      <c r="WCS53" s="150"/>
      <c r="WCT53" s="150"/>
      <c r="WCU53" s="150"/>
      <c r="WCV53" s="150"/>
      <c r="WCW53" s="150"/>
      <c r="WCX53" s="150"/>
      <c r="WCY53" s="150"/>
      <c r="WCZ53" s="150"/>
      <c r="WDA53" s="150"/>
      <c r="WDB53" s="150"/>
      <c r="WDC53" s="150"/>
      <c r="WDD53" s="150"/>
      <c r="WDE53" s="150"/>
      <c r="WDF53" s="150"/>
      <c r="WDG53" s="150"/>
      <c r="WDH53" s="150"/>
      <c r="WDI53" s="150"/>
      <c r="WDJ53" s="150"/>
      <c r="WDK53" s="150"/>
      <c r="WDL53" s="150"/>
      <c r="WDM53" s="150"/>
      <c r="WDN53" s="150"/>
      <c r="WDO53" s="150"/>
      <c r="WDP53" s="150"/>
      <c r="WDQ53" s="150"/>
      <c r="WDR53" s="150"/>
      <c r="WDS53" s="150"/>
      <c r="WDT53" s="150"/>
      <c r="WDU53" s="150"/>
      <c r="WDV53" s="150"/>
      <c r="WDW53" s="150"/>
      <c r="WDX53" s="150"/>
      <c r="WDY53" s="150"/>
      <c r="WDZ53" s="150"/>
      <c r="WEA53" s="150"/>
      <c r="WEB53" s="150"/>
      <c r="WEC53" s="150"/>
      <c r="WED53" s="150"/>
      <c r="WEE53" s="150"/>
      <c r="WEF53" s="150"/>
      <c r="WEG53" s="150"/>
      <c r="WEH53" s="150"/>
      <c r="WEI53" s="150"/>
      <c r="WEJ53" s="150"/>
      <c r="WEK53" s="150"/>
      <c r="WEL53" s="150"/>
      <c r="WEM53" s="150"/>
      <c r="WEN53" s="150"/>
      <c r="WEO53" s="150"/>
      <c r="WEP53" s="150"/>
      <c r="WEQ53" s="150"/>
      <c r="WER53" s="150"/>
      <c r="WES53" s="150"/>
      <c r="WET53" s="150"/>
      <c r="WEU53" s="150"/>
      <c r="WEV53" s="150"/>
      <c r="WEW53" s="150"/>
      <c r="WEX53" s="150"/>
      <c r="WEY53" s="150"/>
      <c r="WEZ53" s="150"/>
      <c r="WFA53" s="150"/>
      <c r="WFB53" s="150"/>
      <c r="WFC53" s="150"/>
      <c r="WFD53" s="150"/>
      <c r="WFE53" s="150"/>
      <c r="WFF53" s="150"/>
      <c r="WFG53" s="150"/>
      <c r="WFH53" s="150"/>
      <c r="WFI53" s="150"/>
      <c r="WFJ53" s="150"/>
      <c r="WFK53" s="150"/>
      <c r="WFL53" s="150"/>
      <c r="WFM53" s="150"/>
      <c r="WFN53" s="150"/>
      <c r="WFO53" s="150"/>
      <c r="WFP53" s="150"/>
      <c r="WFQ53" s="150"/>
      <c r="WFR53" s="150"/>
      <c r="WFS53" s="150"/>
      <c r="WFT53" s="150"/>
      <c r="WFU53" s="150"/>
      <c r="WFV53" s="150"/>
      <c r="WFW53" s="150"/>
      <c r="WFX53" s="150"/>
      <c r="WFY53" s="150"/>
      <c r="WFZ53" s="150"/>
      <c r="WGA53" s="150"/>
      <c r="WGB53" s="150"/>
      <c r="WGC53" s="150"/>
      <c r="WGD53" s="150"/>
      <c r="WGE53" s="150"/>
      <c r="WGF53" s="150"/>
      <c r="WGG53" s="150"/>
      <c r="WGH53" s="150"/>
      <c r="WGI53" s="150"/>
      <c r="WGJ53" s="150"/>
      <c r="WGK53" s="150"/>
      <c r="WGL53" s="150"/>
      <c r="WGM53" s="150"/>
      <c r="WGN53" s="150"/>
      <c r="WGO53" s="150"/>
      <c r="WGP53" s="150"/>
      <c r="WGQ53" s="150"/>
      <c r="WGR53" s="150"/>
      <c r="WGS53" s="150"/>
      <c r="WGT53" s="150"/>
      <c r="WGU53" s="150"/>
      <c r="WGV53" s="150"/>
      <c r="WGW53" s="150"/>
      <c r="WGX53" s="150"/>
      <c r="WGY53" s="150"/>
      <c r="WGZ53" s="150"/>
      <c r="WHA53" s="150"/>
      <c r="WHB53" s="150"/>
      <c r="WHC53" s="150"/>
      <c r="WHD53" s="150"/>
      <c r="WHE53" s="150"/>
      <c r="WHF53" s="150"/>
      <c r="WHG53" s="150"/>
      <c r="WHH53" s="150"/>
      <c r="WHI53" s="150"/>
      <c r="WHJ53" s="150"/>
      <c r="WHK53" s="150"/>
      <c r="WHL53" s="150"/>
      <c r="WHM53" s="150"/>
      <c r="WHN53" s="150"/>
      <c r="WHO53" s="150"/>
      <c r="WHP53" s="150"/>
      <c r="WHQ53" s="150"/>
      <c r="WHR53" s="150"/>
      <c r="WHS53" s="150"/>
      <c r="WHT53" s="150"/>
      <c r="WHU53" s="150"/>
      <c r="WHV53" s="150"/>
      <c r="WHW53" s="150"/>
      <c r="WHX53" s="150"/>
      <c r="WHY53" s="150"/>
      <c r="WHZ53" s="150"/>
      <c r="WIA53" s="150"/>
      <c r="WIB53" s="150"/>
      <c r="WIC53" s="150"/>
      <c r="WID53" s="150"/>
      <c r="WIE53" s="150"/>
      <c r="WIF53" s="150"/>
      <c r="WIG53" s="150"/>
      <c r="WIH53" s="150"/>
      <c r="WII53" s="150"/>
      <c r="WIJ53" s="150"/>
      <c r="WIK53" s="150"/>
      <c r="WIL53" s="150"/>
      <c r="WIM53" s="150"/>
      <c r="WIN53" s="150"/>
      <c r="WIO53" s="150"/>
      <c r="WIP53" s="150"/>
      <c r="WIQ53" s="150"/>
      <c r="WIR53" s="150"/>
      <c r="WIS53" s="150"/>
      <c r="WIT53" s="150"/>
      <c r="WIU53" s="150"/>
      <c r="WIV53" s="150"/>
      <c r="WIW53" s="150"/>
      <c r="WIX53" s="150"/>
      <c r="WIY53" s="150"/>
      <c r="WIZ53" s="150"/>
      <c r="WJA53" s="150"/>
      <c r="WJB53" s="150"/>
      <c r="WJC53" s="150"/>
      <c r="WJD53" s="150"/>
      <c r="WJE53" s="150"/>
      <c r="WJF53" s="150"/>
      <c r="WJG53" s="150"/>
      <c r="WJH53" s="150"/>
      <c r="WJI53" s="150"/>
      <c r="WJJ53" s="150"/>
      <c r="WJK53" s="150"/>
      <c r="WJL53" s="150"/>
      <c r="WJM53" s="150"/>
      <c r="WJN53" s="150"/>
      <c r="WJO53" s="150"/>
      <c r="WJP53" s="150"/>
      <c r="WJQ53" s="150"/>
      <c r="WJR53" s="150"/>
      <c r="WJS53" s="150"/>
      <c r="WJT53" s="150"/>
      <c r="WJU53" s="150"/>
      <c r="WJV53" s="150"/>
      <c r="WJW53" s="150"/>
      <c r="WJX53" s="150"/>
      <c r="WJY53" s="150"/>
      <c r="WJZ53" s="150"/>
      <c r="WKA53" s="150"/>
      <c r="WKB53" s="150"/>
      <c r="WKC53" s="150"/>
      <c r="WKD53" s="150"/>
      <c r="WKE53" s="150"/>
      <c r="WKF53" s="150"/>
      <c r="WKG53" s="150"/>
      <c r="WKH53" s="150"/>
      <c r="WKI53" s="150"/>
      <c r="WKJ53" s="150"/>
      <c r="WKK53" s="150"/>
      <c r="WKL53" s="150"/>
      <c r="WKM53" s="150"/>
      <c r="WKN53" s="150"/>
      <c r="WKO53" s="150"/>
      <c r="WKP53" s="150"/>
      <c r="WKQ53" s="150"/>
      <c r="WKR53" s="150"/>
      <c r="WKS53" s="150"/>
      <c r="WKT53" s="150"/>
      <c r="WKU53" s="150"/>
      <c r="WKV53" s="150"/>
      <c r="WKW53" s="150"/>
      <c r="WKX53" s="150"/>
      <c r="WKY53" s="150"/>
      <c r="WKZ53" s="150"/>
      <c r="WLA53" s="150"/>
      <c r="WLB53" s="150"/>
      <c r="WLC53" s="150"/>
      <c r="WLD53" s="150"/>
      <c r="WLE53" s="150"/>
      <c r="WLF53" s="150"/>
      <c r="WLG53" s="150"/>
      <c r="WLH53" s="150"/>
      <c r="WLI53" s="150"/>
      <c r="WLJ53" s="150"/>
      <c r="WLK53" s="150"/>
      <c r="WLL53" s="150"/>
      <c r="WLM53" s="150"/>
      <c r="WLN53" s="150"/>
      <c r="WLO53" s="150"/>
      <c r="WLP53" s="150"/>
      <c r="WLQ53" s="150"/>
      <c r="WLR53" s="150"/>
      <c r="WLS53" s="150"/>
      <c r="WLT53" s="150"/>
      <c r="WLU53" s="150"/>
      <c r="WLV53" s="150"/>
      <c r="WLW53" s="150"/>
      <c r="WLX53" s="150"/>
      <c r="WLY53" s="150"/>
      <c r="WLZ53" s="150"/>
      <c r="WMA53" s="150"/>
      <c r="WMB53" s="150"/>
      <c r="WMC53" s="150"/>
      <c r="WMD53" s="150"/>
      <c r="WME53" s="150"/>
      <c r="WMF53" s="150"/>
      <c r="WMG53" s="150"/>
      <c r="WMH53" s="150"/>
      <c r="WMI53" s="150"/>
      <c r="WMJ53" s="150"/>
      <c r="WMK53" s="150"/>
      <c r="WML53" s="150"/>
      <c r="WMM53" s="150"/>
      <c r="WMN53" s="150"/>
      <c r="WMO53" s="150"/>
      <c r="WMP53" s="150"/>
      <c r="WMQ53" s="150"/>
      <c r="WMR53" s="150"/>
      <c r="WMS53" s="150"/>
      <c r="WMT53" s="150"/>
      <c r="WMU53" s="150"/>
      <c r="WMV53" s="150"/>
      <c r="WMW53" s="150"/>
      <c r="WMX53" s="150"/>
      <c r="WMY53" s="150"/>
      <c r="WMZ53" s="150"/>
      <c r="WNA53" s="150"/>
      <c r="WNB53" s="150"/>
      <c r="WNC53" s="150"/>
      <c r="WND53" s="150"/>
      <c r="WNE53" s="150"/>
      <c r="WNF53" s="150"/>
      <c r="WNG53" s="150"/>
      <c r="WNH53" s="150"/>
      <c r="WNI53" s="150"/>
      <c r="WNJ53" s="150"/>
      <c r="WNK53" s="150"/>
      <c r="WNL53" s="150"/>
      <c r="WNM53" s="150"/>
      <c r="WNN53" s="150"/>
      <c r="WNO53" s="150"/>
      <c r="WNP53" s="150"/>
      <c r="WNQ53" s="150"/>
      <c r="WNR53" s="150"/>
      <c r="WNS53" s="150"/>
      <c r="WNT53" s="150"/>
      <c r="WNU53" s="150"/>
      <c r="WNV53" s="150"/>
      <c r="WNW53" s="150"/>
      <c r="WNX53" s="150"/>
      <c r="WNY53" s="150"/>
      <c r="WNZ53" s="150"/>
      <c r="WOA53" s="150"/>
      <c r="WOB53" s="150"/>
      <c r="WOC53" s="150"/>
      <c r="WOD53" s="150"/>
      <c r="WOE53" s="150"/>
      <c r="WOF53" s="150"/>
      <c r="WOG53" s="150"/>
      <c r="WOH53" s="150"/>
      <c r="WOI53" s="150"/>
      <c r="WOJ53" s="150"/>
      <c r="WOK53" s="150"/>
      <c r="WOL53" s="150"/>
      <c r="WOM53" s="150"/>
      <c r="WON53" s="150"/>
      <c r="WOO53" s="150"/>
      <c r="WOP53" s="150"/>
      <c r="WOQ53" s="150"/>
      <c r="WOR53" s="150"/>
      <c r="WOS53" s="150"/>
      <c r="WOT53" s="150"/>
      <c r="WOU53" s="150"/>
      <c r="WOV53" s="150"/>
      <c r="WOW53" s="150"/>
      <c r="WOX53" s="150"/>
      <c r="WOY53" s="150"/>
      <c r="WOZ53" s="150"/>
      <c r="WPA53" s="150"/>
      <c r="WPB53" s="150"/>
      <c r="WPC53" s="150"/>
      <c r="WPD53" s="150"/>
      <c r="WPE53" s="150"/>
      <c r="WPF53" s="150"/>
      <c r="WPG53" s="150"/>
      <c r="WPH53" s="150"/>
      <c r="WPI53" s="150"/>
      <c r="WPJ53" s="150"/>
      <c r="WPK53" s="150"/>
      <c r="WPL53" s="150"/>
      <c r="WPM53" s="150"/>
      <c r="WPN53" s="150"/>
      <c r="WPO53" s="150"/>
      <c r="WPP53" s="150"/>
      <c r="WPQ53" s="150"/>
      <c r="WPR53" s="150"/>
      <c r="WPS53" s="150"/>
      <c r="WPT53" s="150"/>
      <c r="WPU53" s="150"/>
      <c r="WPV53" s="150"/>
      <c r="WPW53" s="150"/>
      <c r="WPX53" s="150"/>
      <c r="WPY53" s="150"/>
      <c r="WPZ53" s="150"/>
      <c r="WQA53" s="150"/>
      <c r="WQB53" s="150"/>
      <c r="WQC53" s="150"/>
      <c r="WQD53" s="150"/>
      <c r="WQE53" s="150"/>
      <c r="WQF53" s="150"/>
      <c r="WQG53" s="150"/>
      <c r="WQH53" s="150"/>
      <c r="WQI53" s="150"/>
      <c r="WQJ53" s="150"/>
      <c r="WQK53" s="150"/>
      <c r="WQL53" s="150"/>
      <c r="WQM53" s="150"/>
      <c r="WQN53" s="150"/>
      <c r="WQO53" s="150"/>
      <c r="WQP53" s="150"/>
      <c r="WQQ53" s="150"/>
      <c r="WQR53" s="150"/>
      <c r="WQS53" s="150"/>
      <c r="WQT53" s="150"/>
      <c r="WQU53" s="150"/>
      <c r="WQV53" s="150"/>
      <c r="WQW53" s="150"/>
      <c r="WQX53" s="150"/>
      <c r="WQY53" s="150"/>
      <c r="WQZ53" s="150"/>
      <c r="WRA53" s="150"/>
      <c r="WRB53" s="150"/>
      <c r="WRC53" s="150"/>
      <c r="WRD53" s="150"/>
      <c r="WRE53" s="150"/>
      <c r="WRF53" s="150"/>
      <c r="WRG53" s="150"/>
      <c r="WRH53" s="150"/>
      <c r="WRI53" s="150"/>
      <c r="WRJ53" s="150"/>
      <c r="WRK53" s="150"/>
      <c r="WRL53" s="150"/>
      <c r="WRM53" s="150"/>
      <c r="WRN53" s="150"/>
      <c r="WRO53" s="150"/>
      <c r="WRP53" s="150"/>
      <c r="WRQ53" s="150"/>
      <c r="WRR53" s="150"/>
      <c r="WRS53" s="150"/>
      <c r="WRT53" s="150"/>
      <c r="WRU53" s="150"/>
      <c r="WRV53" s="150"/>
      <c r="WRW53" s="150"/>
      <c r="WRX53" s="150"/>
      <c r="WRY53" s="150"/>
      <c r="WRZ53" s="150"/>
      <c r="WSA53" s="150"/>
      <c r="WSB53" s="150"/>
      <c r="WSC53" s="150"/>
      <c r="WSD53" s="150"/>
      <c r="WSE53" s="150"/>
      <c r="WSF53" s="150"/>
      <c r="WSG53" s="150"/>
      <c r="WSH53" s="150"/>
      <c r="WSI53" s="150"/>
      <c r="WSJ53" s="150"/>
      <c r="WSK53" s="150"/>
      <c r="WSL53" s="150"/>
      <c r="WSM53" s="150"/>
      <c r="WSN53" s="150"/>
      <c r="WSO53" s="150"/>
      <c r="WSP53" s="150"/>
      <c r="WSQ53" s="150"/>
      <c r="WSR53" s="150"/>
      <c r="WSS53" s="150"/>
      <c r="WST53" s="150"/>
      <c r="WSU53" s="150"/>
      <c r="WSV53" s="150"/>
      <c r="WSW53" s="150"/>
      <c r="WSX53" s="150"/>
      <c r="WSY53" s="150"/>
      <c r="WSZ53" s="150"/>
      <c r="WTA53" s="150"/>
      <c r="WTB53" s="150"/>
      <c r="WTC53" s="150"/>
      <c r="WTD53" s="150"/>
      <c r="WTE53" s="150"/>
      <c r="WTF53" s="150"/>
      <c r="WTG53" s="150"/>
      <c r="WTH53" s="150"/>
      <c r="WTI53" s="150"/>
      <c r="WTJ53" s="150"/>
      <c r="WTK53" s="150"/>
      <c r="WTL53" s="150"/>
      <c r="WTM53" s="150"/>
      <c r="WTN53" s="150"/>
      <c r="WTO53" s="150"/>
      <c r="WTP53" s="150"/>
      <c r="WTQ53" s="150"/>
      <c r="WTR53" s="150"/>
      <c r="WTS53" s="150"/>
      <c r="WTT53" s="150"/>
      <c r="WTU53" s="150"/>
      <c r="WTV53" s="150"/>
      <c r="WTW53" s="150"/>
      <c r="WTX53" s="150"/>
      <c r="WTY53" s="150"/>
      <c r="WTZ53" s="150"/>
      <c r="WUA53" s="150"/>
      <c r="WUB53" s="150"/>
      <c r="WUC53" s="150"/>
      <c r="WUD53" s="150"/>
      <c r="WUE53" s="150"/>
      <c r="WUF53" s="150"/>
      <c r="WUG53" s="150"/>
      <c r="WUH53" s="150"/>
      <c r="WUI53" s="150"/>
      <c r="WUJ53" s="150"/>
      <c r="WUK53" s="150"/>
      <c r="WUL53" s="150"/>
      <c r="WUM53" s="150"/>
      <c r="WUN53" s="150"/>
      <c r="WUO53" s="150"/>
      <c r="WUP53" s="150"/>
      <c r="WUQ53" s="150"/>
      <c r="WUR53" s="150"/>
      <c r="WUS53" s="150"/>
      <c r="WUT53" s="150"/>
      <c r="WUU53" s="150"/>
      <c r="WUV53" s="150"/>
      <c r="WUW53" s="150"/>
      <c r="WUX53" s="150"/>
      <c r="WUY53" s="150"/>
      <c r="WUZ53" s="150"/>
      <c r="WVA53" s="150"/>
      <c r="WVB53" s="150"/>
      <c r="WVC53" s="150"/>
      <c r="WVD53" s="150"/>
      <c r="WVE53" s="150"/>
      <c r="WVF53" s="150"/>
      <c r="WVG53" s="150"/>
      <c r="WVH53" s="150"/>
      <c r="WVI53" s="150"/>
      <c r="WVJ53" s="150"/>
      <c r="WVK53" s="150"/>
      <c r="WVL53" s="150"/>
      <c r="WVM53" s="150"/>
      <c r="WVN53" s="150"/>
      <c r="WVO53" s="150"/>
      <c r="WVP53" s="150"/>
      <c r="WVQ53" s="150"/>
      <c r="WVR53" s="150"/>
      <c r="WVS53" s="150"/>
      <c r="WVT53" s="150"/>
      <c r="WVU53" s="150"/>
      <c r="WVV53" s="150"/>
      <c r="WVW53" s="150"/>
      <c r="WVX53" s="150"/>
      <c r="WVY53" s="150"/>
      <c r="WVZ53" s="150"/>
      <c r="WWA53" s="150"/>
      <c r="WWB53" s="150"/>
      <c r="WWC53" s="150"/>
      <c r="WWD53" s="150"/>
      <c r="WWE53" s="150"/>
      <c r="WWF53" s="150"/>
      <c r="WWG53" s="150"/>
      <c r="WWH53" s="150"/>
      <c r="WWI53" s="150"/>
      <c r="WWJ53" s="150"/>
      <c r="WWK53" s="150"/>
      <c r="WWL53" s="150"/>
      <c r="WWM53" s="150"/>
      <c r="WWN53" s="150"/>
      <c r="WWO53" s="150"/>
      <c r="WWP53" s="150"/>
      <c r="WWQ53" s="150"/>
      <c r="WWR53" s="150"/>
      <c r="WWS53" s="150"/>
      <c r="WWT53" s="150"/>
      <c r="WWU53" s="150"/>
      <c r="WWV53" s="150"/>
      <c r="WWW53" s="150"/>
      <c r="WWX53" s="150"/>
      <c r="WWY53" s="150"/>
      <c r="WWZ53" s="150"/>
      <c r="WXA53" s="150"/>
      <c r="WXB53" s="150"/>
      <c r="WXC53" s="150"/>
      <c r="WXD53" s="150"/>
      <c r="WXE53" s="150"/>
      <c r="WXF53" s="150"/>
      <c r="WXG53" s="150"/>
      <c r="WXH53" s="150"/>
      <c r="WXI53" s="150"/>
      <c r="WXJ53" s="150"/>
      <c r="WXK53" s="150"/>
      <c r="WXL53" s="150"/>
      <c r="WXM53" s="150"/>
      <c r="WXN53" s="150"/>
      <c r="WXO53" s="150"/>
      <c r="WXP53" s="150"/>
      <c r="WXQ53" s="150"/>
      <c r="WXR53" s="150"/>
      <c r="WXS53" s="150"/>
      <c r="WXT53" s="150"/>
      <c r="WXU53" s="150"/>
      <c r="WXV53" s="150"/>
      <c r="WXW53" s="150"/>
      <c r="WXX53" s="150"/>
      <c r="WXY53" s="150"/>
      <c r="WXZ53" s="150"/>
      <c r="WYA53" s="150"/>
      <c r="WYB53" s="150"/>
      <c r="WYC53" s="150"/>
      <c r="WYD53" s="150"/>
      <c r="WYE53" s="150"/>
      <c r="WYF53" s="150"/>
      <c r="WYG53" s="150"/>
      <c r="WYH53" s="150"/>
      <c r="WYI53" s="150"/>
      <c r="WYJ53" s="150"/>
      <c r="WYK53" s="150"/>
      <c r="WYL53" s="150"/>
      <c r="WYM53" s="150"/>
      <c r="WYN53" s="150"/>
      <c r="WYO53" s="150"/>
      <c r="WYP53" s="150"/>
      <c r="WYQ53" s="150"/>
      <c r="WYR53" s="150"/>
      <c r="WYS53" s="150"/>
      <c r="WYT53" s="150"/>
      <c r="WYU53" s="150"/>
      <c r="WYV53" s="150"/>
      <c r="WYW53" s="150"/>
      <c r="WYX53" s="150"/>
      <c r="WYY53" s="150"/>
      <c r="WYZ53" s="150"/>
      <c r="WZA53" s="150"/>
      <c r="WZB53" s="150"/>
      <c r="WZC53" s="150"/>
      <c r="WZD53" s="150"/>
      <c r="WZE53" s="150"/>
      <c r="WZF53" s="150"/>
      <c r="WZG53" s="150"/>
      <c r="WZH53" s="150"/>
      <c r="WZI53" s="150"/>
      <c r="WZJ53" s="150"/>
      <c r="WZK53" s="150"/>
      <c r="WZL53" s="150"/>
      <c r="WZM53" s="150"/>
      <c r="WZN53" s="150"/>
      <c r="WZO53" s="150"/>
      <c r="WZP53" s="150"/>
      <c r="WZQ53" s="150"/>
      <c r="WZR53" s="150"/>
      <c r="WZS53" s="150"/>
      <c r="WZT53" s="150"/>
      <c r="WZU53" s="150"/>
      <c r="WZV53" s="150"/>
      <c r="WZW53" s="150"/>
      <c r="WZX53" s="150"/>
      <c r="WZY53" s="150"/>
      <c r="WZZ53" s="150"/>
      <c r="XAA53" s="150"/>
      <c r="XAB53" s="150"/>
      <c r="XAC53" s="150"/>
      <c r="XAD53" s="150"/>
      <c r="XAE53" s="150"/>
      <c r="XAF53" s="150"/>
      <c r="XAG53" s="150"/>
      <c r="XAH53" s="150"/>
      <c r="XAI53" s="150"/>
      <c r="XAJ53" s="150"/>
      <c r="XAK53" s="150"/>
      <c r="XAL53" s="150"/>
      <c r="XAM53" s="150"/>
      <c r="XAN53" s="150"/>
      <c r="XAO53" s="150"/>
      <c r="XAP53" s="150"/>
      <c r="XAQ53" s="150"/>
      <c r="XAR53" s="150"/>
      <c r="XAS53" s="150"/>
      <c r="XAT53" s="150"/>
      <c r="XAU53" s="150"/>
      <c r="XAV53" s="150"/>
      <c r="XAW53" s="150"/>
      <c r="XAX53" s="150"/>
      <c r="XAY53" s="150"/>
      <c r="XAZ53" s="150"/>
      <c r="XBA53" s="150"/>
      <c r="XBB53" s="150"/>
      <c r="XBC53" s="150"/>
      <c r="XBD53" s="150"/>
      <c r="XBE53" s="150"/>
      <c r="XBF53" s="150"/>
      <c r="XBG53" s="150"/>
      <c r="XBH53" s="150"/>
      <c r="XBI53" s="150"/>
      <c r="XBJ53" s="150"/>
      <c r="XBK53" s="150"/>
      <c r="XBL53" s="150"/>
      <c r="XBM53" s="150"/>
      <c r="XBN53" s="150"/>
      <c r="XBO53" s="150"/>
      <c r="XBP53" s="150"/>
      <c r="XBQ53" s="150"/>
      <c r="XBR53" s="150"/>
      <c r="XBS53" s="150"/>
      <c r="XBT53" s="150"/>
      <c r="XBU53" s="150"/>
      <c r="XBV53" s="150"/>
      <c r="XBW53" s="150"/>
      <c r="XBX53" s="150"/>
      <c r="XBY53" s="150"/>
      <c r="XBZ53" s="150"/>
      <c r="XCA53" s="150"/>
      <c r="XCB53" s="150"/>
      <c r="XCC53" s="150"/>
      <c r="XCD53" s="150"/>
      <c r="XCE53" s="150"/>
      <c r="XCF53" s="150"/>
      <c r="XCG53" s="150"/>
      <c r="XCH53" s="150"/>
      <c r="XCI53" s="150"/>
      <c r="XCJ53" s="150"/>
      <c r="XCK53" s="150"/>
      <c r="XCL53" s="150"/>
      <c r="XCM53" s="150"/>
      <c r="XCN53" s="150"/>
      <c r="XCO53" s="150"/>
      <c r="XCP53" s="150"/>
      <c r="XCQ53" s="150"/>
      <c r="XCR53" s="150"/>
      <c r="XCS53" s="150"/>
      <c r="XCT53" s="150"/>
      <c r="XCU53" s="150"/>
      <c r="XCV53" s="150"/>
      <c r="XCW53" s="150"/>
      <c r="XCX53" s="150"/>
      <c r="XCY53" s="150"/>
      <c r="XCZ53" s="150"/>
      <c r="XDA53" s="150"/>
      <c r="XDB53" s="150"/>
      <c r="XDC53" s="150"/>
      <c r="XDD53" s="150"/>
      <c r="XDE53" s="150"/>
      <c r="XDF53" s="150"/>
      <c r="XDG53" s="150"/>
      <c r="XDH53" s="150"/>
      <c r="XDI53" s="150"/>
      <c r="XDJ53" s="150"/>
      <c r="XDK53" s="150"/>
      <c r="XDL53" s="150"/>
      <c r="XDM53" s="150"/>
      <c r="XDN53" s="150"/>
      <c r="XDO53" s="150"/>
      <c r="XDP53" s="150"/>
      <c r="XDQ53" s="150"/>
      <c r="XDR53" s="150"/>
      <c r="XDS53" s="150"/>
      <c r="XDT53" s="150"/>
      <c r="XDU53" s="150"/>
      <c r="XDV53" s="150"/>
      <c r="XDW53" s="150"/>
      <c r="XDX53" s="150"/>
      <c r="XDY53" s="150"/>
      <c r="XDZ53" s="150"/>
      <c r="XEA53" s="150"/>
      <c r="XEB53" s="150"/>
      <c r="XEC53" s="150"/>
      <c r="XED53" s="150"/>
      <c r="XEE53" s="150"/>
      <c r="XEF53" s="150"/>
      <c r="XEG53" s="150"/>
      <c r="XEH53" s="150"/>
      <c r="XEI53" s="150"/>
      <c r="XEJ53" s="150"/>
      <c r="XEK53" s="150"/>
      <c r="XEL53" s="150"/>
      <c r="XEM53" s="150"/>
      <c r="XEN53" s="150"/>
      <c r="XEO53" s="150"/>
      <c r="XEP53" s="150"/>
      <c r="XEQ53" s="150"/>
    </row>
    <row r="54" spans="1:16371" ht="30" customHeight="1" x14ac:dyDescent="0.25">
      <c r="A54" s="51"/>
      <c r="B54" s="6">
        <v>2013</v>
      </c>
      <c r="C54" s="6" t="s">
        <v>50</v>
      </c>
      <c r="D54" s="139" t="s">
        <v>130</v>
      </c>
      <c r="E54" s="6" t="s">
        <v>27</v>
      </c>
      <c r="F54" s="6"/>
      <c r="G54" s="6"/>
      <c r="H54" s="7" t="s">
        <v>28</v>
      </c>
      <c r="I54" s="16" t="s">
        <v>32</v>
      </c>
      <c r="J54" s="7" t="s">
        <v>30</v>
      </c>
      <c r="K54" s="9"/>
      <c r="L54" s="9"/>
      <c r="M54" s="10">
        <v>400000</v>
      </c>
      <c r="N54" s="11"/>
      <c r="O54" s="11"/>
      <c r="P54" s="10">
        <f>400000/12</f>
        <v>33333.333333333336</v>
      </c>
      <c r="Q54" s="6"/>
      <c r="R54" s="6"/>
      <c r="S54" s="6"/>
      <c r="T54" s="6"/>
      <c r="U54" s="6"/>
      <c r="V54" s="6">
        <v>5</v>
      </c>
      <c r="W54" s="6">
        <v>7</v>
      </c>
      <c r="X54" s="6" t="s">
        <v>31</v>
      </c>
      <c r="Y54" s="12"/>
      <c r="Z54" s="13"/>
      <c r="AA54" s="12"/>
      <c r="AB54" s="13"/>
      <c r="AC54" s="12"/>
      <c r="AD54" s="13"/>
      <c r="AE54" s="12"/>
      <c r="AF54" s="13"/>
      <c r="AG54" s="13"/>
      <c r="AH54" s="13"/>
      <c r="AI54" s="13"/>
      <c r="AJ54" s="13">
        <f t="shared" si="1"/>
        <v>166666.66666666669</v>
      </c>
      <c r="AK54" s="13"/>
      <c r="AL54" s="13">
        <f t="shared" si="2"/>
        <v>233333.33333333334</v>
      </c>
      <c r="AM54" s="13"/>
      <c r="AN54" s="13">
        <f t="shared" si="3"/>
        <v>0</v>
      </c>
      <c r="AO54" s="51">
        <f t="shared" si="4"/>
        <v>1900</v>
      </c>
    </row>
    <row r="55" spans="1:16371" ht="27" customHeight="1" x14ac:dyDescent="0.25">
      <c r="A55" s="51"/>
      <c r="B55" s="95">
        <v>2013</v>
      </c>
      <c r="C55" s="95" t="s">
        <v>50</v>
      </c>
      <c r="D55" s="137" t="s">
        <v>55</v>
      </c>
      <c r="E55" s="95" t="s">
        <v>27</v>
      </c>
      <c r="F55" s="95">
        <v>90045194</v>
      </c>
      <c r="G55" s="95">
        <v>4600041963</v>
      </c>
      <c r="H55" s="96" t="s">
        <v>28</v>
      </c>
      <c r="I55" s="16" t="s">
        <v>57</v>
      </c>
      <c r="J55" s="7" t="s">
        <v>30</v>
      </c>
      <c r="K55" s="9">
        <v>41304</v>
      </c>
      <c r="L55" s="9">
        <v>42399</v>
      </c>
      <c r="M55" s="10">
        <v>201032</v>
      </c>
      <c r="N55" s="11">
        <f>(L55-K55)/30</f>
        <v>36.5</v>
      </c>
      <c r="O55" s="11">
        <v>36</v>
      </c>
      <c r="P55" s="10">
        <f>M55/O55</f>
        <v>5584.2222222222226</v>
      </c>
      <c r="Q55" s="6" t="s">
        <v>31</v>
      </c>
      <c r="R55" s="6" t="s">
        <v>31</v>
      </c>
      <c r="S55" s="6" t="s">
        <v>31</v>
      </c>
      <c r="T55" s="6" t="s">
        <v>31</v>
      </c>
      <c r="U55" s="6" t="s">
        <v>31</v>
      </c>
      <c r="V55" s="6">
        <v>12</v>
      </c>
      <c r="W55" s="6">
        <v>12</v>
      </c>
      <c r="X55" s="6">
        <v>12</v>
      </c>
      <c r="Y55" s="12"/>
      <c r="Z55" s="13"/>
      <c r="AA55" s="12"/>
      <c r="AB55" s="13"/>
      <c r="AC55" s="12"/>
      <c r="AD55" s="13"/>
      <c r="AE55" s="12"/>
      <c r="AF55" s="13"/>
      <c r="AG55" s="13"/>
      <c r="AH55" s="13"/>
      <c r="AI55" s="6"/>
      <c r="AJ55" s="13">
        <f>IF(V55="-",0*M55,V55*P55)</f>
        <v>67010.666666666672</v>
      </c>
      <c r="AK55" s="16"/>
      <c r="AL55" s="13">
        <f>IF(W55="-",0*M55,W55*P55)</f>
        <v>67010.666666666672</v>
      </c>
      <c r="AM55" s="7"/>
      <c r="AN55" s="13">
        <f>IF(X55="-",0*M55,X55*P55)</f>
        <v>67010.666666666672</v>
      </c>
      <c r="AO55" s="51">
        <f t="shared" si="4"/>
        <v>2013</v>
      </c>
    </row>
    <row r="56" spans="1:16371" ht="46.5" customHeight="1" x14ac:dyDescent="0.25">
      <c r="M56" s="125">
        <f>AVERAGE(M7:M55)</f>
        <v>1428504.7897877551</v>
      </c>
      <c r="AH56" s="39">
        <f>SUM(AH7:AH51)</f>
        <v>25906360.465320066</v>
      </c>
      <c r="AJ56" s="38">
        <f>SUM(AJ7:AK55)</f>
        <v>16204086.46637967</v>
      </c>
      <c r="AL56" s="39">
        <f>SUM(AL7:AM55)</f>
        <v>4351954.9242282053</v>
      </c>
      <c r="AN56" s="39">
        <f>SUM(AN7:AN55)</f>
        <v>1372756.1416666668</v>
      </c>
    </row>
    <row r="58" spans="1:16371" x14ac:dyDescent="0.25">
      <c r="P58" s="55"/>
    </row>
    <row r="66" spans="1:41" x14ac:dyDescent="0.25">
      <c r="B66" t="s">
        <v>138</v>
      </c>
    </row>
    <row r="68" spans="1:41" ht="30" customHeight="1" x14ac:dyDescent="0.25">
      <c r="A68" s="51"/>
      <c r="B68" s="95">
        <v>2013</v>
      </c>
      <c r="C68" s="95" t="s">
        <v>50</v>
      </c>
      <c r="D68" s="137" t="s">
        <v>59</v>
      </c>
      <c r="E68" s="95" t="s">
        <v>27</v>
      </c>
      <c r="F68" s="95">
        <v>90045944</v>
      </c>
      <c r="G68" s="95">
        <v>5000000335</v>
      </c>
      <c r="H68" s="96" t="s">
        <v>28</v>
      </c>
      <c r="I68" s="105" t="s">
        <v>32</v>
      </c>
      <c r="J68" s="96" t="s">
        <v>30</v>
      </c>
      <c r="K68" s="98">
        <v>41421</v>
      </c>
      <c r="L68" s="98">
        <v>42150</v>
      </c>
      <c r="M68" s="99">
        <v>444963.13</v>
      </c>
      <c r="N68" s="100">
        <f>(L68-K68)</f>
        <v>729</v>
      </c>
      <c r="O68" s="100">
        <v>24</v>
      </c>
      <c r="P68" s="99">
        <f>M68/O68</f>
        <v>18540.130416666667</v>
      </c>
      <c r="Q68" s="95" t="s">
        <v>31</v>
      </c>
      <c r="R68" s="95" t="s">
        <v>31</v>
      </c>
      <c r="S68" s="95" t="s">
        <v>31</v>
      </c>
      <c r="T68" s="95" t="s">
        <v>31</v>
      </c>
      <c r="U68" s="95" t="s">
        <v>31</v>
      </c>
      <c r="V68" s="95">
        <v>7</v>
      </c>
      <c r="W68" s="95">
        <v>12</v>
      </c>
      <c r="X68" s="95">
        <v>5</v>
      </c>
      <c r="Y68" s="101"/>
      <c r="Z68" s="102"/>
      <c r="AA68" s="101"/>
      <c r="AB68" s="102"/>
      <c r="AC68" s="101"/>
      <c r="AD68" s="102"/>
      <c r="AE68" s="101"/>
      <c r="AF68" s="102"/>
      <c r="AG68" s="102"/>
      <c r="AH68" s="102"/>
      <c r="AI68" s="102"/>
      <c r="AJ68" s="99">
        <f>IF(V68="-",0*P68,V68*P68)</f>
        <v>129780.91291666667</v>
      </c>
      <c r="AK68" s="102"/>
      <c r="AL68" s="102">
        <f>IF(W68="-",0*P68,W68*P68)</f>
        <v>222481.565</v>
      </c>
      <c r="AM68" s="102"/>
      <c r="AN68" s="102">
        <f>IF(X68="-",0*P68,X68*P68)</f>
        <v>92700.652083333334</v>
      </c>
      <c r="AO68" s="51">
        <f>YEAR(K68)</f>
        <v>2013</v>
      </c>
    </row>
  </sheetData>
  <autoFilter ref="B6:X56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2"/>
  <sheetViews>
    <sheetView showGridLines="0" tabSelected="1" zoomScale="80" zoomScaleNormal="80" workbookViewId="0">
      <pane xSplit="6" ySplit="6" topLeftCell="M23" activePane="bottomRight" state="frozen"/>
      <selection pane="topRight" activeCell="F1" sqref="F1"/>
      <selection pane="bottomLeft" activeCell="A7" sqref="A7"/>
      <selection pane="bottomRight" activeCell="AI33" sqref="AI33"/>
    </sheetView>
  </sheetViews>
  <sheetFormatPr defaultRowHeight="15" x14ac:dyDescent="0.25"/>
  <cols>
    <col min="1" max="1" width="15.140625" bestFit="1" customWidth="1"/>
    <col min="2" max="2" width="13.42578125" customWidth="1"/>
    <col min="3" max="3" width="14.140625" customWidth="1"/>
    <col min="4" max="4" width="12.85546875" bestFit="1" customWidth="1"/>
    <col min="5" max="5" width="13.5703125" customWidth="1"/>
    <col min="6" max="6" width="12" bestFit="1" customWidth="1"/>
    <col min="7" max="7" width="13.140625" bestFit="1" customWidth="1"/>
    <col min="8" max="8" width="40.85546875" customWidth="1"/>
    <col min="9" max="9" width="10.7109375" bestFit="1" customWidth="1"/>
    <col min="10" max="11" width="11.5703125" bestFit="1" customWidth="1"/>
    <col min="12" max="12" width="12.42578125" bestFit="1" customWidth="1"/>
    <col min="13" max="13" width="11.42578125" customWidth="1"/>
    <col min="14" max="14" width="7.5703125" customWidth="1"/>
    <col min="15" max="15" width="10.85546875" customWidth="1"/>
    <col min="16" max="20" width="11" hidden="1" customWidth="1"/>
    <col min="21" max="22" width="11" customWidth="1"/>
    <col min="23" max="23" width="10.7109375" customWidth="1"/>
    <col min="24" max="24" width="0.5703125" customWidth="1"/>
    <col min="25" max="25" width="18" hidden="1" customWidth="1"/>
    <col min="26" max="26" width="0.5703125" hidden="1" customWidth="1"/>
    <col min="27" max="27" width="18" hidden="1" customWidth="1"/>
    <col min="28" max="28" width="0.5703125" hidden="1" customWidth="1"/>
    <col min="29" max="29" width="18" hidden="1" customWidth="1"/>
    <col min="30" max="30" width="0.5703125" hidden="1" customWidth="1"/>
    <col min="31" max="31" width="18" hidden="1" customWidth="1"/>
    <col min="32" max="32" width="0.5703125" hidden="1" customWidth="1"/>
    <col min="33" max="33" width="18" hidden="1" customWidth="1"/>
    <col min="34" max="34" width="0.5703125" customWidth="1"/>
    <col min="35" max="35" width="18" bestFit="1" customWidth="1"/>
    <col min="36" max="36" width="0.5703125" customWidth="1"/>
    <col min="37" max="37" width="18" bestFit="1" customWidth="1"/>
    <col min="38" max="38" width="0.5703125" customWidth="1"/>
    <col min="39" max="39" width="18" bestFit="1" customWidth="1"/>
  </cols>
  <sheetData>
    <row r="2" spans="1:40" ht="30" customHeight="1" x14ac:dyDescent="0.25">
      <c r="Y2" s="26" t="s">
        <v>45</v>
      </c>
      <c r="Z2" s="27"/>
      <c r="AA2" s="26" t="s">
        <v>45</v>
      </c>
      <c r="AB2" s="27"/>
      <c r="AC2" s="26" t="s">
        <v>45</v>
      </c>
      <c r="AD2" s="27"/>
      <c r="AE2" s="26" t="s">
        <v>45</v>
      </c>
      <c r="AF2" s="27"/>
      <c r="AG2" s="26" t="s">
        <v>45</v>
      </c>
      <c r="AH2" s="27"/>
      <c r="AI2" s="26" t="s">
        <v>45</v>
      </c>
      <c r="AJ2" s="27"/>
      <c r="AK2" s="26" t="s">
        <v>45</v>
      </c>
      <c r="AL2" s="27"/>
      <c r="AM2" s="26" t="s">
        <v>45</v>
      </c>
    </row>
    <row r="3" spans="1:40" ht="30" customHeight="1" x14ac:dyDescent="0.25">
      <c r="Y3" s="36">
        <v>10924000</v>
      </c>
      <c r="Z3" s="27"/>
      <c r="AA3" s="36">
        <v>10924000</v>
      </c>
      <c r="AB3" s="27"/>
      <c r="AC3" s="36">
        <v>10924000</v>
      </c>
      <c r="AD3" s="27"/>
      <c r="AE3" s="36">
        <v>10924000</v>
      </c>
      <c r="AF3" s="27"/>
      <c r="AG3" s="36">
        <v>10924000</v>
      </c>
      <c r="AH3" s="29"/>
      <c r="AI3" s="36">
        <v>10639735</v>
      </c>
      <c r="AJ3" s="29"/>
      <c r="AK3" s="36">
        <f>AI3</f>
        <v>10639735</v>
      </c>
      <c r="AL3" s="29"/>
      <c r="AM3" s="36">
        <f>AK3</f>
        <v>10639735</v>
      </c>
    </row>
    <row r="4" spans="1:40" ht="30" customHeight="1" x14ac:dyDescent="0.25">
      <c r="Y4" s="30" t="e">
        <f>Y3-SUM(Y7:Y50)</f>
        <v>#VALUE!</v>
      </c>
      <c r="Z4" s="27"/>
      <c r="AA4" s="30">
        <f>AA3-SUM(AA7:AA50)</f>
        <v>9543534.2548648641</v>
      </c>
      <c r="AB4" s="27"/>
      <c r="AC4" s="30">
        <f>AC3-SUM(AC7:AC50)</f>
        <v>8562776.398716215</v>
      </c>
      <c r="AD4" s="27"/>
      <c r="AE4" s="30">
        <f>AE3-SUM(AE7:AE50)</f>
        <v>8471400.627882883</v>
      </c>
      <c r="AF4" s="27"/>
      <c r="AG4" s="30">
        <f>AG3-AG32</f>
        <v>2614265.7646212131</v>
      </c>
      <c r="AH4" s="31"/>
      <c r="AI4" s="30">
        <f>(AI3-AI32)/1000</f>
        <v>1630.312681269696</v>
      </c>
      <c r="AJ4" s="31"/>
      <c r="AK4" s="30">
        <f>(AK3-AK32)</f>
        <v>9093413.5814333335</v>
      </c>
      <c r="AL4" s="31"/>
      <c r="AM4" s="30">
        <f>(AM3-AM32)/1000</f>
        <v>10306.918215</v>
      </c>
    </row>
    <row r="5" spans="1:40" ht="6.2" customHeight="1" x14ac:dyDescent="0.25"/>
    <row r="6" spans="1:40" ht="45.75" customHeight="1" x14ac:dyDescent="0.25">
      <c r="A6" s="1" t="s">
        <v>46</v>
      </c>
      <c r="B6" s="1" t="s">
        <v>47</v>
      </c>
      <c r="C6" s="1" t="s">
        <v>51</v>
      </c>
      <c r="D6" s="1" t="s">
        <v>0</v>
      </c>
      <c r="E6" s="1" t="s">
        <v>81</v>
      </c>
      <c r="F6" s="1" t="s">
        <v>1</v>
      </c>
      <c r="G6" s="1" t="s">
        <v>2</v>
      </c>
      <c r="H6" s="1" t="s">
        <v>3</v>
      </c>
      <c r="I6" s="1" t="s">
        <v>4</v>
      </c>
      <c r="J6" s="1" t="s">
        <v>5</v>
      </c>
      <c r="K6" s="1" t="s">
        <v>6</v>
      </c>
      <c r="L6" s="2" t="s">
        <v>7</v>
      </c>
      <c r="M6" s="1" t="s">
        <v>8</v>
      </c>
      <c r="N6" s="1" t="s">
        <v>9</v>
      </c>
      <c r="O6" s="1" t="s">
        <v>10</v>
      </c>
      <c r="P6" s="3" t="s">
        <v>11</v>
      </c>
      <c r="Q6" s="3" t="s">
        <v>12</v>
      </c>
      <c r="R6" s="3" t="s">
        <v>13</v>
      </c>
      <c r="S6" s="3" t="s">
        <v>14</v>
      </c>
      <c r="T6" s="3" t="s">
        <v>15</v>
      </c>
      <c r="U6" s="3" t="s">
        <v>16</v>
      </c>
      <c r="V6" s="3" t="s">
        <v>17</v>
      </c>
      <c r="W6" s="3" t="s">
        <v>18</v>
      </c>
      <c r="X6" s="4"/>
      <c r="Y6" s="1" t="s">
        <v>19</v>
      </c>
      <c r="Z6" s="4"/>
      <c r="AA6" s="1" t="s">
        <v>20</v>
      </c>
      <c r="AB6" s="4"/>
      <c r="AC6" s="1" t="s">
        <v>21</v>
      </c>
      <c r="AD6" s="4"/>
      <c r="AE6" s="1" t="s">
        <v>22</v>
      </c>
      <c r="AF6" s="4"/>
      <c r="AG6" s="1" t="s">
        <v>23</v>
      </c>
      <c r="AH6" s="5"/>
      <c r="AI6" s="37" t="s">
        <v>24</v>
      </c>
      <c r="AJ6" s="5"/>
      <c r="AK6" s="1" t="s">
        <v>25</v>
      </c>
      <c r="AL6" s="5"/>
      <c r="AM6" s="1" t="s">
        <v>26</v>
      </c>
    </row>
    <row r="7" spans="1:40" ht="30" customHeight="1" x14ac:dyDescent="0.25">
      <c r="A7" s="34">
        <v>2013</v>
      </c>
      <c r="B7" s="6" t="s">
        <v>48</v>
      </c>
      <c r="C7" s="6" t="s">
        <v>58</v>
      </c>
      <c r="D7" s="6" t="s">
        <v>27</v>
      </c>
      <c r="E7" s="6">
        <v>90042153</v>
      </c>
      <c r="F7" s="6">
        <v>4600037394</v>
      </c>
      <c r="G7" s="7" t="s">
        <v>49</v>
      </c>
      <c r="H7" s="8" t="s">
        <v>32</v>
      </c>
      <c r="I7" s="7" t="s">
        <v>30</v>
      </c>
      <c r="J7" s="9">
        <v>41339</v>
      </c>
      <c r="K7" s="9">
        <v>41639</v>
      </c>
      <c r="L7" s="10">
        <v>202500</v>
      </c>
      <c r="M7" s="6">
        <v>300</v>
      </c>
      <c r="N7" s="32">
        <v>9</v>
      </c>
      <c r="O7" s="10">
        <v>22500</v>
      </c>
      <c r="P7" s="6" t="s">
        <v>31</v>
      </c>
      <c r="Q7" s="6" t="s">
        <v>31</v>
      </c>
      <c r="R7" s="6" t="s">
        <v>31</v>
      </c>
      <c r="S7" s="6" t="s">
        <v>31</v>
      </c>
      <c r="T7" s="6" t="s">
        <v>31</v>
      </c>
      <c r="U7" s="6">
        <v>9</v>
      </c>
      <c r="V7" s="6" t="s">
        <v>31</v>
      </c>
      <c r="W7" s="6" t="s">
        <v>31</v>
      </c>
      <c r="X7" s="12"/>
      <c r="Y7" s="13">
        <v>0</v>
      </c>
      <c r="Z7" s="12"/>
      <c r="AA7" s="13">
        <v>0</v>
      </c>
      <c r="AB7" s="12"/>
      <c r="AC7" s="13">
        <v>0</v>
      </c>
      <c r="AD7" s="12"/>
      <c r="AE7" s="13">
        <v>0</v>
      </c>
      <c r="AF7" s="13"/>
      <c r="AG7" s="13">
        <f>IF(T7="-",0*O7,T7*O7)</f>
        <v>0</v>
      </c>
      <c r="AH7" s="13"/>
      <c r="AI7" s="13">
        <f>IF(U7="-",0*O7,U7*O7)</f>
        <v>202500</v>
      </c>
      <c r="AJ7" s="13"/>
      <c r="AK7" s="13">
        <f>IF(V7="-",0*O7,V7*O7)</f>
        <v>0</v>
      </c>
      <c r="AL7" s="13"/>
      <c r="AM7" s="13">
        <f>IF(W7="-",0*O7,W7*O7)</f>
        <v>0</v>
      </c>
      <c r="AN7">
        <f t="shared" ref="AN7:AN29" si="0">YEAR(J7)</f>
        <v>2013</v>
      </c>
    </row>
    <row r="8" spans="1:40" ht="30" customHeight="1" x14ac:dyDescent="0.25">
      <c r="A8" s="34">
        <v>2013</v>
      </c>
      <c r="B8" s="6" t="s">
        <v>50</v>
      </c>
      <c r="C8" s="6" t="s">
        <v>87</v>
      </c>
      <c r="D8" s="6" t="s">
        <v>27</v>
      </c>
      <c r="E8" s="6">
        <v>30020077</v>
      </c>
      <c r="F8" s="6">
        <v>4600042911</v>
      </c>
      <c r="G8" s="7" t="s">
        <v>49</v>
      </c>
      <c r="H8" s="8" t="s">
        <v>88</v>
      </c>
      <c r="I8" s="7" t="s">
        <v>30</v>
      </c>
      <c r="J8" s="9">
        <v>41393</v>
      </c>
      <c r="K8" s="9">
        <v>42306</v>
      </c>
      <c r="L8" s="10">
        <v>235552.5</v>
      </c>
      <c r="M8" s="6">
        <f>K8-J8</f>
        <v>913</v>
      </c>
      <c r="N8" s="32">
        <f>SUM(P8:W8)</f>
        <v>30</v>
      </c>
      <c r="O8" s="10">
        <f t="shared" ref="O8:O13" si="1">L8/N8</f>
        <v>7851.75</v>
      </c>
      <c r="P8" s="6" t="s">
        <v>31</v>
      </c>
      <c r="Q8" s="6" t="s">
        <v>31</v>
      </c>
      <c r="R8" s="6" t="s">
        <v>31</v>
      </c>
      <c r="S8" s="6" t="s">
        <v>31</v>
      </c>
      <c r="T8" s="6" t="s">
        <v>31</v>
      </c>
      <c r="U8" s="6">
        <v>8</v>
      </c>
      <c r="V8" s="6">
        <v>12</v>
      </c>
      <c r="W8" s="6">
        <v>10</v>
      </c>
      <c r="X8" s="12"/>
      <c r="Y8" s="13">
        <v>0</v>
      </c>
      <c r="Z8" s="12"/>
      <c r="AA8" s="13">
        <v>0</v>
      </c>
      <c r="AB8" s="12"/>
      <c r="AC8" s="13">
        <v>0</v>
      </c>
      <c r="AD8" s="12"/>
      <c r="AE8" s="13">
        <v>0</v>
      </c>
      <c r="AF8" s="13"/>
      <c r="AG8" s="13">
        <v>0</v>
      </c>
      <c r="AH8" s="13"/>
      <c r="AI8" s="13">
        <f>(O8*U8)</f>
        <v>62814</v>
      </c>
      <c r="AJ8" s="13"/>
      <c r="AK8" s="13">
        <f>O8*V8</f>
        <v>94221</v>
      </c>
      <c r="AL8" s="13"/>
      <c r="AM8" s="13">
        <f>O8*W8</f>
        <v>78517.5</v>
      </c>
      <c r="AN8">
        <f t="shared" si="0"/>
        <v>2013</v>
      </c>
    </row>
    <row r="9" spans="1:40" ht="30" customHeight="1" x14ac:dyDescent="0.25">
      <c r="A9" s="34">
        <v>2012</v>
      </c>
      <c r="B9" s="6" t="s">
        <v>50</v>
      </c>
      <c r="C9" s="33" t="s">
        <v>73</v>
      </c>
      <c r="D9" s="6" t="s">
        <v>33</v>
      </c>
      <c r="E9" s="6">
        <v>30018380</v>
      </c>
      <c r="F9" s="6">
        <v>4600038409</v>
      </c>
      <c r="G9" s="7" t="s">
        <v>49</v>
      </c>
      <c r="H9" s="8" t="s">
        <v>75</v>
      </c>
      <c r="I9" s="7" t="s">
        <v>30</v>
      </c>
      <c r="J9" s="9">
        <v>41050</v>
      </c>
      <c r="K9" s="9">
        <v>41628</v>
      </c>
      <c r="L9" s="10">
        <v>458176.98</v>
      </c>
      <c r="M9" s="6">
        <v>729</v>
      </c>
      <c r="N9" s="32">
        <f>SUM(P9:W9)</f>
        <v>18</v>
      </c>
      <c r="O9" s="10">
        <f t="shared" si="1"/>
        <v>25454.276666666665</v>
      </c>
      <c r="P9" s="6" t="s">
        <v>31</v>
      </c>
      <c r="Q9" s="6" t="s">
        <v>31</v>
      </c>
      <c r="R9" s="6" t="s">
        <v>31</v>
      </c>
      <c r="S9" s="6" t="s">
        <v>31</v>
      </c>
      <c r="T9" s="6">
        <v>7</v>
      </c>
      <c r="U9" s="6">
        <v>11</v>
      </c>
      <c r="V9" s="6" t="s">
        <v>31</v>
      </c>
      <c r="W9" s="6" t="s">
        <v>31</v>
      </c>
      <c r="X9" s="12"/>
      <c r="Y9" s="13"/>
      <c r="Z9" s="12"/>
      <c r="AA9" s="13"/>
      <c r="AB9" s="12"/>
      <c r="AC9" s="13"/>
      <c r="AD9" s="12"/>
      <c r="AE9" s="13"/>
      <c r="AF9" s="13"/>
      <c r="AG9" s="13">
        <f t="shared" ref="AG9:AG30" si="2">IF(T9="-",0*O9,T9*O9)</f>
        <v>178179.93666666665</v>
      </c>
      <c r="AH9" s="13"/>
      <c r="AI9" s="13">
        <f t="shared" ref="AI9" si="3">IF(U9="-",0*O9,U9*O9)</f>
        <v>279997.04333333333</v>
      </c>
      <c r="AJ9" s="13"/>
      <c r="AK9" s="13">
        <f t="shared" ref="AK9:AK30" si="4">IF(V9="-",0*O9,V9*O9)</f>
        <v>0</v>
      </c>
      <c r="AL9" s="13"/>
      <c r="AM9" s="13">
        <f t="shared" ref="AM9:AM30" si="5">IF(W9="-",0*O9,W9*O9)</f>
        <v>0</v>
      </c>
      <c r="AN9">
        <f t="shared" si="0"/>
        <v>2012</v>
      </c>
    </row>
    <row r="10" spans="1:40" ht="30" customHeight="1" x14ac:dyDescent="0.25">
      <c r="A10" s="95">
        <v>2013</v>
      </c>
      <c r="B10" s="95" t="s">
        <v>50</v>
      </c>
      <c r="C10" s="103" t="s">
        <v>137</v>
      </c>
      <c r="D10" s="95" t="s">
        <v>33</v>
      </c>
      <c r="E10" s="95">
        <v>30020653</v>
      </c>
      <c r="F10" s="95">
        <v>4600043340</v>
      </c>
      <c r="G10" s="96" t="s">
        <v>49</v>
      </c>
      <c r="H10" s="97" t="s">
        <v>75</v>
      </c>
      <c r="I10" s="96" t="s">
        <v>30</v>
      </c>
      <c r="J10" s="98">
        <v>41435</v>
      </c>
      <c r="K10" s="98">
        <v>41465</v>
      </c>
      <c r="L10" s="99">
        <v>118608.04</v>
      </c>
      <c r="M10" s="95">
        <f>K10-J10</f>
        <v>30</v>
      </c>
      <c r="N10" s="104">
        <v>1</v>
      </c>
      <c r="O10" s="99">
        <f t="shared" si="1"/>
        <v>118608.04</v>
      </c>
      <c r="P10" s="95"/>
      <c r="Q10" s="95"/>
      <c r="R10" s="95"/>
      <c r="S10" s="95"/>
      <c r="T10" s="95"/>
      <c r="U10" s="95">
        <v>1</v>
      </c>
      <c r="V10" s="95" t="s">
        <v>31</v>
      </c>
      <c r="W10" s="95" t="s">
        <v>31</v>
      </c>
      <c r="X10" s="101"/>
      <c r="Y10" s="102"/>
      <c r="Z10" s="101"/>
      <c r="AA10" s="102"/>
      <c r="AB10" s="101"/>
      <c r="AC10" s="102"/>
      <c r="AD10" s="101"/>
      <c r="AE10" s="102"/>
      <c r="AF10" s="102"/>
      <c r="AG10" s="102"/>
      <c r="AH10" s="102"/>
      <c r="AI10" s="102">
        <f>IF(U10="-",0*O10,U10*O10)</f>
        <v>118608.04</v>
      </c>
      <c r="AJ10" s="102"/>
      <c r="AK10" s="102">
        <f>IF(V10="-",0*O10,V10*O10)</f>
        <v>0</v>
      </c>
      <c r="AL10" s="102"/>
      <c r="AM10" s="102">
        <f t="shared" si="5"/>
        <v>0</v>
      </c>
      <c r="AN10">
        <f t="shared" si="0"/>
        <v>2013</v>
      </c>
    </row>
    <row r="11" spans="1:40" ht="30" customHeight="1" x14ac:dyDescent="0.25">
      <c r="A11" s="95">
        <v>2013</v>
      </c>
      <c r="B11" s="95" t="s">
        <v>50</v>
      </c>
      <c r="C11" s="103" t="s">
        <v>127</v>
      </c>
      <c r="D11" s="95" t="s">
        <v>27</v>
      </c>
      <c r="E11" s="95">
        <v>30020962</v>
      </c>
      <c r="F11" s="95">
        <v>4600043636</v>
      </c>
      <c r="G11" s="96" t="s">
        <v>49</v>
      </c>
      <c r="H11" s="97" t="s">
        <v>118</v>
      </c>
      <c r="I11" s="96" t="s">
        <v>30</v>
      </c>
      <c r="J11" s="98">
        <v>41470</v>
      </c>
      <c r="K11" s="98">
        <v>41835</v>
      </c>
      <c r="L11" s="99">
        <v>57608.97</v>
      </c>
      <c r="M11" s="95">
        <f>K11-J11</f>
        <v>365</v>
      </c>
      <c r="N11" s="104">
        <v>12</v>
      </c>
      <c r="O11" s="99">
        <f t="shared" si="1"/>
        <v>4800.7475000000004</v>
      </c>
      <c r="P11" s="95"/>
      <c r="Q11" s="95"/>
      <c r="R11" s="95"/>
      <c r="S11" s="95"/>
      <c r="T11" s="95"/>
      <c r="U11" s="95">
        <v>6</v>
      </c>
      <c r="V11" s="95">
        <v>6</v>
      </c>
      <c r="W11" s="95" t="s">
        <v>31</v>
      </c>
      <c r="X11" s="101"/>
      <c r="Y11" s="102">
        <f>IF(K11="-",0*F11,K11*F11)</f>
        <v>192442825512060</v>
      </c>
      <c r="Z11" s="101"/>
      <c r="AA11" s="102"/>
      <c r="AB11" s="101"/>
      <c r="AC11" s="102"/>
      <c r="AD11" s="101"/>
      <c r="AE11" s="102"/>
      <c r="AF11" s="102"/>
      <c r="AG11" s="102"/>
      <c r="AH11" s="102"/>
      <c r="AI11" s="102">
        <f>IF(U11="-",0*O11,U11*O11)</f>
        <v>28804.485000000001</v>
      </c>
      <c r="AJ11" s="102"/>
      <c r="AK11" s="102">
        <f>IF(V11="-",0*O11,V11*O11)</f>
        <v>28804.485000000001</v>
      </c>
      <c r="AL11" s="102"/>
      <c r="AM11" s="102">
        <f t="shared" si="5"/>
        <v>0</v>
      </c>
      <c r="AN11">
        <f t="shared" si="0"/>
        <v>2013</v>
      </c>
    </row>
    <row r="12" spans="1:40" ht="30" customHeight="1" x14ac:dyDescent="0.25">
      <c r="A12" s="95">
        <v>2013</v>
      </c>
      <c r="B12" s="95" t="s">
        <v>50</v>
      </c>
      <c r="C12" s="103" t="s">
        <v>127</v>
      </c>
      <c r="D12" s="95" t="s">
        <v>33</v>
      </c>
      <c r="E12" s="95">
        <v>30020963</v>
      </c>
      <c r="F12" s="95">
        <v>4600043637</v>
      </c>
      <c r="G12" s="96" t="s">
        <v>49</v>
      </c>
      <c r="H12" s="97" t="s">
        <v>118</v>
      </c>
      <c r="I12" s="96" t="s">
        <v>30</v>
      </c>
      <c r="J12" s="98">
        <v>41470</v>
      </c>
      <c r="K12" s="98">
        <v>41835</v>
      </c>
      <c r="L12" s="99">
        <v>137393.89000000001</v>
      </c>
      <c r="M12" s="95">
        <f>K12-J12</f>
        <v>365</v>
      </c>
      <c r="N12" s="104">
        <v>12</v>
      </c>
      <c r="O12" s="99">
        <f t="shared" si="1"/>
        <v>11449.490833333335</v>
      </c>
      <c r="P12" s="95"/>
      <c r="Q12" s="95"/>
      <c r="R12" s="95"/>
      <c r="S12" s="95"/>
      <c r="T12" s="95"/>
      <c r="U12" s="95">
        <v>5</v>
      </c>
      <c r="V12" s="95">
        <v>7</v>
      </c>
      <c r="W12" s="95" t="s">
        <v>31</v>
      </c>
      <c r="X12" s="101"/>
      <c r="Y12" s="102"/>
      <c r="Z12" s="101"/>
      <c r="AA12" s="102"/>
      <c r="AB12" s="101"/>
      <c r="AC12" s="102"/>
      <c r="AD12" s="101"/>
      <c r="AE12" s="102"/>
      <c r="AF12" s="102"/>
      <c r="AG12" s="102"/>
      <c r="AH12" s="102"/>
      <c r="AI12" s="102">
        <f>IF(U12="-",0*O12,U12*O12)</f>
        <v>57247.454166666677</v>
      </c>
      <c r="AJ12" s="102"/>
      <c r="AK12" s="102">
        <f>IF(V12="-",0*O12,V12*O12)</f>
        <v>80146.435833333351</v>
      </c>
      <c r="AL12" s="102"/>
      <c r="AM12" s="102"/>
    </row>
    <row r="13" spans="1:40" ht="30" customHeight="1" x14ac:dyDescent="0.25">
      <c r="A13" s="95">
        <v>2013</v>
      </c>
      <c r="B13" s="95" t="s">
        <v>50</v>
      </c>
      <c r="C13" s="103" t="s">
        <v>115</v>
      </c>
      <c r="D13" s="95" t="s">
        <v>33</v>
      </c>
      <c r="E13" s="95">
        <v>30020973</v>
      </c>
      <c r="F13" s="95">
        <v>4600043710</v>
      </c>
      <c r="G13" s="96" t="s">
        <v>116</v>
      </c>
      <c r="H13" s="97" t="s">
        <v>75</v>
      </c>
      <c r="I13" s="96" t="s">
        <v>30</v>
      </c>
      <c r="J13" s="98">
        <v>41475</v>
      </c>
      <c r="K13" s="98">
        <v>41870</v>
      </c>
      <c r="L13" s="99">
        <v>235200</v>
      </c>
      <c r="M13" s="95">
        <f>K13-J13</f>
        <v>395</v>
      </c>
      <c r="N13" s="104">
        <v>12</v>
      </c>
      <c r="O13" s="99">
        <f t="shared" si="1"/>
        <v>19600</v>
      </c>
      <c r="P13" s="95"/>
      <c r="Q13" s="95"/>
      <c r="R13" s="95"/>
      <c r="S13" s="95"/>
      <c r="T13" s="95"/>
      <c r="U13" s="95">
        <v>5</v>
      </c>
      <c r="V13" s="95">
        <v>7</v>
      </c>
      <c r="W13" s="95" t="s">
        <v>31</v>
      </c>
      <c r="X13" s="101"/>
      <c r="Y13" s="102"/>
      <c r="Z13" s="101"/>
      <c r="AA13" s="102"/>
      <c r="AB13" s="101"/>
      <c r="AC13" s="102"/>
      <c r="AD13" s="101"/>
      <c r="AE13" s="102"/>
      <c r="AF13" s="102"/>
      <c r="AG13" s="102"/>
      <c r="AH13" s="102"/>
      <c r="AI13" s="102">
        <f>IF(U13="-",0*O13,U13*O13)</f>
        <v>98000</v>
      </c>
      <c r="AJ13" s="102"/>
      <c r="AK13" s="102">
        <f>IF(V13="-",0*O13,V13*O13)</f>
        <v>137200</v>
      </c>
      <c r="AL13" s="102"/>
      <c r="AM13" s="102">
        <f t="shared" si="5"/>
        <v>0</v>
      </c>
      <c r="AN13">
        <f t="shared" si="0"/>
        <v>2013</v>
      </c>
    </row>
    <row r="14" spans="1:40" ht="30" customHeight="1" x14ac:dyDescent="0.25">
      <c r="A14" s="6">
        <v>2009</v>
      </c>
      <c r="B14" s="6" t="s">
        <v>50</v>
      </c>
      <c r="C14" s="6"/>
      <c r="D14" s="6" t="s">
        <v>27</v>
      </c>
      <c r="E14" s="6"/>
      <c r="F14" s="6">
        <v>4600016224</v>
      </c>
      <c r="G14" s="7" t="s">
        <v>34</v>
      </c>
      <c r="H14" s="8" t="s">
        <v>29</v>
      </c>
      <c r="I14" s="7" t="s">
        <v>30</v>
      </c>
      <c r="J14" s="9">
        <v>39842</v>
      </c>
      <c r="K14" s="9">
        <v>40967</v>
      </c>
      <c r="L14" s="10">
        <v>2104464.4900000002</v>
      </c>
      <c r="M14" s="6">
        <v>1125</v>
      </c>
      <c r="N14" s="11">
        <v>37</v>
      </c>
      <c r="O14" s="10">
        <v>56877.418648648658</v>
      </c>
      <c r="P14" s="6" t="s">
        <v>31</v>
      </c>
      <c r="Q14" s="6">
        <v>11</v>
      </c>
      <c r="R14" s="6">
        <v>12</v>
      </c>
      <c r="S14" s="6">
        <v>12</v>
      </c>
      <c r="T14" s="6">
        <v>2</v>
      </c>
      <c r="U14" s="6" t="s">
        <v>31</v>
      </c>
      <c r="V14" s="6" t="s">
        <v>31</v>
      </c>
      <c r="W14" s="6" t="s">
        <v>31</v>
      </c>
      <c r="X14" s="12"/>
      <c r="Y14" s="13">
        <v>0</v>
      </c>
      <c r="Z14" s="12"/>
      <c r="AA14" s="13">
        <v>625651.60513513524</v>
      </c>
      <c r="AB14" s="12"/>
      <c r="AC14" s="13">
        <v>682529.02378378389</v>
      </c>
      <c r="AD14" s="12"/>
      <c r="AE14" s="13">
        <v>682529.02378378389</v>
      </c>
      <c r="AF14" s="13"/>
      <c r="AG14" s="13">
        <f t="shared" si="2"/>
        <v>113754.83729729732</v>
      </c>
      <c r="AH14" s="13"/>
      <c r="AI14" s="13">
        <f t="shared" ref="AI14:AI30" si="6">IF(U14="-",0*O14,U14*O14)</f>
        <v>0</v>
      </c>
      <c r="AJ14" s="13"/>
      <c r="AK14" s="13">
        <f t="shared" si="4"/>
        <v>0</v>
      </c>
      <c r="AL14" s="13"/>
      <c r="AM14" s="13">
        <f t="shared" si="5"/>
        <v>0</v>
      </c>
      <c r="AN14">
        <f t="shared" si="0"/>
        <v>2009</v>
      </c>
    </row>
    <row r="15" spans="1:40" ht="30" customHeight="1" x14ac:dyDescent="0.25">
      <c r="A15" s="6">
        <v>2010</v>
      </c>
      <c r="B15" s="6" t="s">
        <v>50</v>
      </c>
      <c r="C15" s="6"/>
      <c r="D15" s="6" t="s">
        <v>27</v>
      </c>
      <c r="E15" s="6"/>
      <c r="F15" s="6">
        <v>4600024534</v>
      </c>
      <c r="G15" s="7" t="s">
        <v>34</v>
      </c>
      <c r="H15" s="8" t="s">
        <v>32</v>
      </c>
      <c r="I15" s="7" t="s">
        <v>30</v>
      </c>
      <c r="J15" s="9">
        <v>40479</v>
      </c>
      <c r="K15" s="9">
        <v>41391</v>
      </c>
      <c r="L15" s="10">
        <v>286956</v>
      </c>
      <c r="M15" s="6">
        <v>912</v>
      </c>
      <c r="N15" s="11">
        <v>30</v>
      </c>
      <c r="O15" s="10">
        <v>9565.2000000000007</v>
      </c>
      <c r="P15" s="6" t="s">
        <v>31</v>
      </c>
      <c r="Q15" s="6" t="s">
        <v>31</v>
      </c>
      <c r="R15" s="6">
        <v>2</v>
      </c>
      <c r="S15" s="6">
        <v>12</v>
      </c>
      <c r="T15" s="6">
        <v>12</v>
      </c>
      <c r="U15" s="6">
        <v>4</v>
      </c>
      <c r="V15" s="6" t="s">
        <v>31</v>
      </c>
      <c r="W15" s="6" t="s">
        <v>31</v>
      </c>
      <c r="X15" s="12"/>
      <c r="Y15" s="13">
        <v>0</v>
      </c>
      <c r="Z15" s="12"/>
      <c r="AA15" s="13">
        <v>0</v>
      </c>
      <c r="AB15" s="12"/>
      <c r="AC15" s="13">
        <v>19130.400000000001</v>
      </c>
      <c r="AD15" s="12"/>
      <c r="AE15" s="13">
        <v>114782.40000000001</v>
      </c>
      <c r="AF15" s="13"/>
      <c r="AG15" s="13">
        <f t="shared" si="2"/>
        <v>114782.40000000001</v>
      </c>
      <c r="AH15" s="13"/>
      <c r="AI15" s="13">
        <f t="shared" si="6"/>
        <v>38260.800000000003</v>
      </c>
      <c r="AJ15" s="13"/>
      <c r="AK15" s="13">
        <f t="shared" si="4"/>
        <v>0</v>
      </c>
      <c r="AL15" s="13"/>
      <c r="AM15" s="13">
        <f t="shared" si="5"/>
        <v>0</v>
      </c>
      <c r="AN15">
        <f t="shared" si="0"/>
        <v>2010</v>
      </c>
    </row>
    <row r="16" spans="1:40" ht="30" customHeight="1" x14ac:dyDescent="0.25">
      <c r="A16" s="6">
        <v>2011</v>
      </c>
      <c r="B16" s="6" t="s">
        <v>50</v>
      </c>
      <c r="C16" s="6"/>
      <c r="D16" s="6" t="s">
        <v>27</v>
      </c>
      <c r="E16" s="6"/>
      <c r="F16" s="6">
        <v>4600035111</v>
      </c>
      <c r="G16" s="7" t="s">
        <v>34</v>
      </c>
      <c r="H16" s="8" t="s">
        <v>32</v>
      </c>
      <c r="I16" s="7" t="s">
        <v>30</v>
      </c>
      <c r="J16" s="9">
        <v>40833</v>
      </c>
      <c r="K16" s="9">
        <v>41015</v>
      </c>
      <c r="L16" s="10">
        <v>718006.64</v>
      </c>
      <c r="M16" s="6">
        <v>182</v>
      </c>
      <c r="N16" s="11">
        <v>6</v>
      </c>
      <c r="O16" s="10">
        <v>119667.77333333333</v>
      </c>
      <c r="P16" s="6" t="s">
        <v>31</v>
      </c>
      <c r="Q16" s="6" t="s">
        <v>31</v>
      </c>
      <c r="R16" s="6" t="s">
        <v>31</v>
      </c>
      <c r="S16" s="6">
        <v>2</v>
      </c>
      <c r="T16" s="6">
        <v>4</v>
      </c>
      <c r="U16" s="6" t="s">
        <v>31</v>
      </c>
      <c r="V16" s="6" t="s">
        <v>31</v>
      </c>
      <c r="W16" s="6" t="s">
        <v>31</v>
      </c>
      <c r="X16" s="12"/>
      <c r="Y16" s="13">
        <v>0</v>
      </c>
      <c r="Z16" s="12"/>
      <c r="AA16" s="13">
        <v>0</v>
      </c>
      <c r="AB16" s="12"/>
      <c r="AC16" s="13">
        <v>0</v>
      </c>
      <c r="AD16" s="12"/>
      <c r="AE16" s="13">
        <v>239335.54666666666</v>
      </c>
      <c r="AF16" s="13"/>
      <c r="AG16" s="13">
        <f t="shared" si="2"/>
        <v>478671.09333333332</v>
      </c>
      <c r="AH16" s="13"/>
      <c r="AI16" s="13">
        <f t="shared" si="6"/>
        <v>0</v>
      </c>
      <c r="AJ16" s="13"/>
      <c r="AK16" s="13">
        <f t="shared" si="4"/>
        <v>0</v>
      </c>
      <c r="AL16" s="13"/>
      <c r="AM16" s="13">
        <f t="shared" si="5"/>
        <v>0</v>
      </c>
      <c r="AN16">
        <f t="shared" si="0"/>
        <v>2011</v>
      </c>
    </row>
    <row r="17" spans="1:41" ht="30" customHeight="1" x14ac:dyDescent="0.25">
      <c r="A17" s="6">
        <v>2012</v>
      </c>
      <c r="B17" s="6" t="s">
        <v>50</v>
      </c>
      <c r="C17" s="6"/>
      <c r="D17" s="6" t="s">
        <v>27</v>
      </c>
      <c r="E17" s="6"/>
      <c r="F17" s="6">
        <v>4600037130</v>
      </c>
      <c r="G17" s="7" t="s">
        <v>34</v>
      </c>
      <c r="H17" s="8" t="s">
        <v>32</v>
      </c>
      <c r="I17" s="7" t="s">
        <v>30</v>
      </c>
      <c r="J17" s="9">
        <v>40967</v>
      </c>
      <c r="K17" s="9">
        <v>41026</v>
      </c>
      <c r="L17" s="10">
        <v>223428.28</v>
      </c>
      <c r="M17" s="6">
        <v>59</v>
      </c>
      <c r="N17" s="11">
        <v>2</v>
      </c>
      <c r="O17" s="10">
        <v>111714.14</v>
      </c>
      <c r="P17" s="6" t="s">
        <v>31</v>
      </c>
      <c r="Q17" s="6" t="s">
        <v>31</v>
      </c>
      <c r="R17" s="6" t="s">
        <v>31</v>
      </c>
      <c r="S17" s="6" t="s">
        <v>31</v>
      </c>
      <c r="T17" s="6">
        <v>2</v>
      </c>
      <c r="U17" s="6" t="s">
        <v>31</v>
      </c>
      <c r="V17" s="6" t="s">
        <v>31</v>
      </c>
      <c r="W17" s="6" t="s">
        <v>31</v>
      </c>
      <c r="X17" s="12"/>
      <c r="Y17" s="13">
        <v>0</v>
      </c>
      <c r="Z17" s="12"/>
      <c r="AA17" s="13">
        <v>0</v>
      </c>
      <c r="AB17" s="12"/>
      <c r="AC17" s="13">
        <v>0</v>
      </c>
      <c r="AD17" s="12"/>
      <c r="AE17" s="13">
        <v>0</v>
      </c>
      <c r="AF17" s="13"/>
      <c r="AG17" s="13">
        <f t="shared" si="2"/>
        <v>223428.28</v>
      </c>
      <c r="AH17" s="13"/>
      <c r="AI17" s="13">
        <f t="shared" si="6"/>
        <v>0</v>
      </c>
      <c r="AJ17" s="13"/>
      <c r="AK17" s="13">
        <f t="shared" si="4"/>
        <v>0</v>
      </c>
      <c r="AL17" s="13"/>
      <c r="AM17" s="13">
        <f t="shared" si="5"/>
        <v>0</v>
      </c>
      <c r="AN17">
        <f t="shared" si="0"/>
        <v>2012</v>
      </c>
    </row>
    <row r="18" spans="1:41" ht="30" customHeight="1" x14ac:dyDescent="0.25">
      <c r="A18" s="6">
        <v>2012</v>
      </c>
      <c r="B18" s="6" t="s">
        <v>50</v>
      </c>
      <c r="C18" s="6"/>
      <c r="D18" s="6" t="s">
        <v>27</v>
      </c>
      <c r="E18" s="6"/>
      <c r="F18" s="6">
        <v>4600037155</v>
      </c>
      <c r="G18" s="7" t="s">
        <v>34</v>
      </c>
      <c r="H18" s="8" t="s">
        <v>32</v>
      </c>
      <c r="I18" s="7" t="s">
        <v>30</v>
      </c>
      <c r="J18" s="9">
        <v>40967</v>
      </c>
      <c r="K18" s="9">
        <v>41273</v>
      </c>
      <c r="L18" s="10">
        <v>883545.2</v>
      </c>
      <c r="M18" s="6">
        <v>306</v>
      </c>
      <c r="N18" s="11">
        <v>10</v>
      </c>
      <c r="O18" s="10">
        <v>88354.51999999999</v>
      </c>
      <c r="P18" s="6" t="s">
        <v>31</v>
      </c>
      <c r="Q18" s="6" t="s">
        <v>31</v>
      </c>
      <c r="R18" s="6" t="s">
        <v>31</v>
      </c>
      <c r="S18" s="6" t="s">
        <v>31</v>
      </c>
      <c r="T18" s="6">
        <v>10</v>
      </c>
      <c r="U18" s="6" t="s">
        <v>31</v>
      </c>
      <c r="V18" s="6" t="s">
        <v>31</v>
      </c>
      <c r="W18" s="6" t="s">
        <v>31</v>
      </c>
      <c r="X18" s="12"/>
      <c r="Y18" s="13">
        <v>0</v>
      </c>
      <c r="Z18" s="12"/>
      <c r="AA18" s="13">
        <v>0</v>
      </c>
      <c r="AB18" s="12"/>
      <c r="AC18" s="13">
        <v>0</v>
      </c>
      <c r="AD18" s="12"/>
      <c r="AE18" s="13">
        <v>0</v>
      </c>
      <c r="AF18" s="13"/>
      <c r="AG18" s="13">
        <f t="shared" si="2"/>
        <v>883545.2</v>
      </c>
      <c r="AH18" s="13"/>
      <c r="AI18" s="13">
        <f t="shared" si="6"/>
        <v>0</v>
      </c>
      <c r="AJ18" s="13"/>
      <c r="AK18" s="13">
        <f t="shared" si="4"/>
        <v>0</v>
      </c>
      <c r="AL18" s="13"/>
      <c r="AM18" s="13">
        <f t="shared" si="5"/>
        <v>0</v>
      </c>
      <c r="AN18">
        <f t="shared" si="0"/>
        <v>2012</v>
      </c>
    </row>
    <row r="19" spans="1:41" ht="30" customHeight="1" x14ac:dyDescent="0.25">
      <c r="A19" s="6">
        <v>2012</v>
      </c>
      <c r="B19" s="6" t="s">
        <v>50</v>
      </c>
      <c r="C19" s="6"/>
      <c r="D19" s="6" t="s">
        <v>27</v>
      </c>
      <c r="E19" s="6"/>
      <c r="F19" s="6">
        <v>4600037394</v>
      </c>
      <c r="G19" s="7" t="s">
        <v>34</v>
      </c>
      <c r="H19" s="8" t="s">
        <v>32</v>
      </c>
      <c r="I19" s="7" t="s">
        <v>30</v>
      </c>
      <c r="J19" s="9">
        <v>40975</v>
      </c>
      <c r="K19" s="9">
        <v>41339</v>
      </c>
      <c r="L19" s="10">
        <v>810000</v>
      </c>
      <c r="M19" s="6">
        <v>364</v>
      </c>
      <c r="N19" s="11">
        <v>12</v>
      </c>
      <c r="O19" s="10">
        <v>67500</v>
      </c>
      <c r="P19" s="6" t="s">
        <v>31</v>
      </c>
      <c r="Q19" s="6" t="s">
        <v>31</v>
      </c>
      <c r="R19" s="6" t="s">
        <v>31</v>
      </c>
      <c r="S19" s="6" t="s">
        <v>31</v>
      </c>
      <c r="T19" s="6">
        <v>10</v>
      </c>
      <c r="U19" s="6">
        <v>2</v>
      </c>
      <c r="V19" s="6" t="s">
        <v>31</v>
      </c>
      <c r="W19" s="6" t="s">
        <v>31</v>
      </c>
      <c r="X19" s="12"/>
      <c r="Y19" s="13">
        <v>0</v>
      </c>
      <c r="Z19" s="12"/>
      <c r="AA19" s="13">
        <v>0</v>
      </c>
      <c r="AB19" s="12"/>
      <c r="AC19" s="13">
        <v>0</v>
      </c>
      <c r="AD19" s="12"/>
      <c r="AE19" s="13">
        <v>0</v>
      </c>
      <c r="AF19" s="13"/>
      <c r="AG19" s="13">
        <f t="shared" si="2"/>
        <v>675000</v>
      </c>
      <c r="AH19" s="13"/>
      <c r="AI19" s="13">
        <f t="shared" si="6"/>
        <v>135000</v>
      </c>
      <c r="AJ19" s="13"/>
      <c r="AK19" s="13">
        <f t="shared" si="4"/>
        <v>0</v>
      </c>
      <c r="AL19" s="13"/>
      <c r="AM19" s="13">
        <f t="shared" si="5"/>
        <v>0</v>
      </c>
      <c r="AN19">
        <f t="shared" si="0"/>
        <v>2012</v>
      </c>
    </row>
    <row r="20" spans="1:41" s="115" customFormat="1" ht="30" customHeight="1" x14ac:dyDescent="0.25">
      <c r="A20" s="107">
        <v>2012</v>
      </c>
      <c r="B20" s="107" t="s">
        <v>50</v>
      </c>
      <c r="C20" s="107"/>
      <c r="D20" s="107" t="s">
        <v>27</v>
      </c>
      <c r="E20" s="107"/>
      <c r="F20" s="107">
        <v>4600038064</v>
      </c>
      <c r="G20" s="108" t="s">
        <v>34</v>
      </c>
      <c r="H20" s="109" t="s">
        <v>32</v>
      </c>
      <c r="I20" s="108" t="s">
        <v>30</v>
      </c>
      <c r="J20" s="110">
        <v>41018</v>
      </c>
      <c r="K20" s="110">
        <v>41353</v>
      </c>
      <c r="L20" s="111">
        <v>1777531</v>
      </c>
      <c r="M20" s="107">
        <v>335</v>
      </c>
      <c r="N20" s="112">
        <v>11</v>
      </c>
      <c r="O20" s="111">
        <v>161593.72727272726</v>
      </c>
      <c r="P20" s="107" t="s">
        <v>31</v>
      </c>
      <c r="Q20" s="107" t="s">
        <v>31</v>
      </c>
      <c r="R20" s="107" t="s">
        <v>31</v>
      </c>
      <c r="S20" s="107" t="s">
        <v>31</v>
      </c>
      <c r="T20" s="107">
        <v>8</v>
      </c>
      <c r="U20" s="107">
        <v>3</v>
      </c>
      <c r="V20" s="107" t="s">
        <v>31</v>
      </c>
      <c r="W20" s="107" t="s">
        <v>31</v>
      </c>
      <c r="X20" s="113"/>
      <c r="Y20" s="114">
        <v>0</v>
      </c>
      <c r="Z20" s="113"/>
      <c r="AA20" s="114">
        <v>0</v>
      </c>
      <c r="AB20" s="113"/>
      <c r="AC20" s="114">
        <v>0</v>
      </c>
      <c r="AD20" s="113"/>
      <c r="AE20" s="114">
        <v>0</v>
      </c>
      <c r="AF20" s="114"/>
      <c r="AG20" s="114">
        <f t="shared" si="2"/>
        <v>1292749.8181818181</v>
      </c>
      <c r="AH20" s="114"/>
      <c r="AI20" s="114">
        <f t="shared" si="6"/>
        <v>484781.18181818177</v>
      </c>
      <c r="AJ20" s="114"/>
      <c r="AK20" s="114">
        <f t="shared" si="4"/>
        <v>0</v>
      </c>
      <c r="AL20" s="114"/>
      <c r="AM20" s="114">
        <f t="shared" si="5"/>
        <v>0</v>
      </c>
      <c r="AN20">
        <f t="shared" si="0"/>
        <v>2012</v>
      </c>
    </row>
    <row r="21" spans="1:41" ht="30" customHeight="1" x14ac:dyDescent="0.25">
      <c r="A21" s="6">
        <v>2012</v>
      </c>
      <c r="B21" s="6" t="s">
        <v>50</v>
      </c>
      <c r="C21" s="6"/>
      <c r="D21" s="6" t="s">
        <v>33</v>
      </c>
      <c r="E21" s="6"/>
      <c r="F21" s="6">
        <v>4600038125</v>
      </c>
      <c r="G21" s="7" t="s">
        <v>34</v>
      </c>
      <c r="H21" s="8" t="s">
        <v>32</v>
      </c>
      <c r="I21" s="6" t="s">
        <v>30</v>
      </c>
      <c r="J21" s="9">
        <v>41025</v>
      </c>
      <c r="K21" s="9">
        <v>41754</v>
      </c>
      <c r="L21" s="10">
        <v>522390.08640000003</v>
      </c>
      <c r="M21" s="6">
        <v>729</v>
      </c>
      <c r="N21" s="11">
        <v>24</v>
      </c>
      <c r="O21" s="10">
        <v>21766.2536</v>
      </c>
      <c r="P21" s="6" t="s">
        <v>31</v>
      </c>
      <c r="Q21" s="6" t="s">
        <v>31</v>
      </c>
      <c r="R21" s="6" t="s">
        <v>31</v>
      </c>
      <c r="S21" s="6" t="s">
        <v>31</v>
      </c>
      <c r="T21" s="6">
        <v>8</v>
      </c>
      <c r="U21" s="6">
        <v>12</v>
      </c>
      <c r="V21" s="6">
        <v>4</v>
      </c>
      <c r="W21" s="6" t="s">
        <v>31</v>
      </c>
      <c r="X21" s="12"/>
      <c r="Y21" s="13">
        <v>0</v>
      </c>
      <c r="Z21" s="12"/>
      <c r="AA21" s="13">
        <v>0</v>
      </c>
      <c r="AB21" s="12"/>
      <c r="AC21" s="13">
        <v>0</v>
      </c>
      <c r="AD21" s="12"/>
      <c r="AE21" s="13">
        <v>0</v>
      </c>
      <c r="AF21" s="13"/>
      <c r="AG21" s="13">
        <f t="shared" si="2"/>
        <v>174130.0288</v>
      </c>
      <c r="AH21" s="13"/>
      <c r="AI21" s="13">
        <f t="shared" si="6"/>
        <v>261195.04320000001</v>
      </c>
      <c r="AJ21" s="13"/>
      <c r="AK21" s="13">
        <f t="shared" si="4"/>
        <v>87065.0144</v>
      </c>
      <c r="AL21" s="13"/>
      <c r="AM21" s="13">
        <f t="shared" si="5"/>
        <v>0</v>
      </c>
      <c r="AN21">
        <f t="shared" si="0"/>
        <v>2012</v>
      </c>
    </row>
    <row r="22" spans="1:41" s="150" customFormat="1" ht="30" customHeight="1" x14ac:dyDescent="0.25">
      <c r="A22" s="142">
        <v>2013</v>
      </c>
      <c r="B22" s="142" t="s">
        <v>50</v>
      </c>
      <c r="C22" s="152" t="s">
        <v>140</v>
      </c>
      <c r="D22" s="142" t="s">
        <v>27</v>
      </c>
      <c r="E22" s="142"/>
      <c r="F22" s="142"/>
      <c r="G22" s="143" t="s">
        <v>34</v>
      </c>
      <c r="H22" s="144" t="s">
        <v>32</v>
      </c>
      <c r="I22" s="142" t="s">
        <v>30</v>
      </c>
      <c r="J22" s="145">
        <v>41518</v>
      </c>
      <c r="K22" s="145">
        <v>41883</v>
      </c>
      <c r="L22" s="146">
        <v>400000</v>
      </c>
      <c r="M22" s="142">
        <f t="shared" ref="M22:M23" si="7">K22-J22</f>
        <v>365</v>
      </c>
      <c r="N22" s="147">
        <v>12</v>
      </c>
      <c r="O22" s="146">
        <f t="shared" ref="O22:O23" si="8">L22/N22</f>
        <v>33333.333333333336</v>
      </c>
      <c r="P22" s="6">
        <v>1</v>
      </c>
      <c r="Q22" s="6" t="s">
        <v>31</v>
      </c>
      <c r="R22" s="6" t="s">
        <v>31</v>
      </c>
      <c r="S22" s="6"/>
      <c r="T22" s="6"/>
      <c r="U22" s="142">
        <v>4</v>
      </c>
      <c r="V22" s="142">
        <v>9</v>
      </c>
      <c r="W22" s="142">
        <v>0</v>
      </c>
      <c r="X22" s="148"/>
      <c r="Y22" s="13" t="e">
        <f t="shared" ref="Y22:Y23" si="9">IF(I22="-",0*A22,I22*A22)</f>
        <v>#VALUE!</v>
      </c>
      <c r="Z22" s="12"/>
      <c r="AA22" s="13"/>
      <c r="AB22" s="12"/>
      <c r="AC22" s="13"/>
      <c r="AD22" s="12"/>
      <c r="AE22" s="13"/>
      <c r="AF22" s="13"/>
      <c r="AG22" s="13"/>
      <c r="AH22" s="149"/>
      <c r="AI22" s="149">
        <f t="shared" ref="AI22:AI23" si="10">IF(U22="-",0*O22,U22*O22)</f>
        <v>133333.33333333334</v>
      </c>
      <c r="AJ22" s="149"/>
      <c r="AK22" s="149">
        <f t="shared" ref="AK22:AK23" si="11">IF(V22="-",0*O22,V22*O22)</f>
        <v>300000</v>
      </c>
      <c r="AL22" s="149"/>
      <c r="AM22" s="149">
        <f t="shared" ref="AM22:AM23" si="12">IF(W22="-",0*O22,W22*O22)</f>
        <v>0</v>
      </c>
      <c r="AN22" s="150">
        <f t="shared" si="0"/>
        <v>2013</v>
      </c>
      <c r="AO22" s="150" t="s">
        <v>142</v>
      </c>
    </row>
    <row r="23" spans="1:41" s="150" customFormat="1" ht="30" customHeight="1" x14ac:dyDescent="0.25">
      <c r="A23" s="142">
        <v>2013</v>
      </c>
      <c r="B23" s="142" t="s">
        <v>50</v>
      </c>
      <c r="C23" s="152" t="s">
        <v>141</v>
      </c>
      <c r="D23" s="142" t="s">
        <v>33</v>
      </c>
      <c r="E23" s="142"/>
      <c r="F23" s="142"/>
      <c r="G23" s="143" t="s">
        <v>34</v>
      </c>
      <c r="H23" s="144" t="s">
        <v>32</v>
      </c>
      <c r="I23" s="142" t="s">
        <v>30</v>
      </c>
      <c r="J23" s="145">
        <v>41518</v>
      </c>
      <c r="K23" s="145">
        <v>42979</v>
      </c>
      <c r="L23" s="146">
        <v>1017197.14</v>
      </c>
      <c r="M23" s="142">
        <f t="shared" si="7"/>
        <v>1461</v>
      </c>
      <c r="N23" s="147">
        <v>48</v>
      </c>
      <c r="O23" s="146">
        <f t="shared" si="8"/>
        <v>21191.607083333332</v>
      </c>
      <c r="P23" s="6">
        <v>1</v>
      </c>
      <c r="Q23" s="6" t="s">
        <v>31</v>
      </c>
      <c r="R23" s="6" t="s">
        <v>31</v>
      </c>
      <c r="S23" s="6"/>
      <c r="T23" s="6"/>
      <c r="U23" s="142">
        <v>4</v>
      </c>
      <c r="V23" s="142">
        <v>12</v>
      </c>
      <c r="W23" s="142">
        <v>12</v>
      </c>
      <c r="X23" s="148"/>
      <c r="Y23" s="13" t="e">
        <f t="shared" si="9"/>
        <v>#VALUE!</v>
      </c>
      <c r="Z23" s="12"/>
      <c r="AA23" s="13"/>
      <c r="AB23" s="12"/>
      <c r="AC23" s="13"/>
      <c r="AD23" s="12"/>
      <c r="AE23" s="13"/>
      <c r="AF23" s="13"/>
      <c r="AG23" s="13"/>
      <c r="AH23" s="149"/>
      <c r="AI23" s="149">
        <f t="shared" si="10"/>
        <v>84766.42833333333</v>
      </c>
      <c r="AJ23" s="149"/>
      <c r="AK23" s="149">
        <f t="shared" si="11"/>
        <v>254299.28499999997</v>
      </c>
      <c r="AL23" s="149"/>
      <c r="AM23" s="149">
        <f t="shared" si="12"/>
        <v>254299.28499999997</v>
      </c>
      <c r="AN23" s="150">
        <f t="shared" si="0"/>
        <v>2013</v>
      </c>
      <c r="AO23" s="150" t="s">
        <v>142</v>
      </c>
    </row>
    <row r="24" spans="1:41" ht="30" customHeight="1" x14ac:dyDescent="0.25">
      <c r="A24" s="6">
        <v>2012</v>
      </c>
      <c r="B24" s="6" t="s">
        <v>50</v>
      </c>
      <c r="C24" s="6"/>
      <c r="D24" s="6" t="s">
        <v>33</v>
      </c>
      <c r="E24" s="6"/>
      <c r="F24" s="6">
        <v>4600038156</v>
      </c>
      <c r="G24" s="7" t="s">
        <v>34</v>
      </c>
      <c r="H24" s="8" t="s">
        <v>32</v>
      </c>
      <c r="I24" s="7" t="s">
        <v>30</v>
      </c>
      <c r="J24" s="9">
        <v>41024</v>
      </c>
      <c r="K24" s="9">
        <v>41753</v>
      </c>
      <c r="L24" s="10">
        <v>3387511.19</v>
      </c>
      <c r="M24" s="6">
        <v>729</v>
      </c>
      <c r="N24" s="11">
        <v>24</v>
      </c>
      <c r="O24" s="10">
        <v>141146.29958333334</v>
      </c>
      <c r="P24" s="6" t="s">
        <v>31</v>
      </c>
      <c r="Q24" s="6" t="s">
        <v>31</v>
      </c>
      <c r="R24" s="6" t="s">
        <v>31</v>
      </c>
      <c r="S24" s="6" t="s">
        <v>31</v>
      </c>
      <c r="T24" s="6">
        <v>8</v>
      </c>
      <c r="U24" s="6">
        <v>12</v>
      </c>
      <c r="V24" s="6">
        <v>4</v>
      </c>
      <c r="W24" s="6" t="s">
        <v>31</v>
      </c>
      <c r="X24" s="12"/>
      <c r="Y24" s="13">
        <v>0</v>
      </c>
      <c r="Z24" s="12"/>
      <c r="AA24" s="13">
        <v>0</v>
      </c>
      <c r="AB24" s="12"/>
      <c r="AC24" s="13">
        <v>0</v>
      </c>
      <c r="AD24" s="12"/>
      <c r="AE24" s="13">
        <v>0</v>
      </c>
      <c r="AF24" s="13"/>
      <c r="AG24" s="13">
        <f t="shared" si="2"/>
        <v>1129170.3966666667</v>
      </c>
      <c r="AH24" s="13"/>
      <c r="AI24" s="13">
        <f t="shared" si="6"/>
        <v>1693755.5950000002</v>
      </c>
      <c r="AJ24" s="13"/>
      <c r="AK24" s="13">
        <f t="shared" si="4"/>
        <v>564585.19833333336</v>
      </c>
      <c r="AL24" s="13"/>
      <c r="AM24" s="13">
        <f t="shared" si="5"/>
        <v>0</v>
      </c>
      <c r="AN24">
        <f t="shared" si="0"/>
        <v>2012</v>
      </c>
    </row>
    <row r="25" spans="1:41" s="115" customFormat="1" ht="30" customHeight="1" x14ac:dyDescent="0.25">
      <c r="A25" s="107">
        <v>2012</v>
      </c>
      <c r="B25" s="107" t="s">
        <v>50</v>
      </c>
      <c r="C25" s="107"/>
      <c r="D25" s="107" t="s">
        <v>27</v>
      </c>
      <c r="E25" s="107"/>
      <c r="F25" s="107">
        <v>4600038268</v>
      </c>
      <c r="G25" s="108" t="s">
        <v>34</v>
      </c>
      <c r="H25" s="109" t="s">
        <v>32</v>
      </c>
      <c r="I25" s="108" t="s">
        <v>30</v>
      </c>
      <c r="J25" s="110">
        <v>41024</v>
      </c>
      <c r="K25" s="110">
        <v>41364</v>
      </c>
      <c r="L25" s="111">
        <v>1958413.22</v>
      </c>
      <c r="M25" s="107">
        <v>340</v>
      </c>
      <c r="N25" s="112">
        <v>11</v>
      </c>
      <c r="O25" s="111">
        <v>178037.56545454546</v>
      </c>
      <c r="P25" s="107" t="s">
        <v>31</v>
      </c>
      <c r="Q25" s="107" t="s">
        <v>31</v>
      </c>
      <c r="R25" s="107" t="s">
        <v>31</v>
      </c>
      <c r="S25" s="107" t="s">
        <v>31</v>
      </c>
      <c r="T25" s="107">
        <v>8</v>
      </c>
      <c r="U25" s="107">
        <v>3</v>
      </c>
      <c r="V25" s="107" t="s">
        <v>31</v>
      </c>
      <c r="W25" s="107" t="s">
        <v>31</v>
      </c>
      <c r="X25" s="113"/>
      <c r="Y25" s="114">
        <v>0</v>
      </c>
      <c r="Z25" s="113"/>
      <c r="AA25" s="114">
        <v>0</v>
      </c>
      <c r="AB25" s="113"/>
      <c r="AC25" s="114">
        <v>0</v>
      </c>
      <c r="AD25" s="113"/>
      <c r="AE25" s="114">
        <v>0</v>
      </c>
      <c r="AF25" s="114"/>
      <c r="AG25" s="114">
        <f t="shared" si="2"/>
        <v>1424300.5236363637</v>
      </c>
      <c r="AH25" s="114"/>
      <c r="AI25" s="114">
        <f t="shared" si="6"/>
        <v>534112.69636363641</v>
      </c>
      <c r="AJ25" s="114"/>
      <c r="AK25" s="114">
        <f t="shared" si="4"/>
        <v>0</v>
      </c>
      <c r="AL25" s="114"/>
      <c r="AM25" s="114">
        <f t="shared" si="5"/>
        <v>0</v>
      </c>
      <c r="AN25">
        <f t="shared" si="0"/>
        <v>2012</v>
      </c>
    </row>
    <row r="26" spans="1:41" ht="30" customHeight="1" x14ac:dyDescent="0.25">
      <c r="A26" s="6">
        <v>2010</v>
      </c>
      <c r="B26" s="6" t="s">
        <v>50</v>
      </c>
      <c r="C26" s="6"/>
      <c r="D26" s="6" t="s">
        <v>27</v>
      </c>
      <c r="E26" s="6"/>
      <c r="F26" s="6">
        <v>5000000045</v>
      </c>
      <c r="G26" s="7" t="s">
        <v>34</v>
      </c>
      <c r="H26" s="8" t="s">
        <v>32</v>
      </c>
      <c r="I26" s="7" t="s">
        <v>30</v>
      </c>
      <c r="J26" s="9">
        <v>40232</v>
      </c>
      <c r="K26" s="9">
        <v>40961</v>
      </c>
      <c r="L26" s="10">
        <v>2171400.09</v>
      </c>
      <c r="M26" s="6">
        <v>729</v>
      </c>
      <c r="N26" s="11">
        <v>24</v>
      </c>
      <c r="O26" s="10">
        <v>90475.003749999989</v>
      </c>
      <c r="P26" s="6" t="s">
        <v>31</v>
      </c>
      <c r="Q26" s="6" t="s">
        <v>31</v>
      </c>
      <c r="R26" s="6">
        <v>10</v>
      </c>
      <c r="S26" s="6">
        <v>12</v>
      </c>
      <c r="T26" s="6">
        <v>2</v>
      </c>
      <c r="U26" s="6" t="s">
        <v>31</v>
      </c>
      <c r="V26" s="6" t="s">
        <v>31</v>
      </c>
      <c r="W26" s="6" t="s">
        <v>31</v>
      </c>
      <c r="X26" s="12"/>
      <c r="Y26" s="13">
        <v>0</v>
      </c>
      <c r="Z26" s="12"/>
      <c r="AA26" s="13">
        <v>0</v>
      </c>
      <c r="AB26" s="12"/>
      <c r="AC26" s="13">
        <v>904750.03749999986</v>
      </c>
      <c r="AD26" s="12"/>
      <c r="AE26" s="13">
        <v>1085700.0449999999</v>
      </c>
      <c r="AF26" s="13"/>
      <c r="AG26" s="13">
        <f t="shared" si="2"/>
        <v>180950.00749999998</v>
      </c>
      <c r="AH26" s="13"/>
      <c r="AI26" s="13">
        <f t="shared" si="6"/>
        <v>0</v>
      </c>
      <c r="AJ26" s="13"/>
      <c r="AK26" s="13">
        <f t="shared" si="4"/>
        <v>0</v>
      </c>
      <c r="AL26" s="13"/>
      <c r="AM26" s="13">
        <f t="shared" si="5"/>
        <v>0</v>
      </c>
      <c r="AN26">
        <f t="shared" si="0"/>
        <v>2010</v>
      </c>
    </row>
    <row r="27" spans="1:41" ht="30" customHeight="1" x14ac:dyDescent="0.25">
      <c r="A27" s="6">
        <v>2011</v>
      </c>
      <c r="B27" s="6" t="s">
        <v>50</v>
      </c>
      <c r="C27" s="6"/>
      <c r="D27" s="6" t="s">
        <v>27</v>
      </c>
      <c r="E27" s="6"/>
      <c r="F27" s="6">
        <v>5000000300</v>
      </c>
      <c r="G27" s="7" t="s">
        <v>34</v>
      </c>
      <c r="H27" s="8" t="s">
        <v>32</v>
      </c>
      <c r="I27" s="7" t="s">
        <v>30</v>
      </c>
      <c r="J27" s="9">
        <v>40756</v>
      </c>
      <c r="K27" s="9">
        <v>41274</v>
      </c>
      <c r="L27" s="10">
        <v>817800</v>
      </c>
      <c r="M27" s="6">
        <v>518</v>
      </c>
      <c r="N27" s="11">
        <v>16</v>
      </c>
      <c r="O27" s="10">
        <v>51112.5</v>
      </c>
      <c r="P27" s="6" t="s">
        <v>31</v>
      </c>
      <c r="Q27" s="6" t="s">
        <v>31</v>
      </c>
      <c r="R27" s="6" t="s">
        <v>31</v>
      </c>
      <c r="S27" s="6">
        <v>4</v>
      </c>
      <c r="T27" s="6">
        <v>12</v>
      </c>
      <c r="U27" s="6" t="s">
        <v>31</v>
      </c>
      <c r="V27" s="6" t="s">
        <v>31</v>
      </c>
      <c r="W27" s="6" t="s">
        <v>31</v>
      </c>
      <c r="X27" s="12"/>
      <c r="Y27" s="13">
        <v>0</v>
      </c>
      <c r="Z27" s="12"/>
      <c r="AA27" s="13">
        <v>0</v>
      </c>
      <c r="AB27" s="12"/>
      <c r="AC27" s="13">
        <v>0</v>
      </c>
      <c r="AD27" s="12"/>
      <c r="AE27" s="13">
        <v>204450</v>
      </c>
      <c r="AF27" s="13"/>
      <c r="AG27" s="13">
        <f t="shared" si="2"/>
        <v>613350</v>
      </c>
      <c r="AH27" s="13"/>
      <c r="AI27" s="13">
        <f t="shared" si="6"/>
        <v>0</v>
      </c>
      <c r="AJ27" s="13"/>
      <c r="AK27" s="13">
        <f t="shared" si="4"/>
        <v>0</v>
      </c>
      <c r="AL27" s="13"/>
      <c r="AM27" s="13">
        <f t="shared" si="5"/>
        <v>0</v>
      </c>
      <c r="AN27">
        <f t="shared" si="0"/>
        <v>2011</v>
      </c>
    </row>
    <row r="28" spans="1:41" s="150" customFormat="1" ht="30" customHeight="1" x14ac:dyDescent="0.25">
      <c r="A28" s="142">
        <v>2012</v>
      </c>
      <c r="B28" s="142" t="s">
        <v>50</v>
      </c>
      <c r="C28" s="142"/>
      <c r="D28" s="142" t="s">
        <v>27</v>
      </c>
      <c r="E28" s="152" t="s">
        <v>150</v>
      </c>
      <c r="F28" s="142">
        <v>5000000306</v>
      </c>
      <c r="G28" s="143" t="s">
        <v>34</v>
      </c>
      <c r="H28" s="144" t="s">
        <v>32</v>
      </c>
      <c r="I28" s="143" t="s">
        <v>30</v>
      </c>
      <c r="J28" s="145">
        <v>41100</v>
      </c>
      <c r="K28" s="145">
        <v>41577</v>
      </c>
      <c r="L28" s="146">
        <v>5275870.84</v>
      </c>
      <c r="M28" s="142">
        <v>325</v>
      </c>
      <c r="N28" s="147">
        <v>11</v>
      </c>
      <c r="O28" s="146">
        <v>479624.62181818183</v>
      </c>
      <c r="P28" s="142" t="s">
        <v>31</v>
      </c>
      <c r="Q28" s="142" t="s">
        <v>31</v>
      </c>
      <c r="R28" s="142" t="s">
        <v>31</v>
      </c>
      <c r="S28" s="142" t="s">
        <v>31</v>
      </c>
      <c r="T28" s="142">
        <v>6</v>
      </c>
      <c r="U28" s="142">
        <v>10</v>
      </c>
      <c r="V28" s="142" t="s">
        <v>31</v>
      </c>
      <c r="W28" s="142" t="s">
        <v>31</v>
      </c>
      <c r="X28" s="148"/>
      <c r="Y28" s="149">
        <v>0</v>
      </c>
      <c r="Z28" s="148"/>
      <c r="AA28" s="149">
        <v>0</v>
      </c>
      <c r="AB28" s="148"/>
      <c r="AC28" s="149">
        <v>0</v>
      </c>
      <c r="AD28" s="148"/>
      <c r="AE28" s="149">
        <v>0</v>
      </c>
      <c r="AF28" s="149"/>
      <c r="AG28" s="149">
        <f t="shared" si="2"/>
        <v>2877747.730909091</v>
      </c>
      <c r="AH28" s="149"/>
      <c r="AI28" s="149">
        <f t="shared" si="6"/>
        <v>4796246.2181818187</v>
      </c>
      <c r="AJ28" s="149"/>
      <c r="AK28" s="149">
        <f t="shared" si="4"/>
        <v>0</v>
      </c>
      <c r="AL28" s="149"/>
      <c r="AM28" s="149">
        <f t="shared" si="5"/>
        <v>0</v>
      </c>
      <c r="AN28" s="150">
        <f t="shared" si="0"/>
        <v>2012</v>
      </c>
      <c r="AO28" s="150" t="s">
        <v>149</v>
      </c>
    </row>
    <row r="29" spans="1:41" ht="30" customHeight="1" x14ac:dyDescent="0.25">
      <c r="A29" s="6">
        <v>2008</v>
      </c>
      <c r="B29" s="6" t="s">
        <v>50</v>
      </c>
      <c r="C29" s="6"/>
      <c r="D29" s="6" t="s">
        <v>27</v>
      </c>
      <c r="E29" s="6"/>
      <c r="F29" s="6">
        <v>4600013804</v>
      </c>
      <c r="G29" s="7" t="s">
        <v>34</v>
      </c>
      <c r="H29" s="16" t="s">
        <v>32</v>
      </c>
      <c r="I29" s="7" t="s">
        <v>30</v>
      </c>
      <c r="J29" s="9">
        <v>39508</v>
      </c>
      <c r="K29" s="9">
        <v>40967</v>
      </c>
      <c r="L29" s="10">
        <v>2264442.42</v>
      </c>
      <c r="M29" s="6">
        <v>1459</v>
      </c>
      <c r="N29" s="11">
        <v>48</v>
      </c>
      <c r="O29" s="10">
        <v>62901.17833333333</v>
      </c>
      <c r="P29" s="6">
        <v>10</v>
      </c>
      <c r="Q29" s="6">
        <v>12</v>
      </c>
      <c r="R29" s="6">
        <v>12</v>
      </c>
      <c r="S29" s="6">
        <v>12</v>
      </c>
      <c r="T29" s="6">
        <v>2</v>
      </c>
      <c r="U29" s="6" t="s">
        <v>31</v>
      </c>
      <c r="V29" s="6" t="s">
        <v>31</v>
      </c>
      <c r="W29" s="6" t="s">
        <v>31</v>
      </c>
      <c r="X29" s="12"/>
      <c r="Y29" s="13">
        <v>629011.78333333333</v>
      </c>
      <c r="Z29" s="12"/>
      <c r="AA29" s="13">
        <v>754814.1399999999</v>
      </c>
      <c r="AB29" s="12"/>
      <c r="AC29" s="13">
        <v>754814.1399999999</v>
      </c>
      <c r="AD29" s="12"/>
      <c r="AE29" s="13">
        <v>125802.35666666666</v>
      </c>
      <c r="AF29" s="13"/>
      <c r="AG29" s="13">
        <f t="shared" si="2"/>
        <v>125802.35666666666</v>
      </c>
      <c r="AH29" s="13"/>
      <c r="AI29" s="13">
        <f t="shared" si="6"/>
        <v>0</v>
      </c>
      <c r="AJ29" s="13"/>
      <c r="AK29" s="13">
        <f t="shared" si="4"/>
        <v>0</v>
      </c>
      <c r="AL29" s="13"/>
      <c r="AM29" s="13">
        <f t="shared" si="5"/>
        <v>0</v>
      </c>
      <c r="AN29">
        <f t="shared" si="0"/>
        <v>2008</v>
      </c>
    </row>
    <row r="30" spans="1:41" ht="30" customHeight="1" x14ac:dyDescent="0.25">
      <c r="A30" s="6">
        <v>2012</v>
      </c>
      <c r="B30" s="6" t="s">
        <v>50</v>
      </c>
      <c r="C30" s="6"/>
      <c r="D30" s="6" t="s">
        <v>27</v>
      </c>
      <c r="E30" s="6"/>
      <c r="F30" s="6">
        <v>4600038132</v>
      </c>
      <c r="G30" s="7" t="s">
        <v>34</v>
      </c>
      <c r="H30" s="16" t="s">
        <v>32</v>
      </c>
      <c r="I30" s="7" t="s">
        <v>30</v>
      </c>
      <c r="J30" s="9">
        <v>41024</v>
      </c>
      <c r="K30" s="9">
        <v>41213</v>
      </c>
      <c r="L30" s="10">
        <v>1958413.22</v>
      </c>
      <c r="M30" s="6">
        <v>189</v>
      </c>
      <c r="N30" s="11">
        <v>6</v>
      </c>
      <c r="O30" s="10">
        <v>326402.20333333331</v>
      </c>
      <c r="P30" s="6" t="s">
        <v>31</v>
      </c>
      <c r="Q30" s="6" t="s">
        <v>31</v>
      </c>
      <c r="R30" s="6" t="s">
        <v>31</v>
      </c>
      <c r="S30" s="6" t="s">
        <v>31</v>
      </c>
      <c r="T30" s="6">
        <v>6</v>
      </c>
      <c r="U30" s="6" t="s">
        <v>31</v>
      </c>
      <c r="V30" s="6" t="s">
        <v>31</v>
      </c>
      <c r="W30" s="6" t="s">
        <v>31</v>
      </c>
      <c r="X30" s="12"/>
      <c r="Y30" s="13">
        <v>0</v>
      </c>
      <c r="Z30" s="12"/>
      <c r="AA30" s="13">
        <v>0</v>
      </c>
      <c r="AB30" s="12"/>
      <c r="AC30" s="13">
        <v>0</v>
      </c>
      <c r="AD30" s="12"/>
      <c r="AE30" s="13">
        <v>0</v>
      </c>
      <c r="AF30" s="13"/>
      <c r="AG30" s="13">
        <f t="shared" si="2"/>
        <v>1958413.2199999997</v>
      </c>
      <c r="AH30" s="13"/>
      <c r="AI30" s="13">
        <f t="shared" si="6"/>
        <v>0</v>
      </c>
      <c r="AJ30" s="13"/>
      <c r="AK30" s="13">
        <f t="shared" si="4"/>
        <v>0</v>
      </c>
      <c r="AL30" s="13"/>
      <c r="AM30" s="13">
        <f t="shared" si="5"/>
        <v>0</v>
      </c>
      <c r="AN30">
        <f t="shared" ref="AN30" si="13">YEAR(J30)</f>
        <v>2012</v>
      </c>
    </row>
    <row r="31" spans="1:41" ht="6.2" customHeight="1" x14ac:dyDescent="0.25"/>
    <row r="32" spans="1:41" ht="47.25" customHeight="1" x14ac:dyDescent="0.25">
      <c r="L32" s="125">
        <f>AVERAGE(L7:L31)</f>
        <v>1167600.4248500001</v>
      </c>
      <c r="AG32" s="39">
        <f>SUM(AG24:AG30)</f>
        <v>8309734.2353787869</v>
      </c>
      <c r="AI32" s="38">
        <f>SUM(AI7:AI30)</f>
        <v>9009422.318730304</v>
      </c>
      <c r="AK32" s="39">
        <f>SUM(AK7:AK30)</f>
        <v>1546321.4185666665</v>
      </c>
      <c r="AM32" s="39">
        <f>SUM(AM7:AM30)</f>
        <v>332816.78499999997</v>
      </c>
    </row>
  </sheetData>
  <autoFilter ref="A6:W30"/>
  <pageMargins left="0.511811024" right="0.511811024" top="0.78740157499999996" bottom="0.78740157499999996" header="0.31496062000000002" footer="0.31496062000000002"/>
  <ignoredErrors>
    <ignoredError sqref="AI8:AM8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18"/>
  <sheetViews>
    <sheetView showGridLines="0" zoomScale="80" zoomScaleNormal="80" workbookViewId="0">
      <pane xSplit="6" ySplit="6" topLeftCell="M9" activePane="bottomRight" state="frozen"/>
      <selection pane="topRight" activeCell="G1" sqref="G1"/>
      <selection pane="bottomLeft" activeCell="A7" sqref="A7"/>
      <selection pane="bottomRight" activeCell="AN18" sqref="AN18"/>
    </sheetView>
  </sheetViews>
  <sheetFormatPr defaultRowHeight="15" x14ac:dyDescent="0.25"/>
  <cols>
    <col min="1" max="1" width="15.140625" bestFit="1" customWidth="1"/>
    <col min="2" max="2" width="12.7109375" bestFit="1" customWidth="1"/>
    <col min="3" max="3" width="13.42578125" bestFit="1" customWidth="1"/>
    <col min="4" max="4" width="12.85546875" bestFit="1" customWidth="1"/>
    <col min="5" max="5" width="12.85546875" customWidth="1"/>
    <col min="6" max="6" width="12" bestFit="1" customWidth="1"/>
    <col min="7" max="7" width="13.140625" bestFit="1" customWidth="1"/>
    <col min="8" max="8" width="42.85546875" customWidth="1"/>
    <col min="9" max="9" width="10.7109375" bestFit="1" customWidth="1"/>
    <col min="10" max="10" width="18.140625" bestFit="1" customWidth="1"/>
    <col min="11" max="12" width="11.5703125" bestFit="1" customWidth="1"/>
    <col min="13" max="13" width="12.42578125" bestFit="1" customWidth="1"/>
    <col min="14" max="14" width="11.42578125" customWidth="1"/>
    <col min="15" max="15" width="7.5703125" customWidth="1"/>
    <col min="16" max="16" width="14" customWidth="1"/>
    <col min="17" max="21" width="11" hidden="1" customWidth="1"/>
    <col min="22" max="24" width="11" customWidth="1"/>
    <col min="25" max="25" width="0.5703125" customWidth="1"/>
    <col min="26" max="26" width="18" hidden="1" customWidth="1"/>
    <col min="27" max="27" width="0.5703125" hidden="1" customWidth="1"/>
    <col min="28" max="28" width="18" hidden="1" customWidth="1"/>
    <col min="29" max="29" width="0.5703125" hidden="1" customWidth="1"/>
    <col min="30" max="30" width="18" hidden="1" customWidth="1"/>
    <col min="31" max="31" width="0.5703125" customWidth="1"/>
    <col min="32" max="32" width="18" hidden="1" customWidth="1"/>
    <col min="33" max="33" width="0.5703125" hidden="1" customWidth="1"/>
    <col min="34" max="34" width="18" hidden="1" customWidth="1"/>
    <col min="35" max="35" width="0.5703125" customWidth="1"/>
    <col min="36" max="36" width="18" bestFit="1" customWidth="1"/>
    <col min="37" max="37" width="0.5703125" customWidth="1"/>
    <col min="38" max="38" width="18" bestFit="1" customWidth="1"/>
    <col min="39" max="39" width="0.5703125" customWidth="1"/>
    <col min="40" max="40" width="18" bestFit="1" customWidth="1"/>
    <col min="41" max="41" width="15.7109375" style="51" customWidth="1"/>
  </cols>
  <sheetData>
    <row r="2" spans="1:42" ht="30" customHeight="1" x14ac:dyDescent="0.25">
      <c r="Z2" s="26" t="s">
        <v>45</v>
      </c>
      <c r="AA2" s="27"/>
      <c r="AB2" s="26" t="s">
        <v>45</v>
      </c>
      <c r="AC2" s="27"/>
      <c r="AD2" s="26" t="s">
        <v>45</v>
      </c>
      <c r="AE2" s="27"/>
      <c r="AF2" s="26" t="s">
        <v>45</v>
      </c>
      <c r="AG2" s="27"/>
      <c r="AH2" s="26" t="s">
        <v>45</v>
      </c>
      <c r="AI2" s="27"/>
      <c r="AJ2" s="26" t="s">
        <v>45</v>
      </c>
      <c r="AK2" s="27"/>
      <c r="AL2" s="26" t="s">
        <v>45</v>
      </c>
      <c r="AM2" s="27"/>
      <c r="AN2" s="26" t="s">
        <v>45</v>
      </c>
    </row>
    <row r="3" spans="1:42" ht="30" customHeight="1" x14ac:dyDescent="0.25">
      <c r="Z3" s="28">
        <v>1189000</v>
      </c>
      <c r="AA3" s="27"/>
      <c r="AB3" s="28">
        <v>1189000</v>
      </c>
      <c r="AC3" s="27"/>
      <c r="AD3" s="28">
        <v>1189000</v>
      </c>
      <c r="AE3" s="27"/>
      <c r="AF3" s="28">
        <v>1189000</v>
      </c>
      <c r="AG3" s="27"/>
      <c r="AH3" s="28">
        <v>1189000</v>
      </c>
      <c r="AI3" s="29"/>
      <c r="AJ3" s="28">
        <v>1166610.0000000002</v>
      </c>
      <c r="AK3" s="29"/>
      <c r="AL3" s="28">
        <f>AJ3</f>
        <v>1166610.0000000002</v>
      </c>
      <c r="AM3" s="29"/>
      <c r="AN3" s="28">
        <f>AL3</f>
        <v>1166610.0000000002</v>
      </c>
    </row>
    <row r="4" spans="1:42" ht="30" customHeight="1" x14ac:dyDescent="0.25">
      <c r="Z4" s="30">
        <f>Z3-SUM(Z7:Z46)</f>
        <v>1060612.9675</v>
      </c>
      <c r="AA4" s="27"/>
      <c r="AB4" s="30">
        <f>AB3-SUM(AB7:AB46)</f>
        <v>1130173.5172413792</v>
      </c>
      <c r="AC4" s="27"/>
      <c r="AD4" s="30">
        <f>AD3-SUM(AD7:AD46)</f>
        <v>947219.70229885064</v>
      </c>
      <c r="AE4" s="27"/>
      <c r="AF4" s="30">
        <f>AF3-SUM(AF7:AF46)</f>
        <v>880674.43563218392</v>
      </c>
      <c r="AG4" s="27"/>
      <c r="AH4" s="30">
        <f>AH3-AH18</f>
        <v>-175353.60115019162</v>
      </c>
      <c r="AI4" s="31"/>
      <c r="AJ4" s="30">
        <f>(AJ3-AJ18)/1000</f>
        <v>139.10248964444455</v>
      </c>
      <c r="AK4" s="31"/>
      <c r="AL4" s="30">
        <f>(AL3-AL18)</f>
        <v>458360.91673333361</v>
      </c>
      <c r="AM4" s="31"/>
      <c r="AN4" s="30">
        <f>(AN3-AN18)/1000</f>
        <v>1061.6733450000002</v>
      </c>
    </row>
    <row r="5" spans="1:42" ht="6.75" customHeight="1" x14ac:dyDescent="0.25"/>
    <row r="6" spans="1:42" ht="47.25" customHeight="1" x14ac:dyDescent="0.25">
      <c r="A6" s="1" t="s">
        <v>46</v>
      </c>
      <c r="B6" s="1" t="s">
        <v>47</v>
      </c>
      <c r="C6" s="1" t="s">
        <v>51</v>
      </c>
      <c r="D6" s="1" t="s">
        <v>0</v>
      </c>
      <c r="E6" s="1" t="s">
        <v>83</v>
      </c>
      <c r="F6" s="1" t="s">
        <v>1</v>
      </c>
      <c r="G6" s="1" t="s">
        <v>2</v>
      </c>
      <c r="H6" s="1" t="s">
        <v>3</v>
      </c>
      <c r="I6" s="1" t="s">
        <v>4</v>
      </c>
      <c r="J6" s="1" t="s">
        <v>82</v>
      </c>
      <c r="K6" s="1" t="s">
        <v>5</v>
      </c>
      <c r="L6" s="1" t="s">
        <v>6</v>
      </c>
      <c r="M6" s="2" t="s">
        <v>7</v>
      </c>
      <c r="N6" s="1" t="s">
        <v>8</v>
      </c>
      <c r="O6" s="1" t="s">
        <v>9</v>
      </c>
      <c r="P6" s="1" t="s">
        <v>10</v>
      </c>
      <c r="Q6" s="3" t="s">
        <v>11</v>
      </c>
      <c r="R6" s="3" t="s">
        <v>12</v>
      </c>
      <c r="S6" s="3" t="s">
        <v>13</v>
      </c>
      <c r="T6" s="3" t="s">
        <v>14</v>
      </c>
      <c r="U6" s="3" t="s">
        <v>15</v>
      </c>
      <c r="V6" s="3" t="s">
        <v>16</v>
      </c>
      <c r="W6" s="3" t="s">
        <v>17</v>
      </c>
      <c r="X6" s="3" t="s">
        <v>18</v>
      </c>
      <c r="Y6" s="4"/>
      <c r="Z6" s="1" t="s">
        <v>19</v>
      </c>
      <c r="AA6" s="4"/>
      <c r="AB6" s="1" t="s">
        <v>20</v>
      </c>
      <c r="AC6" s="4"/>
      <c r="AD6" s="1" t="s">
        <v>21</v>
      </c>
      <c r="AE6" s="4"/>
      <c r="AF6" s="1" t="s">
        <v>22</v>
      </c>
      <c r="AG6" s="4"/>
      <c r="AH6" s="1" t="s">
        <v>23</v>
      </c>
      <c r="AI6" s="5"/>
      <c r="AJ6" s="37" t="s">
        <v>24</v>
      </c>
      <c r="AK6" s="5"/>
      <c r="AL6" s="1" t="s">
        <v>25</v>
      </c>
      <c r="AM6" s="5"/>
      <c r="AN6" s="1" t="s">
        <v>26</v>
      </c>
      <c r="AO6" s="50" t="s">
        <v>84</v>
      </c>
    </row>
    <row r="7" spans="1:42" ht="30" customHeight="1" x14ac:dyDescent="0.25">
      <c r="A7" s="6">
        <v>2009</v>
      </c>
      <c r="B7" s="6" t="s">
        <v>50</v>
      </c>
      <c r="C7" s="6"/>
      <c r="D7" s="14" t="s">
        <v>27</v>
      </c>
      <c r="E7" s="14"/>
      <c r="F7" s="14">
        <v>4600019749</v>
      </c>
      <c r="G7" s="15" t="s">
        <v>35</v>
      </c>
      <c r="H7" s="8" t="s">
        <v>32</v>
      </c>
      <c r="I7" s="7" t="s">
        <v>30</v>
      </c>
      <c r="J7" s="7"/>
      <c r="K7" s="9">
        <v>40086</v>
      </c>
      <c r="L7" s="9">
        <v>40967</v>
      </c>
      <c r="M7" s="10">
        <v>568656</v>
      </c>
      <c r="N7" s="6">
        <v>881</v>
      </c>
      <c r="O7" s="11">
        <v>29</v>
      </c>
      <c r="P7" s="10">
        <v>19608.827586206895</v>
      </c>
      <c r="Q7" s="6" t="s">
        <v>31</v>
      </c>
      <c r="R7" s="6">
        <v>3</v>
      </c>
      <c r="S7" s="6">
        <v>12</v>
      </c>
      <c r="T7" s="6">
        <v>12</v>
      </c>
      <c r="U7" s="6">
        <v>2</v>
      </c>
      <c r="V7" s="6" t="s">
        <v>31</v>
      </c>
      <c r="W7" s="6" t="s">
        <v>31</v>
      </c>
      <c r="X7" s="6" t="s">
        <v>31</v>
      </c>
      <c r="Y7" s="12"/>
      <c r="Z7" s="13">
        <v>0</v>
      </c>
      <c r="AA7" s="12"/>
      <c r="AB7" s="13">
        <v>58826.482758620681</v>
      </c>
      <c r="AC7" s="12"/>
      <c r="AD7" s="13">
        <v>235305.93103448272</v>
      </c>
      <c r="AE7" s="12"/>
      <c r="AF7" s="13">
        <v>235305.93103448272</v>
      </c>
      <c r="AG7" s="13"/>
      <c r="AH7" s="13">
        <f>IF(U7="-",0*P7,U7*P7)</f>
        <v>39217.65517241379</v>
      </c>
      <c r="AI7" s="13"/>
      <c r="AJ7" s="13">
        <f>IF(V7="-",0*P7,V7*P7)</f>
        <v>0</v>
      </c>
      <c r="AK7" s="13"/>
      <c r="AL7" s="13">
        <f>IF(W7="-",0*P7,W7*P7)</f>
        <v>0</v>
      </c>
      <c r="AM7" s="13"/>
      <c r="AN7" s="13">
        <f>IF(X7="-",0*P7,X7*P7)</f>
        <v>0</v>
      </c>
      <c r="AO7" s="51" t="s">
        <v>85</v>
      </c>
    </row>
    <row r="8" spans="1:42" ht="30" customHeight="1" x14ac:dyDescent="0.25">
      <c r="A8" s="6">
        <v>2013</v>
      </c>
      <c r="B8" s="6" t="s">
        <v>50</v>
      </c>
      <c r="C8" s="6" t="s">
        <v>117</v>
      </c>
      <c r="D8" s="6" t="s">
        <v>134</v>
      </c>
      <c r="E8" s="6">
        <v>30020973</v>
      </c>
      <c r="F8" s="6">
        <v>4600043710</v>
      </c>
      <c r="G8" s="7" t="s">
        <v>35</v>
      </c>
      <c r="H8" s="8" t="s">
        <v>77</v>
      </c>
      <c r="I8" s="7" t="s">
        <v>30</v>
      </c>
      <c r="J8" s="7"/>
      <c r="K8" s="9">
        <v>41475</v>
      </c>
      <c r="L8" s="9">
        <v>41870</v>
      </c>
      <c r="M8" s="10">
        <v>20000</v>
      </c>
      <c r="N8" s="6">
        <f>L8-K8</f>
        <v>395</v>
      </c>
      <c r="O8" s="11">
        <v>12</v>
      </c>
      <c r="P8" s="10">
        <f>M8/O8</f>
        <v>1666.6666666666667</v>
      </c>
      <c r="Q8" s="6"/>
      <c r="R8" s="6"/>
      <c r="S8" s="6"/>
      <c r="T8" s="6"/>
      <c r="U8" s="6" t="s">
        <v>31</v>
      </c>
      <c r="V8" s="6">
        <v>5</v>
      </c>
      <c r="W8" s="6">
        <v>7</v>
      </c>
      <c r="X8" s="6" t="s">
        <v>31</v>
      </c>
      <c r="Y8" s="12"/>
      <c r="Z8" s="13"/>
      <c r="AA8" s="12"/>
      <c r="AB8" s="13"/>
      <c r="AC8" s="12"/>
      <c r="AD8" s="13"/>
      <c r="AE8" s="12"/>
      <c r="AF8" s="13"/>
      <c r="AG8" s="13"/>
      <c r="AH8" s="13"/>
      <c r="AI8" s="13"/>
      <c r="AJ8" s="13">
        <f t="shared" ref="AJ8:AJ15" si="0">IF(V8="-",0*P8,V8*P8)</f>
        <v>8333.3333333333339</v>
      </c>
      <c r="AK8" s="13"/>
      <c r="AL8" s="13">
        <f>IF(W8="-",0*P8,W8*P8)</f>
        <v>11666.666666666668</v>
      </c>
      <c r="AM8" s="13"/>
      <c r="AN8" s="13"/>
    </row>
    <row r="9" spans="1:42" ht="30" customHeight="1" x14ac:dyDescent="0.25">
      <c r="A9" s="6">
        <v>2012</v>
      </c>
      <c r="B9" s="6" t="s">
        <v>50</v>
      </c>
      <c r="C9" s="33" t="s">
        <v>78</v>
      </c>
      <c r="D9" s="14" t="s">
        <v>33</v>
      </c>
      <c r="E9" s="14"/>
      <c r="F9" s="14">
        <v>4600038409</v>
      </c>
      <c r="G9" s="15" t="s">
        <v>35</v>
      </c>
      <c r="H9" s="8" t="s">
        <v>77</v>
      </c>
      <c r="I9" s="7" t="s">
        <v>30</v>
      </c>
      <c r="J9" s="7"/>
      <c r="K9" s="9">
        <v>41050</v>
      </c>
      <c r="L9" s="9">
        <v>41628</v>
      </c>
      <c r="M9" s="10">
        <v>38960.629999999997</v>
      </c>
      <c r="N9" s="6">
        <f>L9-K9</f>
        <v>578</v>
      </c>
      <c r="O9" s="11">
        <f>SUM(Q9:X9)</f>
        <v>18</v>
      </c>
      <c r="P9" s="10">
        <f>M9/O9</f>
        <v>2164.4794444444442</v>
      </c>
      <c r="Q9" s="6" t="s">
        <v>31</v>
      </c>
      <c r="R9" s="6" t="s">
        <v>31</v>
      </c>
      <c r="S9" s="6" t="s">
        <v>31</v>
      </c>
      <c r="T9" s="6" t="s">
        <v>31</v>
      </c>
      <c r="U9" s="6">
        <v>7</v>
      </c>
      <c r="V9" s="6">
        <v>11</v>
      </c>
      <c r="W9" s="6" t="s">
        <v>31</v>
      </c>
      <c r="X9" s="6" t="s">
        <v>31</v>
      </c>
      <c r="Y9" s="12"/>
      <c r="Z9" s="13"/>
      <c r="AA9" s="12"/>
      <c r="AB9" s="13"/>
      <c r="AC9" s="12"/>
      <c r="AD9" s="13"/>
      <c r="AE9" s="12"/>
      <c r="AF9" s="13"/>
      <c r="AG9" s="13"/>
      <c r="AH9" s="13">
        <f t="shared" ref="AH9:AH15" si="1">IF(U9="-",0*P9,U9*P9)</f>
        <v>15151.356111111108</v>
      </c>
      <c r="AI9" s="13"/>
      <c r="AJ9" s="13">
        <f t="shared" si="0"/>
        <v>23809.273888888885</v>
      </c>
      <c r="AK9" s="13"/>
      <c r="AL9" s="13">
        <f t="shared" ref="AL9:AL15" si="2">IF(W9="-",0*P9,W9*P9)</f>
        <v>0</v>
      </c>
      <c r="AM9" s="13"/>
      <c r="AN9" s="13">
        <f t="shared" ref="AN9:AN15" si="3">IF(X9="-",0*P9,X9*P9)</f>
        <v>0</v>
      </c>
      <c r="AO9" s="51" t="s">
        <v>86</v>
      </c>
    </row>
    <row r="10" spans="1:42" ht="30" customHeight="1" x14ac:dyDescent="0.25">
      <c r="A10" s="6">
        <v>2010</v>
      </c>
      <c r="B10" s="6" t="s">
        <v>50</v>
      </c>
      <c r="C10" s="6"/>
      <c r="D10" s="6" t="s">
        <v>27</v>
      </c>
      <c r="E10" s="6"/>
      <c r="F10" s="6">
        <v>4600024536</v>
      </c>
      <c r="G10" s="7" t="s">
        <v>35</v>
      </c>
      <c r="H10" s="8" t="s">
        <v>32</v>
      </c>
      <c r="I10" s="7" t="s">
        <v>30</v>
      </c>
      <c r="J10" s="7"/>
      <c r="K10" s="9">
        <v>40479</v>
      </c>
      <c r="L10" s="9">
        <v>41391</v>
      </c>
      <c r="M10" s="10">
        <v>97115.5</v>
      </c>
      <c r="N10" s="6">
        <v>912</v>
      </c>
      <c r="O10" s="11">
        <v>30</v>
      </c>
      <c r="P10" s="10">
        <v>3237.1833333333334</v>
      </c>
      <c r="Q10" s="6" t="s">
        <v>31</v>
      </c>
      <c r="R10" s="6" t="s">
        <v>31</v>
      </c>
      <c r="S10" s="6">
        <v>2</v>
      </c>
      <c r="T10" s="6">
        <v>12</v>
      </c>
      <c r="U10" s="6">
        <v>12</v>
      </c>
      <c r="V10" s="6">
        <v>4</v>
      </c>
      <c r="W10" s="6" t="s">
        <v>31</v>
      </c>
      <c r="X10" s="6" t="s">
        <v>31</v>
      </c>
      <c r="Y10" s="12"/>
      <c r="Z10" s="13">
        <v>0</v>
      </c>
      <c r="AA10" s="12"/>
      <c r="AB10" s="13">
        <v>0</v>
      </c>
      <c r="AC10" s="12"/>
      <c r="AD10" s="13">
        <v>6474.3666666666668</v>
      </c>
      <c r="AE10" s="12"/>
      <c r="AF10" s="13">
        <v>38846.199999999997</v>
      </c>
      <c r="AG10" s="13"/>
      <c r="AH10" s="13">
        <f t="shared" si="1"/>
        <v>38846.199999999997</v>
      </c>
      <c r="AI10" s="13"/>
      <c r="AJ10" s="13">
        <f t="shared" si="0"/>
        <v>12948.733333333334</v>
      </c>
      <c r="AK10" s="13"/>
      <c r="AL10" s="13">
        <f t="shared" si="2"/>
        <v>0</v>
      </c>
      <c r="AM10" s="13"/>
      <c r="AN10" s="13">
        <f t="shared" si="3"/>
        <v>0</v>
      </c>
      <c r="AO10" s="51" t="s">
        <v>85</v>
      </c>
    </row>
    <row r="11" spans="1:42" ht="30" customHeight="1" x14ac:dyDescent="0.25">
      <c r="A11" s="6">
        <v>2011</v>
      </c>
      <c r="B11" s="6" t="s">
        <v>50</v>
      </c>
      <c r="C11" s="6"/>
      <c r="D11" s="6" t="s">
        <v>27</v>
      </c>
      <c r="E11" s="6"/>
      <c r="F11" s="6">
        <v>4600035112</v>
      </c>
      <c r="G11" s="7" t="s">
        <v>35</v>
      </c>
      <c r="H11" s="8" t="s">
        <v>32</v>
      </c>
      <c r="I11" s="7" t="s">
        <v>30</v>
      </c>
      <c r="J11" s="7"/>
      <c r="K11" s="9">
        <v>40833</v>
      </c>
      <c r="L11" s="9">
        <v>41015</v>
      </c>
      <c r="M11" s="10">
        <v>102520.3</v>
      </c>
      <c r="N11" s="6">
        <v>182</v>
      </c>
      <c r="O11" s="11">
        <v>6</v>
      </c>
      <c r="P11" s="10">
        <v>17086.716666666667</v>
      </c>
      <c r="Q11" s="6" t="s">
        <v>31</v>
      </c>
      <c r="R11" s="6" t="s">
        <v>31</v>
      </c>
      <c r="S11" s="6" t="s">
        <v>31</v>
      </c>
      <c r="T11" s="6">
        <v>2</v>
      </c>
      <c r="U11" s="6">
        <v>4</v>
      </c>
      <c r="V11" s="6" t="s">
        <v>31</v>
      </c>
      <c r="W11" s="6" t="s">
        <v>31</v>
      </c>
      <c r="X11" s="6" t="s">
        <v>31</v>
      </c>
      <c r="Y11" s="12"/>
      <c r="Z11" s="13">
        <v>0</v>
      </c>
      <c r="AA11" s="12"/>
      <c r="AB11" s="13">
        <v>0</v>
      </c>
      <c r="AC11" s="12"/>
      <c r="AD11" s="13">
        <v>0</v>
      </c>
      <c r="AE11" s="12"/>
      <c r="AF11" s="13">
        <v>34173.433333333334</v>
      </c>
      <c r="AG11" s="13"/>
      <c r="AH11" s="13">
        <f t="shared" si="1"/>
        <v>68346.866666666669</v>
      </c>
      <c r="AI11" s="13"/>
      <c r="AJ11" s="13">
        <f t="shared" si="0"/>
        <v>0</v>
      </c>
      <c r="AK11" s="13"/>
      <c r="AL11" s="13">
        <f t="shared" si="2"/>
        <v>0</v>
      </c>
      <c r="AM11" s="13"/>
      <c r="AN11" s="13">
        <f t="shared" si="3"/>
        <v>0</v>
      </c>
    </row>
    <row r="12" spans="1:42" ht="30" customHeight="1" x14ac:dyDescent="0.25">
      <c r="A12" s="6">
        <v>2012</v>
      </c>
      <c r="B12" s="6" t="s">
        <v>50</v>
      </c>
      <c r="C12" s="6"/>
      <c r="D12" s="6" t="s">
        <v>27</v>
      </c>
      <c r="E12" s="6"/>
      <c r="F12" s="6">
        <v>5000000304</v>
      </c>
      <c r="G12" s="7" t="s">
        <v>35</v>
      </c>
      <c r="H12" s="8" t="s">
        <v>32</v>
      </c>
      <c r="I12" s="7" t="s">
        <v>30</v>
      </c>
      <c r="J12" s="7"/>
      <c r="K12" s="9">
        <v>40940</v>
      </c>
      <c r="L12" s="9">
        <v>41425</v>
      </c>
      <c r="M12" s="10">
        <f>860000+332000</f>
        <v>1192000</v>
      </c>
      <c r="N12" s="6">
        <v>485</v>
      </c>
      <c r="O12" s="11">
        <v>16</v>
      </c>
      <c r="P12" s="10">
        <f>M12/O12</f>
        <v>74500</v>
      </c>
      <c r="Q12" s="6" t="s">
        <v>31</v>
      </c>
      <c r="R12" s="6" t="s">
        <v>31</v>
      </c>
      <c r="S12" s="6" t="s">
        <v>31</v>
      </c>
      <c r="T12" s="6" t="s">
        <v>31</v>
      </c>
      <c r="U12" s="6">
        <v>11</v>
      </c>
      <c r="V12" s="6">
        <v>5</v>
      </c>
      <c r="W12" s="6" t="s">
        <v>31</v>
      </c>
      <c r="X12" s="6" t="s">
        <v>31</v>
      </c>
      <c r="Y12" s="12"/>
      <c r="Z12" s="13">
        <v>0</v>
      </c>
      <c r="AA12" s="12"/>
      <c r="AB12" s="13">
        <v>0</v>
      </c>
      <c r="AC12" s="12"/>
      <c r="AD12" s="13">
        <v>0</v>
      </c>
      <c r="AE12" s="12"/>
      <c r="AF12" s="13">
        <v>0</v>
      </c>
      <c r="AG12" s="13"/>
      <c r="AH12" s="13">
        <f t="shared" si="1"/>
        <v>819500</v>
      </c>
      <c r="AI12" s="13"/>
      <c r="AJ12" s="13">
        <f t="shared" si="0"/>
        <v>372500</v>
      </c>
      <c r="AK12" s="13"/>
      <c r="AL12" s="13">
        <f t="shared" si="2"/>
        <v>0</v>
      </c>
      <c r="AM12" s="13"/>
      <c r="AN12" s="13">
        <f t="shared" si="3"/>
        <v>0</v>
      </c>
    </row>
    <row r="13" spans="1:42" ht="30" customHeight="1" x14ac:dyDescent="0.25">
      <c r="A13" s="6">
        <v>2012</v>
      </c>
      <c r="B13" s="6" t="s">
        <v>50</v>
      </c>
      <c r="C13" s="6"/>
      <c r="D13" s="6" t="s">
        <v>33</v>
      </c>
      <c r="E13" s="6"/>
      <c r="F13" s="6">
        <v>4600038156</v>
      </c>
      <c r="G13" s="7" t="s">
        <v>35</v>
      </c>
      <c r="H13" s="8" t="s">
        <v>32</v>
      </c>
      <c r="I13" s="7" t="s">
        <v>30</v>
      </c>
      <c r="J13" s="7"/>
      <c r="K13" s="9">
        <v>41024</v>
      </c>
      <c r="L13" s="9">
        <v>41753</v>
      </c>
      <c r="M13" s="10">
        <v>832709.16</v>
      </c>
      <c r="N13" s="6">
        <v>729</v>
      </c>
      <c r="O13" s="11">
        <v>24</v>
      </c>
      <c r="P13" s="10">
        <v>34696.215000000004</v>
      </c>
      <c r="Q13" s="6" t="s">
        <v>31</v>
      </c>
      <c r="R13" s="6" t="s">
        <v>31</v>
      </c>
      <c r="S13" s="6" t="s">
        <v>31</v>
      </c>
      <c r="T13" s="6" t="s">
        <v>31</v>
      </c>
      <c r="U13" s="6">
        <v>8</v>
      </c>
      <c r="V13" s="6">
        <v>12</v>
      </c>
      <c r="W13" s="6">
        <v>4</v>
      </c>
      <c r="X13" s="6" t="s">
        <v>31</v>
      </c>
      <c r="Y13" s="12"/>
      <c r="Z13" s="13">
        <v>0</v>
      </c>
      <c r="AA13" s="12"/>
      <c r="AB13" s="13">
        <v>0</v>
      </c>
      <c r="AC13" s="12"/>
      <c r="AD13" s="13">
        <v>0</v>
      </c>
      <c r="AE13" s="12"/>
      <c r="AF13" s="13">
        <v>0</v>
      </c>
      <c r="AG13" s="13"/>
      <c r="AH13" s="13">
        <f t="shared" si="1"/>
        <v>277569.72000000003</v>
      </c>
      <c r="AI13" s="13"/>
      <c r="AJ13" s="13">
        <f t="shared" si="0"/>
        <v>416354.58000000007</v>
      </c>
      <c r="AK13" s="13"/>
      <c r="AL13" s="13">
        <f t="shared" si="2"/>
        <v>138784.86000000002</v>
      </c>
      <c r="AM13" s="13"/>
      <c r="AN13" s="13">
        <f t="shared" si="3"/>
        <v>0</v>
      </c>
    </row>
    <row r="14" spans="1:42" ht="30" customHeight="1" x14ac:dyDescent="0.25">
      <c r="A14" s="142">
        <v>2013</v>
      </c>
      <c r="B14" s="142" t="s">
        <v>50</v>
      </c>
      <c r="C14" s="152" t="s">
        <v>141</v>
      </c>
      <c r="D14" s="142" t="s">
        <v>33</v>
      </c>
      <c r="E14" s="142"/>
      <c r="F14" s="142"/>
      <c r="G14" s="143" t="s">
        <v>35</v>
      </c>
      <c r="H14" s="144" t="s">
        <v>32</v>
      </c>
      <c r="I14" s="142" t="s">
        <v>30</v>
      </c>
      <c r="J14" s="142"/>
      <c r="K14" s="145">
        <v>41518</v>
      </c>
      <c r="L14" s="145">
        <v>42979</v>
      </c>
      <c r="M14" s="146">
        <v>419746.62</v>
      </c>
      <c r="N14" s="142">
        <f>(L14-K14)/30</f>
        <v>48.7</v>
      </c>
      <c r="O14" s="147">
        <v>48</v>
      </c>
      <c r="P14" s="146">
        <f>M14/O14</f>
        <v>8744.7212500000005</v>
      </c>
      <c r="Q14" s="142"/>
      <c r="R14" s="142"/>
      <c r="S14" s="142"/>
      <c r="T14" s="148"/>
      <c r="U14" s="149" t="s">
        <v>31</v>
      </c>
      <c r="V14" s="149">
        <v>4</v>
      </c>
      <c r="W14" s="149">
        <v>12</v>
      </c>
      <c r="X14" s="149">
        <v>12</v>
      </c>
      <c r="Y14" s="149"/>
      <c r="Z14" s="149">
        <v>128387.0325</v>
      </c>
      <c r="AA14" s="150">
        <v>2013</v>
      </c>
      <c r="AB14" s="150" t="s">
        <v>142</v>
      </c>
      <c r="AC14" s="150"/>
      <c r="AD14" s="150"/>
      <c r="AE14" s="150"/>
      <c r="AF14" s="150"/>
      <c r="AG14" s="150"/>
      <c r="AH14" s="150"/>
      <c r="AI14" s="150"/>
      <c r="AJ14" s="146">
        <f t="shared" ref="AJ14" si="4">IF(V14="-",0*P14,V14*P14)</f>
        <v>34978.885000000002</v>
      </c>
      <c r="AK14" s="149"/>
      <c r="AL14" s="149">
        <f t="shared" ref="AL14" si="5">IF(W14="-",0*P14,W14*P14)</f>
        <v>104936.655</v>
      </c>
      <c r="AM14" s="149"/>
      <c r="AN14" s="149">
        <f t="shared" ref="AN14" si="6">IF(X14="-",0*P14,X14*P14)</f>
        <v>104936.655</v>
      </c>
      <c r="AO14" s="153">
        <f t="shared" ref="AO14" si="7">YEAR(K14)</f>
        <v>2013</v>
      </c>
      <c r="AP14" s="150" t="s">
        <v>142</v>
      </c>
    </row>
    <row r="15" spans="1:42" ht="30" customHeight="1" x14ac:dyDescent="0.25">
      <c r="A15" s="6">
        <v>2012</v>
      </c>
      <c r="B15" s="6" t="s">
        <v>50</v>
      </c>
      <c r="C15" s="6"/>
      <c r="D15" s="6" t="s">
        <v>33</v>
      </c>
      <c r="E15" s="6"/>
      <c r="F15" s="6">
        <v>4600038125</v>
      </c>
      <c r="G15" s="7" t="s">
        <v>35</v>
      </c>
      <c r="H15" s="8" t="s">
        <v>32</v>
      </c>
      <c r="I15" s="6" t="s">
        <v>30</v>
      </c>
      <c r="J15" s="6"/>
      <c r="K15" s="9">
        <v>41025</v>
      </c>
      <c r="L15" s="9">
        <v>41754</v>
      </c>
      <c r="M15" s="10">
        <v>317165.40960000001</v>
      </c>
      <c r="N15" s="6">
        <v>729</v>
      </c>
      <c r="O15" s="11">
        <v>24</v>
      </c>
      <c r="P15" s="10">
        <v>13215.225400000001</v>
      </c>
      <c r="Q15" s="6" t="s">
        <v>31</v>
      </c>
      <c r="R15" s="6" t="s">
        <v>31</v>
      </c>
      <c r="S15" s="6" t="s">
        <v>31</v>
      </c>
      <c r="T15" s="6" t="s">
        <v>31</v>
      </c>
      <c r="U15" s="6">
        <v>8</v>
      </c>
      <c r="V15" s="6">
        <v>12</v>
      </c>
      <c r="W15" s="6">
        <v>4</v>
      </c>
      <c r="X15" s="6" t="s">
        <v>31</v>
      </c>
      <c r="Y15" s="12"/>
      <c r="Z15" s="13">
        <v>0</v>
      </c>
      <c r="AA15" s="12"/>
      <c r="AB15" s="13">
        <v>0</v>
      </c>
      <c r="AC15" s="12"/>
      <c r="AD15" s="13">
        <v>0</v>
      </c>
      <c r="AE15" s="12"/>
      <c r="AF15" s="13">
        <v>0</v>
      </c>
      <c r="AG15" s="13"/>
      <c r="AH15" s="13">
        <f t="shared" si="1"/>
        <v>105721.80320000001</v>
      </c>
      <c r="AI15" s="13"/>
      <c r="AJ15" s="13">
        <f t="shared" si="0"/>
        <v>158582.70480000001</v>
      </c>
      <c r="AK15" s="13"/>
      <c r="AL15" s="13">
        <f t="shared" si="2"/>
        <v>52860.901600000005</v>
      </c>
      <c r="AM15" s="13"/>
      <c r="AN15" s="13">
        <f t="shared" si="3"/>
        <v>0</v>
      </c>
    </row>
    <row r="16" spans="1:42" ht="30" customHeight="1" x14ac:dyDescent="0.25">
      <c r="A16" s="86"/>
      <c r="B16" s="86"/>
      <c r="C16" s="86"/>
      <c r="D16" s="87"/>
      <c r="E16" s="87"/>
      <c r="F16" s="87"/>
      <c r="G16" s="88"/>
      <c r="H16" s="89"/>
      <c r="I16" s="90"/>
      <c r="J16" s="90"/>
      <c r="K16" s="91"/>
      <c r="L16" s="91"/>
      <c r="M16" s="92"/>
      <c r="N16" s="86"/>
      <c r="O16" s="93"/>
      <c r="P16" s="92"/>
      <c r="Q16" s="86"/>
      <c r="R16" s="86"/>
      <c r="S16" s="86"/>
      <c r="T16" s="86"/>
      <c r="U16" s="86"/>
      <c r="V16" s="86"/>
      <c r="W16" s="86"/>
      <c r="X16" s="86"/>
      <c r="Y16" s="94"/>
      <c r="Z16" s="92"/>
      <c r="AA16" s="94"/>
      <c r="AB16" s="92"/>
      <c r="AC16" s="94"/>
      <c r="AD16" s="92"/>
      <c r="AE16" s="94"/>
      <c r="AF16" s="92"/>
      <c r="AG16" s="92"/>
      <c r="AH16" s="92"/>
      <c r="AI16" s="92"/>
      <c r="AJ16" s="92"/>
      <c r="AK16" s="13"/>
      <c r="AL16" s="13">
        <v>400000</v>
      </c>
      <c r="AM16" s="13"/>
      <c r="AN16" s="13"/>
    </row>
    <row r="17" spans="34:40" ht="6.75" customHeight="1" x14ac:dyDescent="0.25"/>
    <row r="18" spans="34:40" ht="46.5" customHeight="1" x14ac:dyDescent="0.25">
      <c r="AH18" s="39">
        <f>SUM(AH7:AH16)</f>
        <v>1364353.6011501916</v>
      </c>
      <c r="AJ18" s="38">
        <f>SUM(AJ7:AJ16)</f>
        <v>1027507.5103555557</v>
      </c>
      <c r="AL18" s="39">
        <f>SUM(AL7:AL16)</f>
        <v>708249.08326666662</v>
      </c>
      <c r="AN18" s="39">
        <f>SUM(AN7:AN16)</f>
        <v>104936.655</v>
      </c>
    </row>
  </sheetData>
  <autoFilter ref="A6:X16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P22"/>
  <sheetViews>
    <sheetView showGridLines="0" zoomScale="80" zoomScaleNormal="80" workbookViewId="0">
      <pane xSplit="6" ySplit="6" topLeftCell="U12" activePane="bottomRight" state="frozen"/>
      <selection pane="topRight" activeCell="F1" sqref="F1"/>
      <selection pane="bottomLeft" activeCell="A7" sqref="A7"/>
      <selection pane="bottomRight" activeCell="AM21" sqref="AM21"/>
    </sheetView>
  </sheetViews>
  <sheetFormatPr defaultRowHeight="15" x14ac:dyDescent="0.25"/>
  <cols>
    <col min="1" max="1" width="12.42578125" customWidth="1"/>
    <col min="2" max="2" width="12.7109375" bestFit="1" customWidth="1"/>
    <col min="3" max="3" width="20.28515625" bestFit="1" customWidth="1"/>
    <col min="4" max="4" width="12.85546875" bestFit="1" customWidth="1"/>
    <col min="5" max="5" width="12.85546875" customWidth="1"/>
    <col min="6" max="6" width="12" bestFit="1" customWidth="1"/>
    <col min="7" max="7" width="13.140625" bestFit="1" customWidth="1"/>
    <col min="8" max="8" width="40.42578125" customWidth="1"/>
    <col min="9" max="9" width="10.7109375" bestFit="1" customWidth="1"/>
    <col min="10" max="11" width="11.5703125" bestFit="1" customWidth="1"/>
    <col min="12" max="12" width="12.42578125" customWidth="1"/>
    <col min="13" max="13" width="11.42578125" customWidth="1"/>
    <col min="14" max="14" width="7.5703125" customWidth="1"/>
    <col min="15" max="15" width="10.85546875" customWidth="1"/>
    <col min="16" max="20" width="11" hidden="1" customWidth="1"/>
    <col min="21" max="23" width="11" customWidth="1"/>
    <col min="24" max="24" width="0.5703125" customWidth="1"/>
    <col min="25" max="25" width="18" hidden="1" customWidth="1"/>
    <col min="26" max="26" width="0.5703125" hidden="1" customWidth="1"/>
    <col min="27" max="27" width="18" hidden="1" customWidth="1"/>
    <col min="28" max="28" width="0.5703125" hidden="1" customWidth="1"/>
    <col min="29" max="29" width="18" hidden="1" customWidth="1"/>
    <col min="30" max="30" width="0.5703125" hidden="1" customWidth="1"/>
    <col min="31" max="31" width="18" hidden="1" customWidth="1"/>
    <col min="32" max="32" width="0.5703125" customWidth="1"/>
    <col min="33" max="33" width="18" hidden="1" customWidth="1"/>
    <col min="34" max="34" width="0.5703125" customWidth="1"/>
    <col min="35" max="35" width="18" bestFit="1" customWidth="1"/>
    <col min="36" max="36" width="0.5703125" customWidth="1"/>
    <col min="37" max="37" width="18" bestFit="1" customWidth="1"/>
    <col min="38" max="38" width="0.5703125" customWidth="1"/>
    <col min="39" max="39" width="18" bestFit="1" customWidth="1"/>
    <col min="41" max="41" width="41.85546875" customWidth="1"/>
    <col min="42" max="42" width="15" customWidth="1"/>
  </cols>
  <sheetData>
    <row r="2" spans="1:41" ht="30" customHeight="1" x14ac:dyDescent="0.25">
      <c r="Y2" s="26" t="s">
        <v>45</v>
      </c>
      <c r="Z2" s="27"/>
      <c r="AA2" s="26" t="s">
        <v>45</v>
      </c>
      <c r="AB2" s="27"/>
      <c r="AC2" s="26" t="s">
        <v>45</v>
      </c>
      <c r="AD2" s="27"/>
      <c r="AE2" s="26" t="s">
        <v>45</v>
      </c>
      <c r="AF2" s="27"/>
      <c r="AG2" s="26" t="s">
        <v>45</v>
      </c>
      <c r="AH2" s="27"/>
      <c r="AI2" s="26" t="s">
        <v>45</v>
      </c>
      <c r="AJ2" s="27"/>
      <c r="AK2" s="26" t="s">
        <v>45</v>
      </c>
      <c r="AL2" s="27"/>
      <c r="AM2" s="26" t="s">
        <v>45</v>
      </c>
    </row>
    <row r="3" spans="1:41" ht="30" customHeight="1" x14ac:dyDescent="0.25">
      <c r="Y3" s="28">
        <v>9981000</v>
      </c>
      <c r="Z3" s="27"/>
      <c r="AA3" s="28">
        <v>9981000</v>
      </c>
      <c r="AB3" s="27"/>
      <c r="AC3" s="28">
        <v>9981000</v>
      </c>
      <c r="AD3" s="27"/>
      <c r="AE3" s="28">
        <v>9981000</v>
      </c>
      <c r="AF3" s="27"/>
      <c r="AG3" s="28">
        <v>9981000</v>
      </c>
      <c r="AH3" s="29"/>
      <c r="AI3" s="28">
        <v>11662267.052650001</v>
      </c>
      <c r="AJ3" s="29"/>
      <c r="AK3" s="28">
        <f>AI3</f>
        <v>11662267.052650001</v>
      </c>
      <c r="AL3" s="29"/>
      <c r="AM3" s="28">
        <f>AK3</f>
        <v>11662267.052650001</v>
      </c>
    </row>
    <row r="4" spans="1:41" ht="30" customHeight="1" x14ac:dyDescent="0.25">
      <c r="Y4" s="30">
        <f>Y3-SUM(Y7:Y50)</f>
        <v>9814151.4290384613</v>
      </c>
      <c r="Z4" s="27"/>
      <c r="AA4" s="30">
        <f>AA3-SUM(AA7:AA50)</f>
        <v>9519461.538461538</v>
      </c>
      <c r="AB4" s="27"/>
      <c r="AC4" s="30">
        <f>AC3-SUM(AC7:AC50)</f>
        <v>9519461.538461538</v>
      </c>
      <c r="AD4" s="27"/>
      <c r="AE4" s="30">
        <f>AE3-SUM(AE7:AE50)</f>
        <v>9313211.538461538</v>
      </c>
      <c r="AF4" s="27"/>
      <c r="AG4" s="30">
        <f>AG3-AG21</f>
        <v>1644658.6519059837</v>
      </c>
      <c r="AH4" s="31"/>
      <c r="AI4" s="30">
        <f>(AI3-AI21)/1000</f>
        <v>4634.2728949876082</v>
      </c>
      <c r="AJ4" s="31"/>
      <c r="AK4" s="30">
        <f>(AK3-AK21)/1000</f>
        <v>9624.2118134833345</v>
      </c>
      <c r="AL4" s="31"/>
      <c r="AM4" s="30">
        <f>(AM3-AM21)/1000</f>
        <v>10918.026835150002</v>
      </c>
    </row>
    <row r="5" spans="1:41" ht="6.75" customHeight="1" x14ac:dyDescent="0.25"/>
    <row r="6" spans="1:41" ht="49.5" customHeight="1" x14ac:dyDescent="0.25">
      <c r="A6" s="1" t="s">
        <v>46</v>
      </c>
      <c r="B6" s="1" t="s">
        <v>47</v>
      </c>
      <c r="C6" s="1" t="s">
        <v>51</v>
      </c>
      <c r="D6" s="1" t="s">
        <v>0</v>
      </c>
      <c r="E6" s="1" t="s">
        <v>81</v>
      </c>
      <c r="F6" s="1" t="s">
        <v>1</v>
      </c>
      <c r="G6" s="1" t="s">
        <v>2</v>
      </c>
      <c r="H6" s="1" t="s">
        <v>3</v>
      </c>
      <c r="I6" s="1" t="s">
        <v>4</v>
      </c>
      <c r="J6" s="1" t="s">
        <v>5</v>
      </c>
      <c r="K6" s="1" t="s">
        <v>6</v>
      </c>
      <c r="L6" s="2" t="s">
        <v>7</v>
      </c>
      <c r="M6" s="1" t="s">
        <v>8</v>
      </c>
      <c r="N6" s="1" t="s">
        <v>9</v>
      </c>
      <c r="O6" s="1" t="s">
        <v>10</v>
      </c>
      <c r="P6" s="3" t="s">
        <v>11</v>
      </c>
      <c r="Q6" s="3" t="s">
        <v>12</v>
      </c>
      <c r="R6" s="3" t="s">
        <v>13</v>
      </c>
      <c r="S6" s="3" t="s">
        <v>14</v>
      </c>
      <c r="T6" s="3" t="s">
        <v>15</v>
      </c>
      <c r="U6" s="3" t="s">
        <v>16</v>
      </c>
      <c r="V6" s="3" t="s">
        <v>17</v>
      </c>
      <c r="W6" s="3" t="s">
        <v>18</v>
      </c>
      <c r="X6" s="4"/>
      <c r="Y6" s="1" t="s">
        <v>19</v>
      </c>
      <c r="Z6" s="4"/>
      <c r="AA6" s="1" t="s">
        <v>20</v>
      </c>
      <c r="AB6" s="4"/>
      <c r="AC6" s="1" t="s">
        <v>21</v>
      </c>
      <c r="AD6" s="4"/>
      <c r="AE6" s="1" t="s">
        <v>22</v>
      </c>
      <c r="AF6" s="4"/>
      <c r="AG6" s="1" t="s">
        <v>23</v>
      </c>
      <c r="AH6" s="5"/>
      <c r="AI6" s="37" t="s">
        <v>24</v>
      </c>
      <c r="AJ6" s="5"/>
      <c r="AK6" s="1" t="s">
        <v>25</v>
      </c>
      <c r="AL6" s="5"/>
      <c r="AM6" s="1" t="s">
        <v>26</v>
      </c>
    </row>
    <row r="7" spans="1:41" ht="30" customHeight="1" x14ac:dyDescent="0.25">
      <c r="A7" s="6">
        <v>2008</v>
      </c>
      <c r="B7" s="6" t="s">
        <v>50</v>
      </c>
      <c r="C7" s="139" t="s">
        <v>115</v>
      </c>
      <c r="D7" s="6" t="s">
        <v>27</v>
      </c>
      <c r="E7" s="6">
        <v>80005297</v>
      </c>
      <c r="F7" s="6">
        <v>4600030949</v>
      </c>
      <c r="G7" s="7" t="s">
        <v>40</v>
      </c>
      <c r="H7" s="8" t="s">
        <v>41</v>
      </c>
      <c r="I7" s="7" t="s">
        <v>30</v>
      </c>
      <c r="J7" s="9">
        <v>39788</v>
      </c>
      <c r="K7" s="9">
        <v>41364</v>
      </c>
      <c r="L7" s="10">
        <v>2000000</v>
      </c>
      <c r="M7" s="6">
        <v>1576</v>
      </c>
      <c r="N7" s="11">
        <v>52</v>
      </c>
      <c r="O7" s="10">
        <v>38461.538461538461</v>
      </c>
      <c r="P7" s="6">
        <v>1</v>
      </c>
      <c r="Q7" s="6">
        <v>12</v>
      </c>
      <c r="R7" s="6">
        <v>12</v>
      </c>
      <c r="S7" s="6">
        <v>12</v>
      </c>
      <c r="T7" s="6">
        <v>12</v>
      </c>
      <c r="U7" s="6">
        <v>3</v>
      </c>
      <c r="V7" s="6" t="s">
        <v>31</v>
      </c>
      <c r="W7" s="6" t="s">
        <v>31</v>
      </c>
      <c r="X7" s="12"/>
      <c r="Y7" s="13">
        <v>38461.538461538461</v>
      </c>
      <c r="Z7" s="12"/>
      <c r="AA7" s="13">
        <v>461538.4615384615</v>
      </c>
      <c r="AB7" s="12"/>
      <c r="AC7" s="13">
        <v>461538.4615384615</v>
      </c>
      <c r="AD7" s="12"/>
      <c r="AE7" s="13">
        <v>461538.4615384615</v>
      </c>
      <c r="AF7" s="13"/>
      <c r="AG7" s="13">
        <f>IF(T7="-",0*O7,T7*O7)</f>
        <v>461538.4615384615</v>
      </c>
      <c r="AH7" s="13"/>
      <c r="AI7" s="13">
        <f>IF(U7="-",0*O7,U7*O7)</f>
        <v>115384.61538461538</v>
      </c>
      <c r="AJ7" s="13"/>
      <c r="AK7" s="13">
        <f>IF(V7="-",0*O7,V7*O7)</f>
        <v>0</v>
      </c>
      <c r="AL7" s="13"/>
      <c r="AM7" s="13">
        <f>IF(W7="-",0*O7,W7*O7)</f>
        <v>0</v>
      </c>
      <c r="AN7">
        <f t="shared" ref="AN7:AN17" si="0">YEAR(J7)</f>
        <v>2008</v>
      </c>
    </row>
    <row r="8" spans="1:41" ht="30" customHeight="1" x14ac:dyDescent="0.25">
      <c r="A8" s="95">
        <v>2013</v>
      </c>
      <c r="B8" s="95" t="s">
        <v>50</v>
      </c>
      <c r="C8" s="137" t="s">
        <v>115</v>
      </c>
      <c r="D8" s="95" t="s">
        <v>76</v>
      </c>
      <c r="E8" s="95">
        <v>30020973</v>
      </c>
      <c r="F8" s="95">
        <v>4600043710</v>
      </c>
      <c r="G8" s="96" t="s">
        <v>40</v>
      </c>
      <c r="H8" s="97" t="s">
        <v>77</v>
      </c>
      <c r="I8" s="96" t="s">
        <v>30</v>
      </c>
      <c r="J8" s="98">
        <v>41475</v>
      </c>
      <c r="K8" s="98">
        <v>41505</v>
      </c>
      <c r="L8" s="99">
        <v>213100</v>
      </c>
      <c r="M8" s="95">
        <v>395</v>
      </c>
      <c r="N8" s="100">
        <v>12</v>
      </c>
      <c r="O8" s="99">
        <f>L8/N8</f>
        <v>17758.333333333332</v>
      </c>
      <c r="P8" s="95"/>
      <c r="Q8" s="95"/>
      <c r="R8" s="95"/>
      <c r="S8" s="95"/>
      <c r="T8" s="95"/>
      <c r="U8" s="95">
        <v>5</v>
      </c>
      <c r="V8" s="95">
        <v>7</v>
      </c>
      <c r="W8" s="95" t="s">
        <v>31</v>
      </c>
      <c r="X8" s="101"/>
      <c r="Y8" s="102"/>
      <c r="Z8" s="101"/>
      <c r="AA8" s="102"/>
      <c r="AB8" s="101"/>
      <c r="AC8" s="102"/>
      <c r="AD8" s="101"/>
      <c r="AE8" s="102"/>
      <c r="AF8" s="102"/>
      <c r="AG8" s="102"/>
      <c r="AH8" s="102"/>
      <c r="AI8" s="102">
        <f>IF(U8="-",0*O8,U8*O8)</f>
        <v>88791.666666666657</v>
      </c>
      <c r="AJ8" s="102"/>
      <c r="AK8" s="102">
        <f>IF(V8="-",0*O8,V8*O8)</f>
        <v>124308.33333333333</v>
      </c>
      <c r="AL8" s="102"/>
      <c r="AM8" s="102"/>
      <c r="AN8">
        <f t="shared" si="0"/>
        <v>2013</v>
      </c>
    </row>
    <row r="9" spans="1:41" ht="30" customHeight="1" x14ac:dyDescent="0.25">
      <c r="A9" s="95">
        <v>2013</v>
      </c>
      <c r="B9" s="95" t="s">
        <v>50</v>
      </c>
      <c r="C9" s="97" t="s">
        <v>128</v>
      </c>
      <c r="D9" s="95" t="s">
        <v>76</v>
      </c>
      <c r="E9" s="95">
        <v>30020962</v>
      </c>
      <c r="F9" s="95">
        <v>4600043636</v>
      </c>
      <c r="G9" s="96" t="s">
        <v>40</v>
      </c>
      <c r="H9" s="97" t="s">
        <v>129</v>
      </c>
      <c r="I9" s="96" t="s">
        <v>30</v>
      </c>
      <c r="J9" s="98">
        <v>41470</v>
      </c>
      <c r="K9" s="98">
        <v>41835</v>
      </c>
      <c r="L9" s="99">
        <v>50926.18</v>
      </c>
      <c r="M9" s="95">
        <v>395</v>
      </c>
      <c r="N9" s="100">
        <v>12</v>
      </c>
      <c r="O9" s="99">
        <f>L9/N9</f>
        <v>4243.8483333333334</v>
      </c>
      <c r="P9" s="95" t="s">
        <v>31</v>
      </c>
      <c r="Q9" s="95" t="s">
        <v>31</v>
      </c>
      <c r="R9" s="95" t="s">
        <v>31</v>
      </c>
      <c r="S9" s="95" t="s">
        <v>31</v>
      </c>
      <c r="T9" s="95" t="s">
        <v>31</v>
      </c>
      <c r="U9" s="95">
        <v>5</v>
      </c>
      <c r="V9" s="95">
        <v>7</v>
      </c>
      <c r="W9" s="95" t="s">
        <v>31</v>
      </c>
      <c r="X9" s="101"/>
      <c r="Y9" s="102"/>
      <c r="Z9" s="101"/>
      <c r="AA9" s="102"/>
      <c r="AB9" s="101"/>
      <c r="AC9" s="102"/>
      <c r="AD9" s="101"/>
      <c r="AE9" s="102"/>
      <c r="AF9" s="102"/>
      <c r="AG9" s="102"/>
      <c r="AH9" s="102"/>
      <c r="AI9" s="102">
        <f>IF(U9="-",0*O9,U9*O9)</f>
        <v>21219.241666666669</v>
      </c>
      <c r="AJ9" s="102"/>
      <c r="AK9" s="102">
        <f>IF(V9="-",0*O9,V9*O9)</f>
        <v>29706.938333333332</v>
      </c>
      <c r="AL9" s="102"/>
      <c r="AM9" s="102"/>
      <c r="AN9">
        <f t="shared" si="0"/>
        <v>2013</v>
      </c>
    </row>
    <row r="10" spans="1:41" ht="30" customHeight="1" x14ac:dyDescent="0.25">
      <c r="A10" s="6">
        <v>2012</v>
      </c>
      <c r="B10" s="6" t="s">
        <v>50</v>
      </c>
      <c r="C10" s="8" t="s">
        <v>79</v>
      </c>
      <c r="D10" s="6" t="s">
        <v>76</v>
      </c>
      <c r="E10" s="6">
        <v>30018380</v>
      </c>
      <c r="F10" s="6">
        <v>4600038409</v>
      </c>
      <c r="G10" s="7" t="s">
        <v>40</v>
      </c>
      <c r="H10" s="8" t="s">
        <v>77</v>
      </c>
      <c r="I10" s="7" t="s">
        <v>30</v>
      </c>
      <c r="J10" s="9">
        <v>41050</v>
      </c>
      <c r="K10" s="9">
        <v>41628</v>
      </c>
      <c r="L10" s="10">
        <v>415125.49</v>
      </c>
      <c r="M10" s="6">
        <f>K10-J10</f>
        <v>578</v>
      </c>
      <c r="N10" s="11">
        <f>SUM(P10:W10)</f>
        <v>18</v>
      </c>
      <c r="O10" s="10">
        <f>L10/N10</f>
        <v>23062.527222222223</v>
      </c>
      <c r="P10" s="6" t="s">
        <v>31</v>
      </c>
      <c r="Q10" s="6" t="s">
        <v>31</v>
      </c>
      <c r="R10" s="6" t="s">
        <v>31</v>
      </c>
      <c r="S10" s="6" t="s">
        <v>31</v>
      </c>
      <c r="T10" s="6">
        <v>7</v>
      </c>
      <c r="U10" s="6">
        <v>11</v>
      </c>
      <c r="V10" s="6" t="s">
        <v>31</v>
      </c>
      <c r="W10" s="6" t="s">
        <v>31</v>
      </c>
      <c r="X10" s="12"/>
      <c r="Y10" s="13"/>
      <c r="Z10" s="12"/>
      <c r="AA10" s="13"/>
      <c r="AB10" s="12"/>
      <c r="AC10" s="13"/>
      <c r="AD10" s="12"/>
      <c r="AE10" s="13"/>
      <c r="AF10" s="13"/>
      <c r="AG10" s="13">
        <f t="shared" ref="AG10:AG19" si="1">IF(T10="-",0*O10,T10*O10)</f>
        <v>161437.69055555557</v>
      </c>
      <c r="AH10" s="13"/>
      <c r="AI10" s="13">
        <f t="shared" ref="AI10:AI19" si="2">IF(U10="-",0*O10,U10*O10)</f>
        <v>253687.79944444445</v>
      </c>
      <c r="AJ10" s="13"/>
      <c r="AK10" s="13">
        <f t="shared" ref="AK10:AK19" si="3">IF(V10="-",0*O10,V10*O10)</f>
        <v>0</v>
      </c>
      <c r="AL10" s="13"/>
      <c r="AM10" s="13">
        <f t="shared" ref="AM10:AM19" si="4">IF(W10="-",0*O10,W10*O10)</f>
        <v>0</v>
      </c>
      <c r="AN10">
        <f t="shared" si="0"/>
        <v>2012</v>
      </c>
    </row>
    <row r="11" spans="1:41" ht="30" customHeight="1" x14ac:dyDescent="0.25">
      <c r="A11" s="6">
        <v>2011</v>
      </c>
      <c r="B11" s="6" t="s">
        <v>50</v>
      </c>
      <c r="C11" s="139"/>
      <c r="D11" s="6" t="s">
        <v>27</v>
      </c>
      <c r="E11" s="6">
        <v>90041973</v>
      </c>
      <c r="F11" s="6">
        <v>5000000302</v>
      </c>
      <c r="G11" s="7" t="s">
        <v>40</v>
      </c>
      <c r="H11" s="8" t="s">
        <v>32</v>
      </c>
      <c r="I11" s="7" t="s">
        <v>30</v>
      </c>
      <c r="J11" s="9">
        <v>40907</v>
      </c>
      <c r="K11" s="9">
        <v>41577</v>
      </c>
      <c r="L11" s="10">
        <v>5395000</v>
      </c>
      <c r="M11" s="6">
        <f>K11-J11</f>
        <v>670</v>
      </c>
      <c r="N11" s="11">
        <v>10</v>
      </c>
      <c r="O11" s="10">
        <f>5760335.46/10</f>
        <v>576033.54599999997</v>
      </c>
      <c r="P11" s="6" t="s">
        <v>31</v>
      </c>
      <c r="Q11" s="6" t="s">
        <v>31</v>
      </c>
      <c r="R11" s="6" t="s">
        <v>31</v>
      </c>
      <c r="S11" s="6" t="s">
        <v>31</v>
      </c>
      <c r="T11" s="6">
        <v>6</v>
      </c>
      <c r="U11" s="6">
        <v>2</v>
      </c>
      <c r="V11" s="6" t="s">
        <v>31</v>
      </c>
      <c r="W11" s="6" t="s">
        <v>31</v>
      </c>
      <c r="X11" s="12"/>
      <c r="Y11" s="13">
        <v>0</v>
      </c>
      <c r="Z11" s="12"/>
      <c r="AA11" s="13">
        <v>0</v>
      </c>
      <c r="AB11" s="12"/>
      <c r="AC11" s="13">
        <v>0</v>
      </c>
      <c r="AD11" s="12"/>
      <c r="AE11" s="13">
        <v>0</v>
      </c>
      <c r="AF11" s="13"/>
      <c r="AG11" s="13">
        <f>IF(T11="-",0*O11,T11*O11)</f>
        <v>3456201.2759999996</v>
      </c>
      <c r="AH11" s="13"/>
      <c r="AI11" s="13">
        <f t="shared" si="2"/>
        <v>1152067.0919999999</v>
      </c>
      <c r="AJ11" s="13"/>
      <c r="AK11" s="13">
        <f t="shared" si="3"/>
        <v>0</v>
      </c>
      <c r="AL11" s="13"/>
      <c r="AM11" s="13">
        <f t="shared" si="4"/>
        <v>0</v>
      </c>
      <c r="AN11">
        <f t="shared" si="0"/>
        <v>2011</v>
      </c>
    </row>
    <row r="12" spans="1:41" ht="30" customHeight="1" x14ac:dyDescent="0.25">
      <c r="A12" s="6">
        <v>2013</v>
      </c>
      <c r="B12" s="6" t="s">
        <v>144</v>
      </c>
      <c r="C12" s="139" t="s">
        <v>125</v>
      </c>
      <c r="D12" s="6" t="s">
        <v>27</v>
      </c>
      <c r="E12" s="6">
        <v>60007655</v>
      </c>
      <c r="F12" s="6">
        <v>5000000302</v>
      </c>
      <c r="G12" s="7" t="s">
        <v>40</v>
      </c>
      <c r="H12" s="8" t="s">
        <v>32</v>
      </c>
      <c r="I12" s="7" t="s">
        <v>30</v>
      </c>
      <c r="J12" s="9">
        <v>41551</v>
      </c>
      <c r="K12" s="9">
        <v>41577</v>
      </c>
      <c r="L12" s="10">
        <v>365335.46</v>
      </c>
      <c r="M12" s="6">
        <f>(K12-J12)</f>
        <v>26</v>
      </c>
      <c r="N12" s="11">
        <v>10</v>
      </c>
      <c r="O12" s="10">
        <f>5760335.46/10</f>
        <v>576033.54599999997</v>
      </c>
      <c r="P12" s="6"/>
      <c r="Q12" s="6"/>
      <c r="R12" s="6"/>
      <c r="S12" s="6"/>
      <c r="T12" s="6"/>
      <c r="U12" s="6" t="s">
        <v>31</v>
      </c>
      <c r="V12" s="6"/>
      <c r="W12" s="6"/>
      <c r="X12" s="12"/>
      <c r="Y12" s="13"/>
      <c r="Z12" s="12"/>
      <c r="AA12" s="13"/>
      <c r="AB12" s="12"/>
      <c r="AC12" s="13"/>
      <c r="AD12" s="12"/>
      <c r="AE12" s="13"/>
      <c r="AF12" s="13"/>
      <c r="AG12" s="13"/>
      <c r="AH12" s="13"/>
      <c r="AI12" s="13" t="s">
        <v>31</v>
      </c>
      <c r="AJ12" s="13"/>
      <c r="AK12" s="13"/>
      <c r="AL12" s="13"/>
      <c r="AM12" s="13"/>
      <c r="AN12">
        <f t="shared" si="0"/>
        <v>2013</v>
      </c>
    </row>
    <row r="13" spans="1:41" ht="30" customHeight="1" x14ac:dyDescent="0.25">
      <c r="A13" s="6">
        <v>2012</v>
      </c>
      <c r="B13" s="6" t="s">
        <v>50</v>
      </c>
      <c r="C13" s="139"/>
      <c r="D13" s="6" t="s">
        <v>27</v>
      </c>
      <c r="E13" s="6">
        <v>90042214</v>
      </c>
      <c r="F13" s="6">
        <v>5000000305</v>
      </c>
      <c r="G13" s="7" t="s">
        <v>40</v>
      </c>
      <c r="H13" s="8" t="s">
        <v>32</v>
      </c>
      <c r="I13" s="7" t="s">
        <v>30</v>
      </c>
      <c r="J13" s="9">
        <v>40997</v>
      </c>
      <c r="K13" s="9">
        <v>41455</v>
      </c>
      <c r="L13" s="10">
        <v>1798500</v>
      </c>
      <c r="M13" s="6">
        <v>458</v>
      </c>
      <c r="N13" s="11">
        <v>15</v>
      </c>
      <c r="O13" s="10">
        <v>119900</v>
      </c>
      <c r="P13" s="6" t="s">
        <v>31</v>
      </c>
      <c r="Q13" s="6" t="s">
        <v>31</v>
      </c>
      <c r="R13" s="6" t="s">
        <v>31</v>
      </c>
      <c r="S13" s="6" t="s">
        <v>31</v>
      </c>
      <c r="T13" s="6">
        <v>9</v>
      </c>
      <c r="U13" s="6">
        <v>6</v>
      </c>
      <c r="V13" s="6" t="s">
        <v>31</v>
      </c>
      <c r="W13" s="6" t="s">
        <v>31</v>
      </c>
      <c r="X13" s="12"/>
      <c r="Y13" s="13">
        <v>0</v>
      </c>
      <c r="Z13" s="12"/>
      <c r="AA13" s="13">
        <v>0</v>
      </c>
      <c r="AB13" s="12"/>
      <c r="AC13" s="13">
        <v>0</v>
      </c>
      <c r="AD13" s="12"/>
      <c r="AE13" s="13">
        <v>0</v>
      </c>
      <c r="AF13" s="13"/>
      <c r="AG13" s="13">
        <f t="shared" si="1"/>
        <v>1079100</v>
      </c>
      <c r="AH13" s="13"/>
      <c r="AI13" s="13">
        <f t="shared" si="2"/>
        <v>719400</v>
      </c>
      <c r="AJ13" s="13"/>
      <c r="AK13" s="13">
        <f t="shared" si="3"/>
        <v>0</v>
      </c>
      <c r="AL13" s="13"/>
      <c r="AM13" s="13">
        <f t="shared" si="4"/>
        <v>0</v>
      </c>
      <c r="AN13">
        <f t="shared" si="0"/>
        <v>2012</v>
      </c>
    </row>
    <row r="14" spans="1:41" ht="30" customHeight="1" x14ac:dyDescent="0.25">
      <c r="A14" s="6">
        <v>2012</v>
      </c>
      <c r="B14" s="6" t="s">
        <v>50</v>
      </c>
      <c r="C14" s="139"/>
      <c r="D14" s="6" t="s">
        <v>27</v>
      </c>
      <c r="E14" s="6">
        <v>90042432</v>
      </c>
      <c r="F14" s="6">
        <v>4600038176</v>
      </c>
      <c r="G14" s="7" t="s">
        <v>40</v>
      </c>
      <c r="H14" s="8" t="s">
        <v>32</v>
      </c>
      <c r="I14" s="7" t="s">
        <v>30</v>
      </c>
      <c r="J14" s="9">
        <v>41024</v>
      </c>
      <c r="K14" s="9">
        <v>41753</v>
      </c>
      <c r="L14" s="10">
        <v>6838798.5</v>
      </c>
      <c r="M14" s="6">
        <v>729</v>
      </c>
      <c r="N14" s="11">
        <v>24</v>
      </c>
      <c r="O14" s="10">
        <v>284949.9375</v>
      </c>
      <c r="P14" s="6" t="s">
        <v>31</v>
      </c>
      <c r="Q14" s="6" t="s">
        <v>31</v>
      </c>
      <c r="R14" s="6" t="s">
        <v>31</v>
      </c>
      <c r="S14" s="6" t="s">
        <v>31</v>
      </c>
      <c r="T14" s="6">
        <v>8</v>
      </c>
      <c r="U14" s="6">
        <v>12</v>
      </c>
      <c r="V14" s="6">
        <v>4</v>
      </c>
      <c r="W14" s="6" t="s">
        <v>31</v>
      </c>
      <c r="X14" s="12"/>
      <c r="Y14" s="13">
        <v>0</v>
      </c>
      <c r="Z14" s="12"/>
      <c r="AA14" s="13">
        <v>0</v>
      </c>
      <c r="AB14" s="12"/>
      <c r="AC14" s="13">
        <v>0</v>
      </c>
      <c r="AD14" s="12"/>
      <c r="AE14" s="13">
        <v>0</v>
      </c>
      <c r="AF14" s="13"/>
      <c r="AG14" s="13">
        <f t="shared" si="1"/>
        <v>2279599.5</v>
      </c>
      <c r="AH14" s="13"/>
      <c r="AI14" s="13">
        <f t="shared" si="2"/>
        <v>3419399.25</v>
      </c>
      <c r="AJ14" s="13"/>
      <c r="AK14" s="13">
        <f t="shared" si="3"/>
        <v>1139799.75</v>
      </c>
      <c r="AL14" s="13"/>
      <c r="AM14" s="13">
        <f t="shared" si="4"/>
        <v>0</v>
      </c>
      <c r="AN14">
        <f t="shared" si="0"/>
        <v>2012</v>
      </c>
    </row>
    <row r="15" spans="1:41" ht="30" customHeight="1" x14ac:dyDescent="0.25">
      <c r="A15" s="6">
        <v>2012</v>
      </c>
      <c r="B15" s="6" t="s">
        <v>50</v>
      </c>
      <c r="C15" s="139"/>
      <c r="D15" s="6" t="s">
        <v>27</v>
      </c>
      <c r="E15" s="6">
        <v>90042529</v>
      </c>
      <c r="F15" s="6">
        <v>4600038491</v>
      </c>
      <c r="G15" s="7" t="s">
        <v>40</v>
      </c>
      <c r="H15" s="8" t="s">
        <v>32</v>
      </c>
      <c r="I15" s="7" t="s">
        <v>30</v>
      </c>
      <c r="J15" s="9">
        <v>41053</v>
      </c>
      <c r="K15" s="9">
        <v>41455</v>
      </c>
      <c r="L15" s="10">
        <v>1659428.84</v>
      </c>
      <c r="M15" s="6">
        <v>402</v>
      </c>
      <c r="N15" s="11">
        <v>12</v>
      </c>
      <c r="O15" s="10">
        <v>138285.73666666666</v>
      </c>
      <c r="P15" s="6" t="s">
        <v>31</v>
      </c>
      <c r="Q15" s="6" t="s">
        <v>31</v>
      </c>
      <c r="R15" s="6" t="s">
        <v>31</v>
      </c>
      <c r="S15" s="6" t="s">
        <v>31</v>
      </c>
      <c r="T15" s="6">
        <v>6</v>
      </c>
      <c r="U15" s="6">
        <v>6</v>
      </c>
      <c r="V15" s="6" t="s">
        <v>31</v>
      </c>
      <c r="W15" s="6" t="s">
        <v>31</v>
      </c>
      <c r="X15" s="12"/>
      <c r="Y15" s="13">
        <v>0</v>
      </c>
      <c r="Z15" s="12"/>
      <c r="AA15" s="13">
        <v>0</v>
      </c>
      <c r="AB15" s="12"/>
      <c r="AC15" s="13">
        <v>0</v>
      </c>
      <c r="AD15" s="12"/>
      <c r="AE15" s="13">
        <v>0</v>
      </c>
      <c r="AF15" s="13"/>
      <c r="AG15" s="13">
        <f t="shared" si="1"/>
        <v>829714.41999999993</v>
      </c>
      <c r="AH15" s="13"/>
      <c r="AI15" s="13">
        <f t="shared" si="2"/>
        <v>829714.41999999993</v>
      </c>
      <c r="AJ15" s="13"/>
      <c r="AK15" s="13">
        <f t="shared" si="3"/>
        <v>0</v>
      </c>
      <c r="AL15" s="13"/>
      <c r="AM15" s="13">
        <f t="shared" si="4"/>
        <v>0</v>
      </c>
      <c r="AN15">
        <f t="shared" si="0"/>
        <v>2012</v>
      </c>
    </row>
    <row r="16" spans="1:41" ht="30" customHeight="1" x14ac:dyDescent="0.25">
      <c r="A16" s="142">
        <v>2013</v>
      </c>
      <c r="B16" s="142" t="s">
        <v>50</v>
      </c>
      <c r="C16" s="152" t="s">
        <v>141</v>
      </c>
      <c r="D16" s="142" t="s">
        <v>33</v>
      </c>
      <c r="E16" s="142"/>
      <c r="F16" s="142"/>
      <c r="G16" s="143" t="s">
        <v>40</v>
      </c>
      <c r="H16" s="144" t="s">
        <v>32</v>
      </c>
      <c r="I16" s="142" t="s">
        <v>30</v>
      </c>
      <c r="J16" s="145">
        <v>41518</v>
      </c>
      <c r="K16" s="145">
        <v>42979</v>
      </c>
      <c r="L16" s="146">
        <v>2976960.87</v>
      </c>
      <c r="M16" s="142">
        <f>(K16-J16)/30</f>
        <v>48.7</v>
      </c>
      <c r="N16" s="147">
        <v>48</v>
      </c>
      <c r="O16" s="146">
        <f>L16/N16</f>
        <v>62020.018125000002</v>
      </c>
      <c r="P16" s="142"/>
      <c r="Q16" s="142"/>
      <c r="R16" s="142"/>
      <c r="S16" s="148"/>
      <c r="T16" s="149" t="s">
        <v>31</v>
      </c>
      <c r="U16" s="149">
        <v>4</v>
      </c>
      <c r="V16" s="149">
        <v>12</v>
      </c>
      <c r="W16" s="149">
        <v>12</v>
      </c>
      <c r="X16" s="149"/>
      <c r="Y16" s="149">
        <v>128387.0325</v>
      </c>
      <c r="Z16" s="150">
        <v>2013</v>
      </c>
      <c r="AA16" s="150" t="s">
        <v>142</v>
      </c>
      <c r="AB16" s="150"/>
      <c r="AC16" s="150"/>
      <c r="AD16" s="150"/>
      <c r="AE16" s="150"/>
      <c r="AF16" s="150"/>
      <c r="AG16" s="150"/>
      <c r="AH16" s="150"/>
      <c r="AI16" s="146">
        <f t="shared" si="2"/>
        <v>248080.07250000001</v>
      </c>
      <c r="AJ16" s="149"/>
      <c r="AK16" s="149">
        <f t="shared" si="3"/>
        <v>744240.21750000003</v>
      </c>
      <c r="AL16" s="149"/>
      <c r="AM16" s="149">
        <f t="shared" si="4"/>
        <v>744240.21750000003</v>
      </c>
      <c r="AN16" s="153">
        <f t="shared" si="0"/>
        <v>2013</v>
      </c>
      <c r="AO16" s="153" t="s">
        <v>142</v>
      </c>
    </row>
    <row r="17" spans="1:42" ht="30" customHeight="1" x14ac:dyDescent="0.25">
      <c r="A17" s="154">
        <v>2013</v>
      </c>
      <c r="B17" s="154" t="s">
        <v>50</v>
      </c>
      <c r="C17" s="155" t="s">
        <v>143</v>
      </c>
      <c r="D17" s="154" t="s">
        <v>27</v>
      </c>
      <c r="E17" s="154"/>
      <c r="F17" s="154">
        <v>4600042819</v>
      </c>
      <c r="G17" s="156" t="s">
        <v>40</v>
      </c>
      <c r="H17" s="157" t="s">
        <v>77</v>
      </c>
      <c r="I17" s="154" t="s">
        <v>30</v>
      </c>
      <c r="J17" s="158">
        <v>41395</v>
      </c>
      <c r="K17" s="158">
        <v>41579</v>
      </c>
      <c r="L17" s="159">
        <v>144200</v>
      </c>
      <c r="M17" s="163">
        <f>(K17-J17)/30</f>
        <v>6.1333333333333337</v>
      </c>
      <c r="N17" s="160">
        <v>6</v>
      </c>
      <c r="O17" s="146">
        <f>L17/N17</f>
        <v>24033.333333333332</v>
      </c>
      <c r="P17" s="154"/>
      <c r="Q17" s="154"/>
      <c r="R17" s="154"/>
      <c r="S17" s="161"/>
      <c r="T17" s="162"/>
      <c r="U17" s="162">
        <v>6</v>
      </c>
      <c r="V17" s="162">
        <v>0</v>
      </c>
      <c r="W17" s="162">
        <v>0</v>
      </c>
      <c r="X17" s="162"/>
      <c r="Y17" s="162"/>
      <c r="Z17" s="150"/>
      <c r="AA17" s="150"/>
      <c r="AB17" s="150"/>
      <c r="AC17" s="150"/>
      <c r="AD17" s="150"/>
      <c r="AE17" s="150"/>
      <c r="AF17" s="150"/>
      <c r="AG17" s="150"/>
      <c r="AH17" s="150"/>
      <c r="AI17" s="146">
        <f t="shared" si="2"/>
        <v>144200</v>
      </c>
      <c r="AJ17" s="162"/>
      <c r="AK17" s="149">
        <f t="shared" si="3"/>
        <v>0</v>
      </c>
      <c r="AL17" s="162"/>
      <c r="AM17" s="149">
        <f t="shared" si="4"/>
        <v>0</v>
      </c>
      <c r="AN17" s="153">
        <f t="shared" si="0"/>
        <v>2013</v>
      </c>
      <c r="AO17" s="189" t="s">
        <v>145</v>
      </c>
      <c r="AP17" s="164" t="s">
        <v>146</v>
      </c>
    </row>
    <row r="18" spans="1:42" ht="30" customHeight="1" x14ac:dyDescent="0.25">
      <c r="A18" s="154">
        <v>2013</v>
      </c>
      <c r="B18" s="154" t="s">
        <v>144</v>
      </c>
      <c r="C18" s="155" t="s">
        <v>143</v>
      </c>
      <c r="D18" s="154" t="s">
        <v>27</v>
      </c>
      <c r="E18" s="154"/>
      <c r="F18" s="154">
        <v>4600042819</v>
      </c>
      <c r="G18" s="156" t="s">
        <v>40</v>
      </c>
      <c r="H18" s="157" t="s">
        <v>77</v>
      </c>
      <c r="I18" s="154" t="s">
        <v>30</v>
      </c>
      <c r="J18" s="158">
        <v>41395</v>
      </c>
      <c r="K18" s="158">
        <v>41579</v>
      </c>
      <c r="L18" s="159">
        <v>36050</v>
      </c>
      <c r="M18" s="163">
        <f>(K18-J18)/30</f>
        <v>6.1333333333333337</v>
      </c>
      <c r="N18" s="160">
        <v>6</v>
      </c>
      <c r="O18" s="146">
        <f>L18/N18</f>
        <v>6008.333333333333</v>
      </c>
      <c r="P18" s="154"/>
      <c r="Q18" s="154"/>
      <c r="R18" s="154"/>
      <c r="S18" s="161"/>
      <c r="T18" s="162"/>
      <c r="U18" s="162">
        <v>6</v>
      </c>
      <c r="V18" s="162">
        <v>0</v>
      </c>
      <c r="W18" s="162">
        <v>0</v>
      </c>
      <c r="X18" s="162"/>
      <c r="Y18" s="162"/>
      <c r="Z18" s="150"/>
      <c r="AA18" s="150"/>
      <c r="AB18" s="150"/>
      <c r="AC18" s="150"/>
      <c r="AD18" s="150"/>
      <c r="AE18" s="150"/>
      <c r="AF18" s="150"/>
      <c r="AG18" s="150"/>
      <c r="AH18" s="150"/>
      <c r="AI18" s="146">
        <f t="shared" ref="AI18" si="5">IF(U18="-",0*O18,U18*O18)</f>
        <v>36050</v>
      </c>
      <c r="AJ18" s="162"/>
      <c r="AK18" s="149">
        <f t="shared" ref="AK18" si="6">IF(V18="-",0*O18,V18*O18)</f>
        <v>0</v>
      </c>
      <c r="AL18" s="162"/>
      <c r="AM18" s="149">
        <f t="shared" ref="AM18" si="7">IF(W18="-",0*O18,W18*O18)</f>
        <v>0</v>
      </c>
      <c r="AN18" s="153">
        <f t="shared" ref="AN18" si="8">YEAR(J18)</f>
        <v>2013</v>
      </c>
      <c r="AO18" s="189"/>
      <c r="AP18" s="164" t="s">
        <v>146</v>
      </c>
    </row>
    <row r="19" spans="1:42" ht="30" customHeight="1" x14ac:dyDescent="0.25">
      <c r="A19" s="18">
        <v>2011</v>
      </c>
      <c r="B19" s="18" t="s">
        <v>50</v>
      </c>
      <c r="C19" s="140"/>
      <c r="D19" s="18" t="s">
        <v>27</v>
      </c>
      <c r="E19" s="18">
        <v>30015312</v>
      </c>
      <c r="F19" s="18">
        <v>4600031294</v>
      </c>
      <c r="G19" s="19" t="s">
        <v>40</v>
      </c>
      <c r="H19" s="20" t="s">
        <v>44</v>
      </c>
      <c r="I19" s="19" t="s">
        <v>30</v>
      </c>
      <c r="J19" s="21">
        <v>40590</v>
      </c>
      <c r="K19" s="21">
        <v>40998</v>
      </c>
      <c r="L19" s="22">
        <v>275000</v>
      </c>
      <c r="M19" s="18">
        <v>408</v>
      </c>
      <c r="N19" s="23">
        <v>12</v>
      </c>
      <c r="O19" s="22">
        <v>22916.666666666668</v>
      </c>
      <c r="P19" s="18" t="s">
        <v>31</v>
      </c>
      <c r="Q19" s="18" t="s">
        <v>31</v>
      </c>
      <c r="R19" s="18" t="s">
        <v>31</v>
      </c>
      <c r="S19" s="18">
        <v>9</v>
      </c>
      <c r="T19" s="18">
        <v>3</v>
      </c>
      <c r="U19" s="18" t="s">
        <v>31</v>
      </c>
      <c r="V19" s="18" t="s">
        <v>31</v>
      </c>
      <c r="W19" s="18" t="s">
        <v>31</v>
      </c>
      <c r="X19" s="24"/>
      <c r="Y19" s="25">
        <v>0</v>
      </c>
      <c r="Z19" s="24"/>
      <c r="AA19" s="25">
        <v>0</v>
      </c>
      <c r="AB19" s="24"/>
      <c r="AC19" s="25">
        <v>0</v>
      </c>
      <c r="AD19" s="24"/>
      <c r="AE19" s="25">
        <v>206250</v>
      </c>
      <c r="AF19" s="25"/>
      <c r="AG19" s="13">
        <f t="shared" si="1"/>
        <v>68750</v>
      </c>
      <c r="AH19" s="25"/>
      <c r="AI19" s="13">
        <f t="shared" si="2"/>
        <v>0</v>
      </c>
      <c r="AJ19" s="25"/>
      <c r="AK19" s="13">
        <f t="shared" si="3"/>
        <v>0</v>
      </c>
      <c r="AL19" s="25"/>
      <c r="AM19" s="13">
        <f t="shared" si="4"/>
        <v>0</v>
      </c>
      <c r="AN19">
        <f t="shared" ref="AN19" si="9">YEAR(J19)</f>
        <v>2011</v>
      </c>
    </row>
    <row r="20" spans="1:42" ht="6.75" customHeight="1" x14ac:dyDescent="0.25"/>
    <row r="21" spans="1:42" ht="47.25" customHeight="1" x14ac:dyDescent="0.25">
      <c r="L21" s="125"/>
      <c r="AG21" s="39">
        <f>SUM(AG7:AG19)</f>
        <v>8336341.3480940163</v>
      </c>
      <c r="AI21" s="38">
        <f>SUM(AI6:AI19)</f>
        <v>7027994.1576623926</v>
      </c>
      <c r="AK21" s="39">
        <f>SUM(AK6:AK19)</f>
        <v>2038055.2391666668</v>
      </c>
      <c r="AM21" s="39">
        <f>SUM(AM6:AM19)</f>
        <v>744240.21750000003</v>
      </c>
    </row>
    <row r="22" spans="1:42" x14ac:dyDescent="0.25">
      <c r="P22" s="138"/>
    </row>
  </sheetData>
  <autoFilter ref="A6:W19"/>
  <mergeCells count="1">
    <mergeCell ref="AO17:AO18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19"/>
  <sheetViews>
    <sheetView showGridLines="0" zoomScale="80" zoomScaleNormal="80" workbookViewId="0">
      <pane xSplit="6" ySplit="6" topLeftCell="N10" activePane="bottomRight" state="frozen"/>
      <selection pane="topRight" activeCell="F1" sqref="F1"/>
      <selection pane="bottomLeft" activeCell="A7" sqref="A7"/>
      <selection pane="bottomRight" activeCell="AN19" sqref="AN19"/>
    </sheetView>
  </sheetViews>
  <sheetFormatPr defaultRowHeight="15" x14ac:dyDescent="0.25"/>
  <cols>
    <col min="1" max="1" width="12.140625" bestFit="1" customWidth="1"/>
    <col min="2" max="2" width="12.7109375" bestFit="1" customWidth="1"/>
    <col min="3" max="3" width="13.42578125" bestFit="1" customWidth="1"/>
    <col min="4" max="4" width="12.85546875" bestFit="1" customWidth="1"/>
    <col min="5" max="5" width="12.85546875" customWidth="1"/>
    <col min="6" max="6" width="12" bestFit="1" customWidth="1"/>
    <col min="7" max="7" width="15.140625" bestFit="1" customWidth="1"/>
    <col min="8" max="8" width="39" customWidth="1"/>
    <col min="9" max="9" width="10.7109375" bestFit="1" customWidth="1"/>
    <col min="10" max="10" width="12.42578125" bestFit="1" customWidth="1"/>
    <col min="11" max="12" width="11.5703125" bestFit="1" customWidth="1"/>
    <col min="13" max="13" width="12.42578125" bestFit="1" customWidth="1"/>
    <col min="14" max="14" width="11.42578125" customWidth="1"/>
    <col min="15" max="15" width="7.5703125" customWidth="1"/>
    <col min="16" max="16" width="10.85546875" customWidth="1"/>
    <col min="17" max="21" width="11" hidden="1" customWidth="1"/>
    <col min="22" max="24" width="11" customWidth="1"/>
    <col min="25" max="25" width="0.5703125" customWidth="1"/>
    <col min="26" max="26" width="18" hidden="1" customWidth="1"/>
    <col min="27" max="27" width="0.5703125" hidden="1" customWidth="1"/>
    <col min="28" max="28" width="18" hidden="1" customWidth="1"/>
    <col min="29" max="29" width="0.5703125" hidden="1" customWidth="1"/>
    <col min="30" max="30" width="18" hidden="1" customWidth="1"/>
    <col min="31" max="31" width="0.5703125" hidden="1" customWidth="1"/>
    <col min="32" max="32" width="18" hidden="1" customWidth="1"/>
    <col min="33" max="33" width="0.5703125" customWidth="1"/>
    <col min="34" max="34" width="18" hidden="1" customWidth="1"/>
    <col min="35" max="35" width="0.5703125" customWidth="1"/>
    <col min="36" max="36" width="18" bestFit="1" customWidth="1"/>
    <col min="37" max="37" width="0.5703125" customWidth="1"/>
    <col min="38" max="38" width="18" bestFit="1" customWidth="1"/>
    <col min="39" max="39" width="0.5703125" customWidth="1"/>
    <col min="40" max="40" width="18" bestFit="1" customWidth="1"/>
  </cols>
  <sheetData>
    <row r="2" spans="1:42" ht="30" customHeight="1" x14ac:dyDescent="0.25">
      <c r="Z2" s="26" t="s">
        <v>45</v>
      </c>
      <c r="AA2" s="27"/>
      <c r="AB2" s="26" t="s">
        <v>45</v>
      </c>
      <c r="AC2" s="27"/>
      <c r="AD2" s="26" t="s">
        <v>45</v>
      </c>
      <c r="AE2" s="27"/>
      <c r="AF2" s="26" t="s">
        <v>45</v>
      </c>
      <c r="AG2" s="27"/>
      <c r="AH2" s="26" t="s">
        <v>45</v>
      </c>
      <c r="AI2" s="27"/>
      <c r="AJ2" s="26" t="s">
        <v>45</v>
      </c>
      <c r="AK2" s="27"/>
      <c r="AL2" s="26" t="s">
        <v>45</v>
      </c>
      <c r="AM2" s="27"/>
      <c r="AN2" s="26" t="s">
        <v>45</v>
      </c>
    </row>
    <row r="3" spans="1:42" ht="30" customHeight="1" x14ac:dyDescent="0.25">
      <c r="Z3" s="28">
        <v>419000</v>
      </c>
      <c r="AA3" s="27"/>
      <c r="AB3" s="28">
        <v>419000</v>
      </c>
      <c r="AC3" s="27"/>
      <c r="AD3" s="28">
        <v>419000</v>
      </c>
      <c r="AE3" s="27"/>
      <c r="AF3" s="28">
        <v>419000</v>
      </c>
      <c r="AG3" s="27"/>
      <c r="AH3" s="28">
        <v>419000</v>
      </c>
      <c r="AI3" s="29"/>
      <c r="AJ3" s="28">
        <v>372095</v>
      </c>
      <c r="AK3" s="29"/>
      <c r="AL3" s="28">
        <v>372095</v>
      </c>
      <c r="AM3" s="29"/>
      <c r="AN3" s="28">
        <v>372095</v>
      </c>
    </row>
    <row r="4" spans="1:42" ht="30" customHeight="1" x14ac:dyDescent="0.25">
      <c r="Z4" s="30">
        <v>48364405.678205125</v>
      </c>
      <c r="AA4" s="27"/>
      <c r="AB4" s="30">
        <v>45958080.970610455</v>
      </c>
      <c r="AC4" s="27"/>
      <c r="AD4" s="30">
        <v>39947209.031350687</v>
      </c>
      <c r="AE4" s="27"/>
      <c r="AF4" s="30">
        <v>30375405.376102716</v>
      </c>
      <c r="AG4" s="27"/>
      <c r="AH4" s="30">
        <f>AH3-AH19</f>
        <v>141950.18882222223</v>
      </c>
      <c r="AI4" s="31"/>
      <c r="AJ4" s="30">
        <f>(AJ3-AJ19)/1000</f>
        <v>120.49140434444445</v>
      </c>
      <c r="AK4" s="31"/>
      <c r="AL4" s="30">
        <f>(AL3-AL19)/1000</f>
        <v>228.57358996666665</v>
      </c>
      <c r="AM4" s="31"/>
      <c r="AN4" s="30">
        <f>(AN3-AN19)/1000</f>
        <v>302.78330249999999</v>
      </c>
    </row>
    <row r="5" spans="1:42" ht="7.5" customHeight="1" x14ac:dyDescent="0.25"/>
    <row r="6" spans="1:42" ht="47.25" x14ac:dyDescent="0.25">
      <c r="A6" s="1" t="s">
        <v>46</v>
      </c>
      <c r="B6" s="1" t="s">
        <v>47</v>
      </c>
      <c r="C6" s="1" t="s">
        <v>51</v>
      </c>
      <c r="D6" s="1" t="s">
        <v>0</v>
      </c>
      <c r="E6" s="1" t="s">
        <v>83</v>
      </c>
      <c r="F6" s="1" t="s">
        <v>1</v>
      </c>
      <c r="G6" s="1" t="s">
        <v>2</v>
      </c>
      <c r="H6" s="1" t="s">
        <v>3</v>
      </c>
      <c r="I6" s="1" t="s">
        <v>4</v>
      </c>
      <c r="J6" s="1" t="s">
        <v>82</v>
      </c>
      <c r="K6" s="1" t="s">
        <v>5</v>
      </c>
      <c r="L6" s="1" t="s">
        <v>6</v>
      </c>
      <c r="M6" s="2" t="s">
        <v>7</v>
      </c>
      <c r="N6" s="1" t="s">
        <v>8</v>
      </c>
      <c r="O6" s="1" t="s">
        <v>9</v>
      </c>
      <c r="P6" s="1" t="s">
        <v>10</v>
      </c>
      <c r="Q6" s="3" t="s">
        <v>11</v>
      </c>
      <c r="R6" s="3" t="s">
        <v>12</v>
      </c>
      <c r="S6" s="3" t="s">
        <v>13</v>
      </c>
      <c r="T6" s="3" t="s">
        <v>14</v>
      </c>
      <c r="U6" s="3" t="s">
        <v>15</v>
      </c>
      <c r="V6" s="3" t="s">
        <v>16</v>
      </c>
      <c r="W6" s="3" t="s">
        <v>17</v>
      </c>
      <c r="X6" s="3" t="s">
        <v>18</v>
      </c>
      <c r="Y6" s="4"/>
      <c r="Z6" s="1" t="s">
        <v>19</v>
      </c>
      <c r="AA6" s="4"/>
      <c r="AB6" s="1" t="s">
        <v>20</v>
      </c>
      <c r="AC6" s="4"/>
      <c r="AD6" s="1" t="s">
        <v>21</v>
      </c>
      <c r="AE6" s="4"/>
      <c r="AF6" s="1" t="s">
        <v>22</v>
      </c>
      <c r="AG6" s="4"/>
      <c r="AH6" s="1" t="s">
        <v>23</v>
      </c>
      <c r="AI6" s="5"/>
      <c r="AJ6" s="40" t="s">
        <v>24</v>
      </c>
      <c r="AK6" s="5"/>
      <c r="AL6" s="1" t="s">
        <v>25</v>
      </c>
      <c r="AM6" s="5"/>
      <c r="AN6" s="1" t="s">
        <v>26</v>
      </c>
    </row>
    <row r="7" spans="1:42" ht="32.25" customHeight="1" x14ac:dyDescent="0.25">
      <c r="A7" s="6">
        <v>2010</v>
      </c>
      <c r="B7" s="6" t="s">
        <v>50</v>
      </c>
      <c r="C7" s="6"/>
      <c r="D7" s="6" t="s">
        <v>27</v>
      </c>
      <c r="E7" s="6"/>
      <c r="F7" s="6">
        <v>5000000047</v>
      </c>
      <c r="G7" s="7" t="s">
        <v>38</v>
      </c>
      <c r="H7" s="8" t="s">
        <v>32</v>
      </c>
      <c r="I7" s="7" t="s">
        <v>30</v>
      </c>
      <c r="J7" s="7"/>
      <c r="K7" s="9">
        <v>40232</v>
      </c>
      <c r="L7" s="9">
        <v>40961</v>
      </c>
      <c r="M7" s="10">
        <v>69145.5</v>
      </c>
      <c r="N7" s="6">
        <v>729</v>
      </c>
      <c r="O7" s="11">
        <v>24</v>
      </c>
      <c r="P7" s="10">
        <v>2881.0625</v>
      </c>
      <c r="Q7" s="6" t="s">
        <v>31</v>
      </c>
      <c r="R7" s="6" t="s">
        <v>31</v>
      </c>
      <c r="S7" s="6">
        <v>10</v>
      </c>
      <c r="T7" s="6">
        <v>12</v>
      </c>
      <c r="U7" s="6">
        <v>2</v>
      </c>
      <c r="V7" s="6" t="s">
        <v>31</v>
      </c>
      <c r="W7" s="6" t="s">
        <v>31</v>
      </c>
      <c r="X7" s="6" t="s">
        <v>31</v>
      </c>
      <c r="Y7" s="12"/>
      <c r="Z7" s="13">
        <v>0</v>
      </c>
      <c r="AA7" s="12"/>
      <c r="AB7" s="13">
        <v>0</v>
      </c>
      <c r="AC7" s="12"/>
      <c r="AD7" s="13">
        <v>28810.625</v>
      </c>
      <c r="AE7" s="12"/>
      <c r="AF7" s="13">
        <v>34572.75</v>
      </c>
      <c r="AG7" s="13"/>
      <c r="AH7" s="13">
        <f>IF(U7="-",0*P7,U7*P7)</f>
        <v>5762.125</v>
      </c>
      <c r="AI7" s="13"/>
      <c r="AJ7" s="13">
        <f>IF(V7="-",0*P7,V7*P7)</f>
        <v>0</v>
      </c>
      <c r="AK7" s="13"/>
      <c r="AL7" s="13">
        <f>IF(W7="-",0*P7,W7*P7)</f>
        <v>0</v>
      </c>
      <c r="AM7" s="13"/>
      <c r="AN7" s="13">
        <f>IF(X7="-",0*P7,X7*P7)</f>
        <v>0</v>
      </c>
    </row>
    <row r="8" spans="1:42" ht="30" customHeight="1" x14ac:dyDescent="0.25">
      <c r="A8" s="6">
        <v>2010</v>
      </c>
      <c r="B8" s="6" t="s">
        <v>50</v>
      </c>
      <c r="C8" s="6"/>
      <c r="D8" s="6" t="s">
        <v>27</v>
      </c>
      <c r="E8" s="6"/>
      <c r="F8" s="6">
        <v>4600024538</v>
      </c>
      <c r="G8" s="7" t="s">
        <v>38</v>
      </c>
      <c r="H8" s="8" t="s">
        <v>32</v>
      </c>
      <c r="I8" s="7" t="s">
        <v>30</v>
      </c>
      <c r="J8" s="7"/>
      <c r="K8" s="9">
        <v>40479</v>
      </c>
      <c r="L8" s="9">
        <v>41391</v>
      </c>
      <c r="M8" s="10">
        <v>53030</v>
      </c>
      <c r="N8" s="6">
        <v>912</v>
      </c>
      <c r="O8" s="11">
        <v>30</v>
      </c>
      <c r="P8" s="10">
        <v>1767.6666666666667</v>
      </c>
      <c r="Q8" s="6" t="s">
        <v>31</v>
      </c>
      <c r="R8" s="6" t="s">
        <v>31</v>
      </c>
      <c r="S8" s="6">
        <v>2</v>
      </c>
      <c r="T8" s="6">
        <v>12</v>
      </c>
      <c r="U8" s="6">
        <v>12</v>
      </c>
      <c r="V8" s="6">
        <v>4</v>
      </c>
      <c r="W8" s="6" t="s">
        <v>31</v>
      </c>
      <c r="X8" s="6" t="s">
        <v>31</v>
      </c>
      <c r="Y8" s="12"/>
      <c r="Z8" s="13">
        <v>0</v>
      </c>
      <c r="AA8" s="12"/>
      <c r="AB8" s="13">
        <v>0</v>
      </c>
      <c r="AC8" s="12"/>
      <c r="AD8" s="13">
        <v>3535.3333333333335</v>
      </c>
      <c r="AE8" s="12"/>
      <c r="AF8" s="13">
        <v>21212</v>
      </c>
      <c r="AG8" s="13"/>
      <c r="AH8" s="13">
        <f t="shared" ref="AH8:AH17" si="0">IF(U8="-",0*P8,U8*P8)</f>
        <v>21212</v>
      </c>
      <c r="AI8" s="13"/>
      <c r="AJ8" s="13">
        <f t="shared" ref="AJ8:AJ17" si="1">IF(V8="-",0*P8,V8*P8)</f>
        <v>7070.666666666667</v>
      </c>
      <c r="AK8" s="13"/>
      <c r="AL8" s="13">
        <f t="shared" ref="AL8:AL17" si="2">IF(W8="-",0*P8,W8*P8)</f>
        <v>0</v>
      </c>
      <c r="AM8" s="13"/>
      <c r="AN8" s="13">
        <f t="shared" ref="AN8:AN17" si="3">IF(X8="-",0*P8,X8*P8)</f>
        <v>0</v>
      </c>
    </row>
    <row r="9" spans="1:42" ht="30" customHeight="1" x14ac:dyDescent="0.25">
      <c r="A9" s="6">
        <v>2012</v>
      </c>
      <c r="B9" s="6" t="s">
        <v>50</v>
      </c>
      <c r="C9" s="33" t="s">
        <v>79</v>
      </c>
      <c r="D9" s="6" t="s">
        <v>33</v>
      </c>
      <c r="E9" s="6"/>
      <c r="F9" s="6">
        <v>4600038409</v>
      </c>
      <c r="G9" s="7" t="s">
        <v>38</v>
      </c>
      <c r="H9" s="8" t="s">
        <v>77</v>
      </c>
      <c r="I9" s="7" t="s">
        <v>30</v>
      </c>
      <c r="J9" s="7"/>
      <c r="K9" s="9">
        <v>41050</v>
      </c>
      <c r="L9" s="9">
        <v>41628</v>
      </c>
      <c r="M9" s="10">
        <v>16363.46</v>
      </c>
      <c r="N9" s="6">
        <f>L9-K9</f>
        <v>578</v>
      </c>
      <c r="O9" s="11">
        <f>SUM(Q9:X9)</f>
        <v>18</v>
      </c>
      <c r="P9" s="10">
        <f>M9/O9</f>
        <v>909.08111111111111</v>
      </c>
      <c r="Q9" s="6" t="s">
        <v>31</v>
      </c>
      <c r="R9" s="6" t="s">
        <v>31</v>
      </c>
      <c r="S9" s="6" t="s">
        <v>31</v>
      </c>
      <c r="T9" s="6" t="s">
        <v>31</v>
      </c>
      <c r="U9" s="6">
        <v>7</v>
      </c>
      <c r="V9" s="6">
        <v>11</v>
      </c>
      <c r="W9" s="6" t="s">
        <v>31</v>
      </c>
      <c r="X9" s="6" t="s">
        <v>31</v>
      </c>
      <c r="Y9" s="12"/>
      <c r="Z9" s="13"/>
      <c r="AA9" s="12"/>
      <c r="AB9" s="13"/>
      <c r="AC9" s="12"/>
      <c r="AD9" s="13"/>
      <c r="AE9" s="12"/>
      <c r="AF9" s="13"/>
      <c r="AG9" s="13"/>
      <c r="AH9" s="13">
        <f t="shared" si="0"/>
        <v>6363.5677777777782</v>
      </c>
      <c r="AI9" s="13"/>
      <c r="AJ9" s="13">
        <f t="shared" si="1"/>
        <v>9999.8922222222227</v>
      </c>
      <c r="AK9" s="13"/>
      <c r="AL9" s="13">
        <f t="shared" si="2"/>
        <v>0</v>
      </c>
      <c r="AM9" s="13"/>
      <c r="AN9" s="13">
        <f t="shared" si="3"/>
        <v>0</v>
      </c>
    </row>
    <row r="10" spans="1:42" ht="30" customHeight="1" x14ac:dyDescent="0.25">
      <c r="A10" s="95">
        <v>2013</v>
      </c>
      <c r="B10" s="95" t="s">
        <v>50</v>
      </c>
      <c r="C10" s="103" t="s">
        <v>113</v>
      </c>
      <c r="D10" s="95" t="s">
        <v>33</v>
      </c>
      <c r="E10" s="95">
        <v>30020973</v>
      </c>
      <c r="F10" s="95">
        <v>4600043710</v>
      </c>
      <c r="G10" s="96" t="s">
        <v>38</v>
      </c>
      <c r="H10" s="97" t="s">
        <v>77</v>
      </c>
      <c r="I10" s="96" t="s">
        <v>30</v>
      </c>
      <c r="J10" s="96"/>
      <c r="K10" s="98">
        <v>41475</v>
      </c>
      <c r="L10" s="98">
        <v>41870</v>
      </c>
      <c r="M10" s="99">
        <v>8400</v>
      </c>
      <c r="N10" s="95">
        <f>(L10-K10)</f>
        <v>395</v>
      </c>
      <c r="O10" s="100">
        <v>12</v>
      </c>
      <c r="P10" s="99">
        <f>M10/O10</f>
        <v>700</v>
      </c>
      <c r="Q10" s="95"/>
      <c r="R10" s="95"/>
      <c r="S10" s="95"/>
      <c r="T10" s="95"/>
      <c r="U10" s="95"/>
      <c r="V10" s="95">
        <v>5</v>
      </c>
      <c r="W10" s="95">
        <v>7</v>
      </c>
      <c r="X10" s="95" t="s">
        <v>31</v>
      </c>
      <c r="Y10" s="101"/>
      <c r="Z10" s="102"/>
      <c r="AA10" s="101"/>
      <c r="AB10" s="102"/>
      <c r="AC10" s="101"/>
      <c r="AD10" s="102"/>
      <c r="AE10" s="101"/>
      <c r="AF10" s="102"/>
      <c r="AG10" s="102"/>
      <c r="AH10" s="102"/>
      <c r="AI10" s="102"/>
      <c r="AJ10" s="99">
        <f t="shared" si="1"/>
        <v>3500</v>
      </c>
      <c r="AK10" s="102"/>
      <c r="AL10" s="102">
        <f t="shared" si="2"/>
        <v>4900</v>
      </c>
      <c r="AM10" s="102"/>
      <c r="AN10" s="102"/>
    </row>
    <row r="11" spans="1:42" ht="30" customHeight="1" x14ac:dyDescent="0.25">
      <c r="A11" s="6">
        <v>2011</v>
      </c>
      <c r="B11" s="6" t="s">
        <v>50</v>
      </c>
      <c r="C11" s="6"/>
      <c r="D11" s="6" t="s">
        <v>27</v>
      </c>
      <c r="E11" s="6"/>
      <c r="F11" s="6">
        <v>4600033329</v>
      </c>
      <c r="G11" s="7" t="s">
        <v>38</v>
      </c>
      <c r="H11" s="8" t="s">
        <v>32</v>
      </c>
      <c r="I11" s="7" t="s">
        <v>30</v>
      </c>
      <c r="J11" s="7"/>
      <c r="K11" s="9">
        <v>40728</v>
      </c>
      <c r="L11" s="9">
        <v>40912</v>
      </c>
      <c r="M11" s="10">
        <v>1278047.8799999999</v>
      </c>
      <c r="N11" s="6">
        <v>184</v>
      </c>
      <c r="O11" s="11">
        <v>6</v>
      </c>
      <c r="P11" s="10">
        <v>213007.97999999998</v>
      </c>
      <c r="Q11" s="6" t="s">
        <v>31</v>
      </c>
      <c r="R11" s="6" t="s">
        <v>31</v>
      </c>
      <c r="S11" s="6" t="s">
        <v>31</v>
      </c>
      <c r="T11" s="6">
        <v>6</v>
      </c>
      <c r="U11" s="6" t="s">
        <v>31</v>
      </c>
      <c r="V11" s="6" t="s">
        <v>31</v>
      </c>
      <c r="W11" s="6" t="s">
        <v>31</v>
      </c>
      <c r="X11" s="6" t="s">
        <v>31</v>
      </c>
      <c r="Y11" s="12"/>
      <c r="Z11" s="13">
        <v>0</v>
      </c>
      <c r="AA11" s="12"/>
      <c r="AB11" s="13">
        <v>0</v>
      </c>
      <c r="AC11" s="12"/>
      <c r="AD11" s="13">
        <v>0</v>
      </c>
      <c r="AE11" s="12"/>
      <c r="AF11" s="13">
        <v>1278047.8799999999</v>
      </c>
      <c r="AG11" s="13"/>
      <c r="AH11" s="13">
        <f t="shared" si="0"/>
        <v>0</v>
      </c>
      <c r="AI11" s="13"/>
      <c r="AJ11" s="13">
        <f t="shared" si="1"/>
        <v>0</v>
      </c>
      <c r="AK11" s="13"/>
      <c r="AL11" s="13">
        <f t="shared" si="2"/>
        <v>0</v>
      </c>
      <c r="AM11" s="13"/>
      <c r="AN11" s="13">
        <f t="shared" si="3"/>
        <v>0</v>
      </c>
    </row>
    <row r="12" spans="1:42" ht="30" customHeight="1" x14ac:dyDescent="0.25">
      <c r="A12" s="6">
        <v>2011</v>
      </c>
      <c r="B12" s="6" t="s">
        <v>50</v>
      </c>
      <c r="C12" s="6"/>
      <c r="D12" s="6" t="s">
        <v>27</v>
      </c>
      <c r="E12" s="6"/>
      <c r="F12" s="6">
        <v>4600035113</v>
      </c>
      <c r="G12" s="7" t="s">
        <v>38</v>
      </c>
      <c r="H12" s="8" t="s">
        <v>32</v>
      </c>
      <c r="I12" s="7" t="s">
        <v>30</v>
      </c>
      <c r="J12" s="7"/>
      <c r="K12" s="9">
        <v>40833</v>
      </c>
      <c r="L12" s="9">
        <v>41015</v>
      </c>
      <c r="M12" s="10">
        <v>54859.040000000001</v>
      </c>
      <c r="N12" s="6">
        <v>182</v>
      </c>
      <c r="O12" s="11">
        <v>6</v>
      </c>
      <c r="P12" s="10">
        <v>9143.1733333333341</v>
      </c>
      <c r="Q12" s="6" t="s">
        <v>31</v>
      </c>
      <c r="R12" s="6" t="s">
        <v>31</v>
      </c>
      <c r="S12" s="6" t="s">
        <v>31</v>
      </c>
      <c r="T12" s="6">
        <v>2</v>
      </c>
      <c r="U12" s="6">
        <v>4</v>
      </c>
      <c r="V12" s="6" t="s">
        <v>31</v>
      </c>
      <c r="W12" s="6" t="s">
        <v>31</v>
      </c>
      <c r="X12" s="6" t="s">
        <v>31</v>
      </c>
      <c r="Y12" s="12"/>
      <c r="Z12" s="13">
        <v>0</v>
      </c>
      <c r="AA12" s="12"/>
      <c r="AB12" s="13">
        <v>0</v>
      </c>
      <c r="AC12" s="12"/>
      <c r="AD12" s="13">
        <v>0</v>
      </c>
      <c r="AE12" s="12"/>
      <c r="AF12" s="13">
        <v>18286.346666666668</v>
      </c>
      <c r="AG12" s="13"/>
      <c r="AH12" s="13">
        <f t="shared" si="0"/>
        <v>36572.693333333336</v>
      </c>
      <c r="AI12" s="13"/>
      <c r="AJ12" s="13">
        <f t="shared" si="1"/>
        <v>0</v>
      </c>
      <c r="AK12" s="13"/>
      <c r="AL12" s="13">
        <f t="shared" si="2"/>
        <v>0</v>
      </c>
      <c r="AM12" s="13"/>
      <c r="AN12" s="13">
        <f t="shared" si="3"/>
        <v>0</v>
      </c>
    </row>
    <row r="13" spans="1:42" ht="30" customHeight="1" x14ac:dyDescent="0.25">
      <c r="A13" s="6">
        <v>2012</v>
      </c>
      <c r="B13" s="6" t="s">
        <v>50</v>
      </c>
      <c r="C13" s="6"/>
      <c r="D13" s="6" t="s">
        <v>33</v>
      </c>
      <c r="E13" s="6"/>
      <c r="F13" s="6">
        <v>4600038156</v>
      </c>
      <c r="G13" s="7" t="s">
        <v>38</v>
      </c>
      <c r="H13" s="8" t="s">
        <v>32</v>
      </c>
      <c r="I13" s="7" t="s">
        <v>30</v>
      </c>
      <c r="J13" s="7"/>
      <c r="K13" s="9">
        <v>41024</v>
      </c>
      <c r="L13" s="9">
        <v>41753</v>
      </c>
      <c r="M13" s="10">
        <v>341231.12</v>
      </c>
      <c r="N13" s="6">
        <v>729</v>
      </c>
      <c r="O13" s="11">
        <v>24</v>
      </c>
      <c r="P13" s="10">
        <v>14217.963333333333</v>
      </c>
      <c r="Q13" s="6" t="s">
        <v>31</v>
      </c>
      <c r="R13" s="6" t="s">
        <v>31</v>
      </c>
      <c r="S13" s="6" t="s">
        <v>31</v>
      </c>
      <c r="T13" s="6" t="s">
        <v>31</v>
      </c>
      <c r="U13" s="6">
        <v>8</v>
      </c>
      <c r="V13" s="6">
        <v>12</v>
      </c>
      <c r="W13" s="6">
        <v>4</v>
      </c>
      <c r="X13" s="6" t="s">
        <v>31</v>
      </c>
      <c r="Y13" s="12"/>
      <c r="Z13" s="13">
        <v>0</v>
      </c>
      <c r="AA13" s="12"/>
      <c r="AB13" s="13">
        <v>0</v>
      </c>
      <c r="AC13" s="12"/>
      <c r="AD13" s="13">
        <v>0</v>
      </c>
      <c r="AE13" s="12"/>
      <c r="AF13" s="13">
        <v>0</v>
      </c>
      <c r="AG13" s="13"/>
      <c r="AH13" s="13">
        <f t="shared" si="0"/>
        <v>113743.70666666667</v>
      </c>
      <c r="AI13" s="13"/>
      <c r="AJ13" s="13">
        <f t="shared" si="1"/>
        <v>170615.56</v>
      </c>
      <c r="AK13" s="13"/>
      <c r="AL13" s="13">
        <f t="shared" si="2"/>
        <v>56871.853333333333</v>
      </c>
      <c r="AM13" s="13"/>
      <c r="AN13" s="13">
        <f t="shared" si="3"/>
        <v>0</v>
      </c>
    </row>
    <row r="14" spans="1:42" ht="30" customHeight="1" x14ac:dyDescent="0.25">
      <c r="A14" s="6">
        <v>2011</v>
      </c>
      <c r="B14" s="6" t="s">
        <v>50</v>
      </c>
      <c r="C14" s="6"/>
      <c r="D14" s="6" t="s">
        <v>27</v>
      </c>
      <c r="E14" s="6"/>
      <c r="F14" s="6">
        <v>4600036393</v>
      </c>
      <c r="G14" s="7" t="s">
        <v>38</v>
      </c>
      <c r="H14" s="8" t="s">
        <v>32</v>
      </c>
      <c r="I14" s="7" t="s">
        <v>30</v>
      </c>
      <c r="J14" s="7"/>
      <c r="K14" s="9">
        <v>40905</v>
      </c>
      <c r="L14" s="9">
        <v>40967</v>
      </c>
      <c r="M14" s="10">
        <v>46200</v>
      </c>
      <c r="N14" s="6">
        <v>62</v>
      </c>
      <c r="O14" s="11">
        <v>2</v>
      </c>
      <c r="P14" s="10">
        <v>23100</v>
      </c>
      <c r="Q14" s="6" t="s">
        <v>31</v>
      </c>
      <c r="R14" s="6" t="s">
        <v>31</v>
      </c>
      <c r="S14" s="6" t="s">
        <v>31</v>
      </c>
      <c r="T14" s="6" t="s">
        <v>31</v>
      </c>
      <c r="U14" s="6">
        <v>2</v>
      </c>
      <c r="V14" s="6" t="s">
        <v>31</v>
      </c>
      <c r="W14" s="6" t="s">
        <v>31</v>
      </c>
      <c r="X14" s="6" t="s">
        <v>31</v>
      </c>
      <c r="Y14" s="12"/>
      <c r="Z14" s="13">
        <v>0</v>
      </c>
      <c r="AA14" s="12"/>
      <c r="AB14" s="13">
        <v>0</v>
      </c>
      <c r="AC14" s="12"/>
      <c r="AD14" s="13">
        <v>0</v>
      </c>
      <c r="AE14" s="12"/>
      <c r="AF14" s="13">
        <v>0</v>
      </c>
      <c r="AG14" s="13"/>
      <c r="AH14" s="13">
        <f t="shared" si="0"/>
        <v>46200</v>
      </c>
      <c r="AI14" s="13"/>
      <c r="AJ14" s="13">
        <f t="shared" si="1"/>
        <v>0</v>
      </c>
      <c r="AK14" s="13"/>
      <c r="AL14" s="13">
        <f t="shared" si="2"/>
        <v>0</v>
      </c>
      <c r="AM14" s="13"/>
      <c r="AN14" s="13">
        <f t="shared" si="3"/>
        <v>0</v>
      </c>
    </row>
    <row r="15" spans="1:42" ht="30" customHeight="1" x14ac:dyDescent="0.25">
      <c r="A15" s="6">
        <v>2012</v>
      </c>
      <c r="B15" s="6" t="s">
        <v>50</v>
      </c>
      <c r="C15" s="6"/>
      <c r="D15" s="6" t="s">
        <v>33</v>
      </c>
      <c r="E15" s="6"/>
      <c r="F15" s="6">
        <v>4600038125</v>
      </c>
      <c r="G15" s="7" t="s">
        <v>38</v>
      </c>
      <c r="H15" s="8" t="s">
        <v>32</v>
      </c>
      <c r="I15" s="6" t="s">
        <v>30</v>
      </c>
      <c r="J15" s="6"/>
      <c r="K15" s="9">
        <v>41025</v>
      </c>
      <c r="L15" s="9">
        <v>41754</v>
      </c>
      <c r="M15" s="10">
        <v>74627.155199999994</v>
      </c>
      <c r="N15" s="6">
        <v>729</v>
      </c>
      <c r="O15" s="11">
        <v>24</v>
      </c>
      <c r="P15" s="10">
        <v>3109.4647999999997</v>
      </c>
      <c r="Q15" s="6" t="s">
        <v>31</v>
      </c>
      <c r="R15" s="6" t="s">
        <v>31</v>
      </c>
      <c r="S15" s="6" t="s">
        <v>31</v>
      </c>
      <c r="T15" s="6" t="s">
        <v>31</v>
      </c>
      <c r="U15" s="6">
        <v>8</v>
      </c>
      <c r="V15" s="6">
        <v>12</v>
      </c>
      <c r="W15" s="6">
        <v>4</v>
      </c>
      <c r="X15" s="6" t="s">
        <v>31</v>
      </c>
      <c r="Y15" s="12"/>
      <c r="Z15" s="13">
        <v>0</v>
      </c>
      <c r="AA15" s="12"/>
      <c r="AB15" s="13">
        <v>0</v>
      </c>
      <c r="AC15" s="12"/>
      <c r="AD15" s="13">
        <v>0</v>
      </c>
      <c r="AE15" s="12"/>
      <c r="AF15" s="13">
        <v>0</v>
      </c>
      <c r="AG15" s="13"/>
      <c r="AH15" s="13">
        <f t="shared" si="0"/>
        <v>24875.718399999998</v>
      </c>
      <c r="AI15" s="13"/>
      <c r="AJ15" s="13">
        <f t="shared" si="1"/>
        <v>37313.577599999997</v>
      </c>
      <c r="AK15" s="13"/>
      <c r="AL15" s="13">
        <f t="shared" si="2"/>
        <v>12437.859199999999</v>
      </c>
      <c r="AM15" s="13"/>
      <c r="AN15" s="13">
        <f t="shared" si="3"/>
        <v>0</v>
      </c>
    </row>
    <row r="16" spans="1:42" ht="30" customHeight="1" x14ac:dyDescent="0.25">
      <c r="A16" s="142">
        <v>2013</v>
      </c>
      <c r="B16" s="142" t="s">
        <v>50</v>
      </c>
      <c r="C16" s="152" t="s">
        <v>141</v>
      </c>
      <c r="D16" s="142" t="s">
        <v>33</v>
      </c>
      <c r="E16" s="142"/>
      <c r="F16" s="142"/>
      <c r="G16" s="143" t="s">
        <v>38</v>
      </c>
      <c r="H16" s="144" t="s">
        <v>32</v>
      </c>
      <c r="I16" s="142" t="s">
        <v>30</v>
      </c>
      <c r="J16" s="142"/>
      <c r="K16" s="145">
        <v>41518</v>
      </c>
      <c r="L16" s="145">
        <v>42979</v>
      </c>
      <c r="M16" s="146">
        <v>277246.78999999998</v>
      </c>
      <c r="N16" s="142">
        <f>(L16-K16)/30</f>
        <v>48.7</v>
      </c>
      <c r="O16" s="147">
        <v>48</v>
      </c>
      <c r="P16" s="146">
        <f>M16/O16</f>
        <v>5775.9747916666665</v>
      </c>
      <c r="Q16" s="142"/>
      <c r="R16" s="142"/>
      <c r="S16" s="142"/>
      <c r="T16" s="148"/>
      <c r="U16" s="149" t="s">
        <v>31</v>
      </c>
      <c r="V16" s="149">
        <v>4</v>
      </c>
      <c r="W16" s="149">
        <v>12</v>
      </c>
      <c r="X16" s="149">
        <v>12</v>
      </c>
      <c r="Y16" s="149"/>
      <c r="Z16" s="149">
        <v>128387.0325</v>
      </c>
      <c r="AA16" s="150">
        <v>2013</v>
      </c>
      <c r="AB16" s="150" t="s">
        <v>142</v>
      </c>
      <c r="AC16" s="150"/>
      <c r="AD16" s="150"/>
      <c r="AE16" s="150"/>
      <c r="AF16" s="150"/>
      <c r="AG16" s="150"/>
      <c r="AH16" s="150"/>
      <c r="AI16" s="150"/>
      <c r="AJ16" s="146">
        <f t="shared" ref="AJ16" si="4">IF(V16="-",0*P16,V16*P16)</f>
        <v>23103.899166666666</v>
      </c>
      <c r="AK16" s="149"/>
      <c r="AL16" s="149">
        <f t="shared" ref="AL16" si="5">IF(W16="-",0*P16,W16*P16)</f>
        <v>69311.697499999995</v>
      </c>
      <c r="AM16" s="149"/>
      <c r="AN16" s="149">
        <f t="shared" ref="AN16" si="6">IF(X16="-",0*P16,X16*P16)</f>
        <v>69311.697499999995</v>
      </c>
      <c r="AO16" s="153">
        <f t="shared" ref="AO16" si="7">YEAR(K16)</f>
        <v>2013</v>
      </c>
      <c r="AP16" s="150" t="s">
        <v>142</v>
      </c>
    </row>
    <row r="17" spans="1:40" ht="30" customHeight="1" x14ac:dyDescent="0.25">
      <c r="A17" s="6">
        <v>2012</v>
      </c>
      <c r="B17" s="6" t="s">
        <v>50</v>
      </c>
      <c r="C17" s="6"/>
      <c r="D17" s="6" t="s">
        <v>27</v>
      </c>
      <c r="E17" s="6"/>
      <c r="F17" s="6">
        <v>4600038216</v>
      </c>
      <c r="G17" s="7" t="s">
        <v>38</v>
      </c>
      <c r="H17" s="8" t="s">
        <v>32</v>
      </c>
      <c r="I17" s="7" t="s">
        <v>30</v>
      </c>
      <c r="J17" s="7"/>
      <c r="K17" s="9">
        <v>41049</v>
      </c>
      <c r="L17" s="9">
        <v>41110</v>
      </c>
      <c r="M17" s="10">
        <v>22320</v>
      </c>
      <c r="N17" s="6">
        <v>61</v>
      </c>
      <c r="O17" s="11">
        <v>2</v>
      </c>
      <c r="P17" s="10">
        <v>11160</v>
      </c>
      <c r="Q17" s="6" t="s">
        <v>31</v>
      </c>
      <c r="R17" s="6" t="s">
        <v>31</v>
      </c>
      <c r="S17" s="6" t="s">
        <v>31</v>
      </c>
      <c r="T17" s="6" t="s">
        <v>31</v>
      </c>
      <c r="U17" s="6">
        <v>2</v>
      </c>
      <c r="V17" s="6" t="s">
        <v>31</v>
      </c>
      <c r="W17" s="6" t="s">
        <v>31</v>
      </c>
      <c r="X17" s="6" t="s">
        <v>31</v>
      </c>
      <c r="Y17" s="12"/>
      <c r="Z17" s="13">
        <v>0</v>
      </c>
      <c r="AA17" s="12"/>
      <c r="AB17" s="13">
        <v>0</v>
      </c>
      <c r="AC17" s="12"/>
      <c r="AD17" s="13">
        <v>0</v>
      </c>
      <c r="AE17" s="12"/>
      <c r="AF17" s="13">
        <v>0</v>
      </c>
      <c r="AG17" s="13"/>
      <c r="AH17" s="13">
        <f t="shared" si="0"/>
        <v>22320</v>
      </c>
      <c r="AI17" s="13"/>
      <c r="AJ17" s="13">
        <f t="shared" si="1"/>
        <v>0</v>
      </c>
      <c r="AK17" s="13"/>
      <c r="AL17" s="13">
        <f t="shared" si="2"/>
        <v>0</v>
      </c>
      <c r="AM17" s="13"/>
      <c r="AN17" s="13">
        <f t="shared" si="3"/>
        <v>0</v>
      </c>
    </row>
    <row r="18" spans="1:40" ht="6.2" customHeight="1" x14ac:dyDescent="0.25"/>
    <row r="19" spans="1:40" ht="47.25" customHeight="1" x14ac:dyDescent="0.25">
      <c r="AH19" s="39">
        <f>SUM(AH7:AH17)</f>
        <v>277049.81117777777</v>
      </c>
      <c r="AJ19" s="38">
        <f>SUM(AJ7:AJ17)</f>
        <v>251603.59565555555</v>
      </c>
      <c r="AL19" s="39">
        <f>SUM(AL7:AL17)</f>
        <v>143521.41003333335</v>
      </c>
      <c r="AN19" s="39">
        <f>SUM(AN7:AN17)</f>
        <v>69311.697499999995</v>
      </c>
    </row>
  </sheetData>
  <autoFilter ref="A6:X17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20"/>
  <sheetViews>
    <sheetView showGridLines="0" zoomScale="80" zoomScaleNormal="80" workbookViewId="0">
      <pane xSplit="6" ySplit="6" topLeftCell="N11" activePane="bottomRight" state="frozen"/>
      <selection pane="topRight" activeCell="F1" sqref="F1"/>
      <selection pane="bottomLeft" activeCell="A7" sqref="A7"/>
      <selection pane="bottomRight" activeCell="AN20" sqref="AN20"/>
    </sheetView>
  </sheetViews>
  <sheetFormatPr defaultRowHeight="15" x14ac:dyDescent="0.25"/>
  <cols>
    <col min="1" max="1" width="11.85546875" customWidth="1"/>
    <col min="2" max="2" width="12.7109375" bestFit="1" customWidth="1"/>
    <col min="3" max="3" width="13.42578125" bestFit="1" customWidth="1"/>
    <col min="4" max="4" width="12.85546875" bestFit="1" customWidth="1"/>
    <col min="5" max="5" width="12.85546875" customWidth="1"/>
    <col min="6" max="6" width="12" bestFit="1" customWidth="1"/>
    <col min="7" max="7" width="13.140625" bestFit="1" customWidth="1"/>
    <col min="8" max="8" width="39.85546875" customWidth="1"/>
    <col min="9" max="9" width="10.7109375" bestFit="1" customWidth="1"/>
    <col min="10" max="10" width="10.7109375" customWidth="1"/>
    <col min="11" max="12" width="11.5703125" bestFit="1" customWidth="1"/>
    <col min="13" max="13" width="12.42578125" bestFit="1" customWidth="1"/>
    <col min="14" max="14" width="11.42578125" customWidth="1"/>
    <col min="15" max="15" width="7.5703125" customWidth="1"/>
    <col min="16" max="16" width="12.85546875" customWidth="1"/>
    <col min="17" max="21" width="11" hidden="1" customWidth="1"/>
    <col min="22" max="24" width="11" customWidth="1"/>
    <col min="25" max="25" width="0.5703125" customWidth="1"/>
    <col min="26" max="26" width="18" hidden="1" customWidth="1"/>
    <col min="27" max="27" width="0.5703125" hidden="1" customWidth="1"/>
    <col min="28" max="28" width="18" hidden="1" customWidth="1"/>
    <col min="29" max="29" width="0.5703125" hidden="1" customWidth="1"/>
    <col min="30" max="30" width="18" hidden="1" customWidth="1"/>
    <col min="31" max="31" width="0.5703125" hidden="1" customWidth="1"/>
    <col min="32" max="32" width="18" hidden="1" customWidth="1"/>
    <col min="33" max="33" width="0.5703125" hidden="1" customWidth="1"/>
    <col min="34" max="34" width="18" hidden="1" customWidth="1"/>
    <col min="35" max="35" width="0.5703125" customWidth="1"/>
    <col min="36" max="36" width="18" bestFit="1" customWidth="1"/>
    <col min="37" max="37" width="0.5703125" customWidth="1"/>
    <col min="38" max="38" width="18" bestFit="1" customWidth="1"/>
    <col min="39" max="39" width="0.5703125" customWidth="1"/>
    <col min="40" max="40" width="18" bestFit="1" customWidth="1"/>
  </cols>
  <sheetData>
    <row r="2" spans="1:40" ht="30" customHeight="1" x14ac:dyDescent="0.25">
      <c r="F2" s="54"/>
      <c r="Z2" s="26" t="s">
        <v>45</v>
      </c>
      <c r="AA2" s="27"/>
      <c r="AB2" s="26" t="s">
        <v>45</v>
      </c>
      <c r="AC2" s="27"/>
      <c r="AD2" s="26" t="s">
        <v>45</v>
      </c>
      <c r="AE2" s="27"/>
      <c r="AF2" s="26" t="s">
        <v>45</v>
      </c>
      <c r="AG2" s="27"/>
      <c r="AH2" s="26" t="s">
        <v>45</v>
      </c>
      <c r="AI2" s="27"/>
      <c r="AJ2" s="26" t="s">
        <v>45</v>
      </c>
      <c r="AK2" s="27"/>
      <c r="AL2" s="26" t="s">
        <v>45</v>
      </c>
      <c r="AM2" s="27"/>
      <c r="AN2" s="26" t="s">
        <v>45</v>
      </c>
    </row>
    <row r="3" spans="1:40" ht="30" customHeight="1" x14ac:dyDescent="0.25">
      <c r="F3" s="54"/>
      <c r="Z3" s="28">
        <v>511000</v>
      </c>
      <c r="AA3" s="27"/>
      <c r="AB3" s="28">
        <v>511000</v>
      </c>
      <c r="AC3" s="27"/>
      <c r="AD3" s="28">
        <v>511000</v>
      </c>
      <c r="AE3" s="27"/>
      <c r="AF3" s="28">
        <v>511000</v>
      </c>
      <c r="AG3" s="27"/>
      <c r="AH3" s="28">
        <v>511000</v>
      </c>
      <c r="AI3" s="29"/>
      <c r="AJ3" s="28">
        <v>492815</v>
      </c>
      <c r="AK3" s="29"/>
      <c r="AL3" s="28">
        <v>492815</v>
      </c>
      <c r="AM3" s="29"/>
      <c r="AN3" s="28">
        <v>492815</v>
      </c>
    </row>
    <row r="4" spans="1:40" ht="30" customHeight="1" x14ac:dyDescent="0.25">
      <c r="F4" s="54"/>
      <c r="Z4" s="30">
        <f>Z3-Z20</f>
        <v>382612.96750000003</v>
      </c>
      <c r="AA4" s="27"/>
      <c r="AB4" s="30">
        <f>AB3-AB20</f>
        <v>421212.21052631579</v>
      </c>
      <c r="AC4" s="27"/>
      <c r="AD4" s="30">
        <f>AD3-AD20</f>
        <v>270490.8210526316</v>
      </c>
      <c r="AE4" s="27"/>
      <c r="AF4" s="30">
        <f>AF3-AF20</f>
        <v>302782.8210526316</v>
      </c>
      <c r="AG4" s="27"/>
      <c r="AH4" s="30">
        <f>AH3-AH20</f>
        <v>8933.1980128654977</v>
      </c>
      <c r="AI4" s="31"/>
      <c r="AJ4" s="30">
        <f>(AJ3-AJ20)/1000</f>
        <v>88.789441522222248</v>
      </c>
      <c r="AK4" s="31"/>
      <c r="AL4" s="30">
        <f>(AL3-AL20)/1000</f>
        <v>305.13491476666667</v>
      </c>
      <c r="AM4" s="31"/>
      <c r="AN4" s="30">
        <f>(AN3-AN20)/1000</f>
        <v>394.11354749999998</v>
      </c>
    </row>
    <row r="5" spans="1:40" ht="6.2" customHeight="1" x14ac:dyDescent="0.25">
      <c r="F5" s="54"/>
    </row>
    <row r="6" spans="1:40" ht="48.75" customHeight="1" x14ac:dyDescent="0.25">
      <c r="A6" s="1" t="s">
        <v>46</v>
      </c>
      <c r="B6" s="1" t="s">
        <v>47</v>
      </c>
      <c r="C6" s="1" t="s">
        <v>51</v>
      </c>
      <c r="D6" s="1" t="s">
        <v>0</v>
      </c>
      <c r="E6" s="1" t="s">
        <v>81</v>
      </c>
      <c r="F6" s="1" t="s">
        <v>1</v>
      </c>
      <c r="G6" s="1" t="s">
        <v>2</v>
      </c>
      <c r="H6" s="1" t="s">
        <v>3</v>
      </c>
      <c r="I6" s="1" t="s">
        <v>4</v>
      </c>
      <c r="J6" s="1" t="s">
        <v>82</v>
      </c>
      <c r="K6" s="1" t="s">
        <v>5</v>
      </c>
      <c r="L6" s="1" t="s">
        <v>6</v>
      </c>
      <c r="M6" s="2" t="s">
        <v>7</v>
      </c>
      <c r="N6" s="1" t="s">
        <v>8</v>
      </c>
      <c r="O6" s="1" t="s">
        <v>9</v>
      </c>
      <c r="P6" s="1" t="s">
        <v>10</v>
      </c>
      <c r="Q6" s="3" t="s">
        <v>11</v>
      </c>
      <c r="R6" s="3" t="s">
        <v>12</v>
      </c>
      <c r="S6" s="3" t="s">
        <v>13</v>
      </c>
      <c r="T6" s="3" t="s">
        <v>14</v>
      </c>
      <c r="U6" s="3" t="s">
        <v>15</v>
      </c>
      <c r="V6" s="3" t="s">
        <v>16</v>
      </c>
      <c r="W6" s="3" t="s">
        <v>17</v>
      </c>
      <c r="X6" s="3" t="s">
        <v>18</v>
      </c>
      <c r="Y6" s="4"/>
      <c r="Z6" s="1" t="s">
        <v>19</v>
      </c>
      <c r="AA6" s="4"/>
      <c r="AB6" s="1" t="s">
        <v>20</v>
      </c>
      <c r="AC6" s="4"/>
      <c r="AD6" s="1" t="s">
        <v>21</v>
      </c>
      <c r="AE6" s="4"/>
      <c r="AF6" s="1" t="s">
        <v>22</v>
      </c>
      <c r="AG6" s="4"/>
      <c r="AH6" s="1" t="s">
        <v>23</v>
      </c>
      <c r="AI6" s="5"/>
      <c r="AJ6" s="40" t="s">
        <v>24</v>
      </c>
      <c r="AK6" s="5"/>
      <c r="AL6" s="1" t="s">
        <v>25</v>
      </c>
      <c r="AM6" s="5"/>
      <c r="AN6" s="1" t="s">
        <v>26</v>
      </c>
    </row>
    <row r="7" spans="1:40" ht="30" customHeight="1" x14ac:dyDescent="0.25">
      <c r="A7" s="34">
        <v>2013</v>
      </c>
      <c r="B7" s="6" t="s">
        <v>50</v>
      </c>
      <c r="C7" s="33" t="s">
        <v>59</v>
      </c>
      <c r="D7" s="6" t="s">
        <v>27</v>
      </c>
      <c r="E7" s="6"/>
      <c r="F7" s="6">
        <v>5000000326</v>
      </c>
      <c r="G7" s="7" t="s">
        <v>36</v>
      </c>
      <c r="H7" s="8" t="s">
        <v>32</v>
      </c>
      <c r="I7" s="7" t="s">
        <v>30</v>
      </c>
      <c r="J7" s="7"/>
      <c r="K7" s="9">
        <v>41372</v>
      </c>
      <c r="L7" s="9">
        <v>41463</v>
      </c>
      <c r="M7" s="10">
        <v>89992</v>
      </c>
      <c r="N7" s="6">
        <f t="shared" ref="N7:N8" si="0">L7-K7</f>
        <v>91</v>
      </c>
      <c r="O7" s="32">
        <f t="shared" ref="O7:O8" si="1">SUM(Q7:X7)</f>
        <v>3</v>
      </c>
      <c r="P7" s="10">
        <f t="shared" ref="P7:P8" si="2">M7/O7</f>
        <v>29997.333333333332</v>
      </c>
      <c r="Q7" s="6" t="s">
        <v>31</v>
      </c>
      <c r="R7" s="6" t="s">
        <v>31</v>
      </c>
      <c r="S7" s="6" t="s">
        <v>31</v>
      </c>
      <c r="T7" s="6" t="s">
        <v>31</v>
      </c>
      <c r="U7" s="6" t="s">
        <v>31</v>
      </c>
      <c r="V7" s="6">
        <v>3</v>
      </c>
      <c r="W7" s="6" t="s">
        <v>31</v>
      </c>
      <c r="X7" s="6" t="s">
        <v>31</v>
      </c>
      <c r="Y7" s="12"/>
      <c r="Z7" s="13">
        <v>0</v>
      </c>
      <c r="AA7" s="12"/>
      <c r="AB7" s="13">
        <v>0</v>
      </c>
      <c r="AC7" s="12"/>
      <c r="AD7" s="13">
        <v>0</v>
      </c>
      <c r="AE7" s="12"/>
      <c r="AF7" s="13">
        <v>0</v>
      </c>
      <c r="AG7" s="13"/>
      <c r="AH7" s="13">
        <f>IF(U7="-",0*P7,U7*P7)</f>
        <v>0</v>
      </c>
      <c r="AI7" s="13"/>
      <c r="AJ7" s="13">
        <f>IF(V7="-",0*P7,V7*P7)</f>
        <v>89992</v>
      </c>
      <c r="AK7" s="13"/>
      <c r="AL7" s="13">
        <f>IF(W7="-",0*P7,W7*P7)</f>
        <v>0</v>
      </c>
      <c r="AM7" s="13"/>
      <c r="AN7" s="13">
        <f>IF(X7="-",0*P7,X7*P7)</f>
        <v>0</v>
      </c>
    </row>
    <row r="8" spans="1:40" ht="30" customHeight="1" x14ac:dyDescent="0.25">
      <c r="A8" s="34">
        <v>2013</v>
      </c>
      <c r="B8" s="6" t="s">
        <v>53</v>
      </c>
      <c r="C8" s="33" t="s">
        <v>54</v>
      </c>
      <c r="D8" s="6" t="s">
        <v>27</v>
      </c>
      <c r="E8" s="6"/>
      <c r="F8" s="6"/>
      <c r="G8" s="7" t="s">
        <v>36</v>
      </c>
      <c r="H8" s="8" t="s">
        <v>32</v>
      </c>
      <c r="I8" s="7" t="s">
        <v>30</v>
      </c>
      <c r="J8" s="7"/>
      <c r="K8" s="9">
        <v>41306</v>
      </c>
      <c r="L8" s="9">
        <v>41333</v>
      </c>
      <c r="M8" s="10">
        <v>4950</v>
      </c>
      <c r="N8" s="6">
        <f t="shared" si="0"/>
        <v>27</v>
      </c>
      <c r="O8" s="32">
        <f t="shared" si="1"/>
        <v>1</v>
      </c>
      <c r="P8" s="10">
        <f t="shared" si="2"/>
        <v>4950</v>
      </c>
      <c r="Q8" s="6" t="s">
        <v>31</v>
      </c>
      <c r="R8" s="6" t="s">
        <v>31</v>
      </c>
      <c r="S8" s="6" t="s">
        <v>31</v>
      </c>
      <c r="T8" s="6" t="s">
        <v>31</v>
      </c>
      <c r="U8" s="6" t="s">
        <v>31</v>
      </c>
      <c r="V8" s="6">
        <v>1</v>
      </c>
      <c r="W8" s="6" t="s">
        <v>31</v>
      </c>
      <c r="X8" s="6" t="s">
        <v>31</v>
      </c>
      <c r="Y8" s="12"/>
      <c r="Z8" s="13">
        <v>0</v>
      </c>
      <c r="AA8" s="12"/>
      <c r="AB8" s="13">
        <v>0</v>
      </c>
      <c r="AC8" s="12"/>
      <c r="AD8" s="13">
        <v>0</v>
      </c>
      <c r="AE8" s="12"/>
      <c r="AF8" s="13">
        <v>0</v>
      </c>
      <c r="AG8" s="13"/>
      <c r="AH8" s="13">
        <f t="shared" ref="AH8:AH18" si="3">IF(U8="-",0*P8,U8*P8)</f>
        <v>0</v>
      </c>
      <c r="AI8" s="13"/>
      <c r="AJ8" s="13">
        <f t="shared" ref="AJ8:AJ18" si="4">IF(V8="-",0*P8,V8*P8)</f>
        <v>4950</v>
      </c>
      <c r="AK8" s="13"/>
      <c r="AL8" s="13">
        <f t="shared" ref="AL8:AL18" si="5">IF(W8="-",0*P8,W8*P8)</f>
        <v>0</v>
      </c>
      <c r="AM8" s="13"/>
      <c r="AN8" s="13">
        <f t="shared" ref="AN8:AN18" si="6">IF(X8="-",0*P8,X8*P8)</f>
        <v>0</v>
      </c>
    </row>
    <row r="9" spans="1:40" ht="30" customHeight="1" x14ac:dyDescent="0.25">
      <c r="A9" s="34">
        <v>2012</v>
      </c>
      <c r="B9" s="6" t="s">
        <v>50</v>
      </c>
      <c r="C9" s="33" t="s">
        <v>73</v>
      </c>
      <c r="D9" s="6" t="s">
        <v>33</v>
      </c>
      <c r="E9" s="6"/>
      <c r="F9" s="6">
        <v>4600038409</v>
      </c>
      <c r="G9" s="7" t="s">
        <v>36</v>
      </c>
      <c r="H9" s="8" t="s">
        <v>77</v>
      </c>
      <c r="I9" s="7" t="s">
        <v>30</v>
      </c>
      <c r="J9" s="7"/>
      <c r="K9" s="9">
        <v>41050</v>
      </c>
      <c r="L9" s="9">
        <v>41628</v>
      </c>
      <c r="M9" s="10">
        <v>4090.87</v>
      </c>
      <c r="N9" s="6">
        <f>L9-K9</f>
        <v>578</v>
      </c>
      <c r="O9" s="49">
        <f>SUM(Q9:X9)</f>
        <v>18</v>
      </c>
      <c r="P9" s="10">
        <f>M9/O9</f>
        <v>227.27055555555555</v>
      </c>
      <c r="Q9" s="6" t="s">
        <v>31</v>
      </c>
      <c r="R9" s="6" t="s">
        <v>31</v>
      </c>
      <c r="S9" s="6" t="s">
        <v>31</v>
      </c>
      <c r="T9" s="6" t="s">
        <v>31</v>
      </c>
      <c r="U9" s="6">
        <v>7</v>
      </c>
      <c r="V9" s="6">
        <v>11</v>
      </c>
      <c r="W9" s="6" t="s">
        <v>31</v>
      </c>
      <c r="X9" s="6" t="s">
        <v>31</v>
      </c>
      <c r="Y9" s="12"/>
      <c r="Z9" s="13"/>
      <c r="AA9" s="12"/>
      <c r="AB9" s="13"/>
      <c r="AC9" s="12"/>
      <c r="AD9" s="13"/>
      <c r="AE9" s="12"/>
      <c r="AF9" s="13"/>
      <c r="AG9" s="13"/>
      <c r="AH9" s="13">
        <f t="shared" si="3"/>
        <v>1590.8938888888888</v>
      </c>
      <c r="AI9" s="13"/>
      <c r="AJ9" s="13">
        <f t="shared" si="4"/>
        <v>2499.9761111111111</v>
      </c>
      <c r="AK9" s="13"/>
      <c r="AL9" s="13">
        <f t="shared" si="5"/>
        <v>0</v>
      </c>
      <c r="AM9" s="13"/>
      <c r="AN9" s="13">
        <f t="shared" si="6"/>
        <v>0</v>
      </c>
    </row>
    <row r="10" spans="1:40" ht="30" customHeight="1" x14ac:dyDescent="0.25">
      <c r="A10" s="95">
        <v>2013</v>
      </c>
      <c r="B10" s="95" t="s">
        <v>50</v>
      </c>
      <c r="C10" s="103" t="s">
        <v>113</v>
      </c>
      <c r="D10" s="95" t="s">
        <v>134</v>
      </c>
      <c r="E10" s="95">
        <v>30020973</v>
      </c>
      <c r="F10" s="95">
        <v>4600043710</v>
      </c>
      <c r="G10" s="96" t="s">
        <v>36</v>
      </c>
      <c r="H10" s="97" t="s">
        <v>77</v>
      </c>
      <c r="I10" s="96" t="s">
        <v>30</v>
      </c>
      <c r="J10" s="96" t="s">
        <v>31</v>
      </c>
      <c r="K10" s="98">
        <v>41475</v>
      </c>
      <c r="L10" s="98">
        <v>41870</v>
      </c>
      <c r="M10" s="99">
        <v>2100</v>
      </c>
      <c r="N10" s="95">
        <f>(L10-K10)</f>
        <v>395</v>
      </c>
      <c r="O10" s="104">
        <v>12</v>
      </c>
      <c r="P10" s="99">
        <f>M10/O10</f>
        <v>175</v>
      </c>
      <c r="Q10" s="95"/>
      <c r="R10" s="95"/>
      <c r="S10" s="95"/>
      <c r="T10" s="95"/>
      <c r="U10" s="95"/>
      <c r="V10" s="95">
        <v>5</v>
      </c>
      <c r="W10" s="95">
        <v>7</v>
      </c>
      <c r="X10" s="95" t="s">
        <v>31</v>
      </c>
      <c r="Y10" s="101"/>
      <c r="Z10" s="102"/>
      <c r="AA10" s="101"/>
      <c r="AB10" s="102"/>
      <c r="AC10" s="101"/>
      <c r="AD10" s="102"/>
      <c r="AE10" s="101"/>
      <c r="AF10" s="102"/>
      <c r="AG10" s="102"/>
      <c r="AH10" s="102"/>
      <c r="AI10" s="102"/>
      <c r="AJ10" s="99">
        <f t="shared" si="4"/>
        <v>875</v>
      </c>
      <c r="AK10" s="102"/>
      <c r="AL10" s="102">
        <f t="shared" si="5"/>
        <v>1225</v>
      </c>
      <c r="AM10" s="102"/>
      <c r="AN10" s="102"/>
    </row>
    <row r="11" spans="1:40" ht="30" customHeight="1" x14ac:dyDescent="0.25">
      <c r="A11" s="6">
        <v>2009</v>
      </c>
      <c r="B11" s="6" t="s">
        <v>50</v>
      </c>
      <c r="C11" s="6"/>
      <c r="D11" s="6" t="s">
        <v>27</v>
      </c>
      <c r="E11" s="6"/>
      <c r="F11" s="6">
        <v>4600018730</v>
      </c>
      <c r="G11" s="7" t="s">
        <v>36</v>
      </c>
      <c r="H11" s="8" t="s">
        <v>29</v>
      </c>
      <c r="I11" s="7" t="s">
        <v>30</v>
      </c>
      <c r="J11" s="7"/>
      <c r="K11" s="9">
        <v>39994</v>
      </c>
      <c r="L11" s="9">
        <v>41130</v>
      </c>
      <c r="M11" s="10">
        <v>568656</v>
      </c>
      <c r="N11" s="6">
        <v>1136</v>
      </c>
      <c r="O11" s="11">
        <v>38</v>
      </c>
      <c r="P11" s="10">
        <v>14964.631578947368</v>
      </c>
      <c r="Q11" s="6" t="s">
        <v>31</v>
      </c>
      <c r="R11" s="6">
        <v>6</v>
      </c>
      <c r="S11" s="6">
        <v>12</v>
      </c>
      <c r="T11" s="6">
        <v>12</v>
      </c>
      <c r="U11" s="6">
        <v>8</v>
      </c>
      <c r="V11" s="6" t="s">
        <v>31</v>
      </c>
      <c r="W11" s="6" t="s">
        <v>31</v>
      </c>
      <c r="X11" s="6" t="s">
        <v>31</v>
      </c>
      <c r="Y11" s="12"/>
      <c r="Z11" s="13">
        <v>0</v>
      </c>
      <c r="AA11" s="12"/>
      <c r="AB11" s="13">
        <v>89787.789473684214</v>
      </c>
      <c r="AC11" s="12"/>
      <c r="AD11" s="13">
        <v>179575.57894736843</v>
      </c>
      <c r="AE11" s="12"/>
      <c r="AF11" s="13">
        <v>179575.57894736843</v>
      </c>
      <c r="AG11" s="13"/>
      <c r="AH11" s="13">
        <f t="shared" si="3"/>
        <v>119717.05263157895</v>
      </c>
      <c r="AI11" s="13"/>
      <c r="AJ11" s="13">
        <f t="shared" si="4"/>
        <v>0</v>
      </c>
      <c r="AK11" s="13"/>
      <c r="AL11" s="13">
        <f t="shared" si="5"/>
        <v>0</v>
      </c>
      <c r="AM11" s="13"/>
      <c r="AN11" s="13">
        <f t="shared" si="6"/>
        <v>0</v>
      </c>
    </row>
    <row r="12" spans="1:40" ht="30" customHeight="1" x14ac:dyDescent="0.25">
      <c r="A12" s="6">
        <v>2012</v>
      </c>
      <c r="B12" s="6" t="s">
        <v>50</v>
      </c>
      <c r="C12" s="6"/>
      <c r="D12" s="6" t="s">
        <v>27</v>
      </c>
      <c r="E12" s="6"/>
      <c r="F12" s="6">
        <v>4600035114</v>
      </c>
      <c r="G12" s="7" t="s">
        <v>36</v>
      </c>
      <c r="H12" s="8" t="s">
        <v>32</v>
      </c>
      <c r="I12" s="7" t="s">
        <v>30</v>
      </c>
      <c r="J12" s="7"/>
      <c r="K12" s="9">
        <v>40911</v>
      </c>
      <c r="L12" s="9">
        <v>41092</v>
      </c>
      <c r="M12" s="10">
        <v>94788.99</v>
      </c>
      <c r="N12" s="6">
        <v>181</v>
      </c>
      <c r="O12" s="11">
        <v>6</v>
      </c>
      <c r="P12" s="10">
        <v>15798.165000000001</v>
      </c>
      <c r="Q12" s="6" t="s">
        <v>31</v>
      </c>
      <c r="R12" s="6" t="s">
        <v>31</v>
      </c>
      <c r="S12" s="6" t="s">
        <v>31</v>
      </c>
      <c r="T12" s="6" t="s">
        <v>31</v>
      </c>
      <c r="U12" s="6">
        <v>6</v>
      </c>
      <c r="V12" s="6" t="s">
        <v>31</v>
      </c>
      <c r="W12" s="6" t="s">
        <v>31</v>
      </c>
      <c r="X12" s="6" t="s">
        <v>31</v>
      </c>
      <c r="Y12" s="12"/>
      <c r="Z12" s="13">
        <v>0</v>
      </c>
      <c r="AA12" s="12"/>
      <c r="AB12" s="13">
        <v>0</v>
      </c>
      <c r="AC12" s="12"/>
      <c r="AD12" s="13">
        <v>0</v>
      </c>
      <c r="AE12" s="12"/>
      <c r="AF12" s="13">
        <v>0</v>
      </c>
      <c r="AG12" s="13"/>
      <c r="AH12" s="13">
        <f t="shared" si="3"/>
        <v>94788.99</v>
      </c>
      <c r="AI12" s="13"/>
      <c r="AJ12" s="13">
        <f t="shared" si="4"/>
        <v>0</v>
      </c>
      <c r="AK12" s="13"/>
      <c r="AL12" s="13">
        <f t="shared" si="5"/>
        <v>0</v>
      </c>
      <c r="AM12" s="13"/>
      <c r="AN12" s="13">
        <f t="shared" si="6"/>
        <v>0</v>
      </c>
    </row>
    <row r="13" spans="1:40" ht="30" customHeight="1" x14ac:dyDescent="0.25">
      <c r="A13" s="6">
        <v>2010</v>
      </c>
      <c r="B13" s="6" t="s">
        <v>50</v>
      </c>
      <c r="C13" s="6"/>
      <c r="D13" s="6" t="s">
        <v>27</v>
      </c>
      <c r="E13" s="6"/>
      <c r="F13" s="6">
        <v>4600023198</v>
      </c>
      <c r="G13" s="7" t="s">
        <v>36</v>
      </c>
      <c r="H13" s="8" t="s">
        <v>32</v>
      </c>
      <c r="I13" s="7" t="s">
        <v>30</v>
      </c>
      <c r="J13" s="7"/>
      <c r="K13" s="9">
        <v>40399</v>
      </c>
      <c r="L13" s="9">
        <v>40491</v>
      </c>
      <c r="M13" s="10">
        <v>56160</v>
      </c>
      <c r="N13" s="6">
        <v>92</v>
      </c>
      <c r="O13" s="11">
        <v>3</v>
      </c>
      <c r="P13" s="10">
        <v>18720</v>
      </c>
      <c r="Q13" s="6" t="s">
        <v>31</v>
      </c>
      <c r="R13" s="6" t="s">
        <v>31</v>
      </c>
      <c r="S13" s="6">
        <v>3</v>
      </c>
      <c r="T13" s="6" t="s">
        <v>31</v>
      </c>
      <c r="U13" s="6" t="s">
        <v>31</v>
      </c>
      <c r="V13" s="6" t="s">
        <v>31</v>
      </c>
      <c r="W13" s="6" t="s">
        <v>31</v>
      </c>
      <c r="X13" s="6" t="s">
        <v>31</v>
      </c>
      <c r="Y13" s="12"/>
      <c r="Z13" s="13">
        <v>0</v>
      </c>
      <c r="AA13" s="12"/>
      <c r="AB13" s="13">
        <v>0</v>
      </c>
      <c r="AC13" s="12"/>
      <c r="AD13" s="13">
        <v>56160</v>
      </c>
      <c r="AE13" s="12"/>
      <c r="AF13" s="13">
        <v>0</v>
      </c>
      <c r="AG13" s="13"/>
      <c r="AH13" s="13">
        <f t="shared" si="3"/>
        <v>0</v>
      </c>
      <c r="AI13" s="13"/>
      <c r="AJ13" s="13">
        <f t="shared" si="4"/>
        <v>0</v>
      </c>
      <c r="AK13" s="13"/>
      <c r="AL13" s="13">
        <f t="shared" si="5"/>
        <v>0</v>
      </c>
      <c r="AM13" s="13"/>
      <c r="AN13" s="13">
        <f t="shared" si="6"/>
        <v>0</v>
      </c>
    </row>
    <row r="14" spans="1:40" ht="30" customHeight="1" x14ac:dyDescent="0.25">
      <c r="A14" s="6">
        <v>2010</v>
      </c>
      <c r="B14" s="6" t="s">
        <v>50</v>
      </c>
      <c r="C14" s="6"/>
      <c r="D14" s="6" t="s">
        <v>27</v>
      </c>
      <c r="E14" s="6"/>
      <c r="F14" s="6">
        <v>4600024535</v>
      </c>
      <c r="G14" s="7" t="s">
        <v>36</v>
      </c>
      <c r="H14" s="8" t="s">
        <v>32</v>
      </c>
      <c r="I14" s="7" t="s">
        <v>30</v>
      </c>
      <c r="J14" s="7"/>
      <c r="K14" s="9">
        <v>40479</v>
      </c>
      <c r="L14" s="9">
        <v>41391</v>
      </c>
      <c r="M14" s="10">
        <v>71604</v>
      </c>
      <c r="N14" s="6">
        <v>912</v>
      </c>
      <c r="O14" s="11">
        <v>30</v>
      </c>
      <c r="P14" s="10">
        <v>2386.8000000000002</v>
      </c>
      <c r="Q14" s="6" t="s">
        <v>31</v>
      </c>
      <c r="R14" s="6" t="s">
        <v>31</v>
      </c>
      <c r="S14" s="6">
        <v>2</v>
      </c>
      <c r="T14" s="6">
        <v>12</v>
      </c>
      <c r="U14" s="6">
        <v>12</v>
      </c>
      <c r="V14" s="6">
        <v>4</v>
      </c>
      <c r="W14" s="6" t="s">
        <v>31</v>
      </c>
      <c r="X14" s="6" t="s">
        <v>31</v>
      </c>
      <c r="Y14" s="12"/>
      <c r="Z14" s="13">
        <v>0</v>
      </c>
      <c r="AA14" s="12"/>
      <c r="AB14" s="13">
        <v>0</v>
      </c>
      <c r="AC14" s="12"/>
      <c r="AD14" s="13">
        <v>4773.6000000000004</v>
      </c>
      <c r="AE14" s="12"/>
      <c r="AF14" s="13">
        <v>28641.600000000002</v>
      </c>
      <c r="AG14" s="13"/>
      <c r="AH14" s="13">
        <f t="shared" si="3"/>
        <v>28641.600000000002</v>
      </c>
      <c r="AI14" s="13"/>
      <c r="AJ14" s="13">
        <f t="shared" si="4"/>
        <v>9547.2000000000007</v>
      </c>
      <c r="AK14" s="13"/>
      <c r="AL14" s="13">
        <f t="shared" si="5"/>
        <v>0</v>
      </c>
      <c r="AM14" s="13"/>
      <c r="AN14" s="13">
        <f t="shared" si="6"/>
        <v>0</v>
      </c>
    </row>
    <row r="15" spans="1:40" ht="30" customHeight="1" x14ac:dyDescent="0.25">
      <c r="A15" s="6">
        <v>2012</v>
      </c>
      <c r="B15" s="6" t="s">
        <v>50</v>
      </c>
      <c r="C15" s="6"/>
      <c r="D15" s="6" t="s">
        <v>27</v>
      </c>
      <c r="E15" s="6"/>
      <c r="F15" s="6">
        <v>4600037116</v>
      </c>
      <c r="G15" s="7" t="s">
        <v>36</v>
      </c>
      <c r="H15" s="8" t="s">
        <v>32</v>
      </c>
      <c r="I15" s="7" t="s">
        <v>30</v>
      </c>
      <c r="J15" s="7"/>
      <c r="K15" s="9">
        <v>40966</v>
      </c>
      <c r="L15" s="9">
        <v>41056</v>
      </c>
      <c r="M15" s="10">
        <v>81821</v>
      </c>
      <c r="N15" s="6">
        <v>90</v>
      </c>
      <c r="O15" s="11">
        <v>3</v>
      </c>
      <c r="P15" s="10">
        <v>27273.666666666668</v>
      </c>
      <c r="Q15" s="6" t="s">
        <v>31</v>
      </c>
      <c r="R15" s="6" t="s">
        <v>31</v>
      </c>
      <c r="S15" s="6" t="s">
        <v>31</v>
      </c>
      <c r="T15" s="6" t="s">
        <v>31</v>
      </c>
      <c r="U15" s="6">
        <v>3</v>
      </c>
      <c r="V15" s="6" t="s">
        <v>31</v>
      </c>
      <c r="W15" s="6" t="s">
        <v>31</v>
      </c>
      <c r="X15" s="6" t="s">
        <v>31</v>
      </c>
      <c r="Y15" s="12"/>
      <c r="Z15" s="13">
        <v>0</v>
      </c>
      <c r="AA15" s="12"/>
      <c r="AB15" s="13">
        <v>0</v>
      </c>
      <c r="AC15" s="12"/>
      <c r="AD15" s="13">
        <v>0</v>
      </c>
      <c r="AE15" s="12"/>
      <c r="AF15" s="13">
        <v>0</v>
      </c>
      <c r="AG15" s="13"/>
      <c r="AH15" s="13">
        <f t="shared" si="3"/>
        <v>81821</v>
      </c>
      <c r="AI15" s="13"/>
      <c r="AJ15" s="13">
        <f t="shared" si="4"/>
        <v>0</v>
      </c>
      <c r="AK15" s="13"/>
      <c r="AL15" s="13">
        <f t="shared" si="5"/>
        <v>0</v>
      </c>
      <c r="AM15" s="13"/>
      <c r="AN15" s="13">
        <f t="shared" si="6"/>
        <v>0</v>
      </c>
    </row>
    <row r="16" spans="1:40" ht="30" customHeight="1" x14ac:dyDescent="0.25">
      <c r="A16" s="6">
        <v>2012</v>
      </c>
      <c r="B16" s="6" t="s">
        <v>50</v>
      </c>
      <c r="C16" s="6"/>
      <c r="D16" s="6" t="s">
        <v>33</v>
      </c>
      <c r="E16" s="6"/>
      <c r="F16" s="6">
        <v>4600038156</v>
      </c>
      <c r="G16" s="7" t="s">
        <v>36</v>
      </c>
      <c r="H16" s="8" t="s">
        <v>32</v>
      </c>
      <c r="I16" s="7" t="s">
        <v>30</v>
      </c>
      <c r="J16" s="7"/>
      <c r="K16" s="9">
        <v>41024</v>
      </c>
      <c r="L16" s="9">
        <v>41753</v>
      </c>
      <c r="M16" s="10">
        <v>470551.43</v>
      </c>
      <c r="N16" s="6">
        <v>729</v>
      </c>
      <c r="O16" s="11">
        <v>24</v>
      </c>
      <c r="P16" s="10">
        <v>19606.309583333332</v>
      </c>
      <c r="Q16" s="6" t="s">
        <v>31</v>
      </c>
      <c r="R16" s="6" t="s">
        <v>31</v>
      </c>
      <c r="S16" s="6" t="s">
        <v>31</v>
      </c>
      <c r="T16" s="6" t="s">
        <v>31</v>
      </c>
      <c r="U16" s="6">
        <v>8</v>
      </c>
      <c r="V16" s="6">
        <v>12</v>
      </c>
      <c r="W16" s="6">
        <v>4</v>
      </c>
      <c r="X16" s="6" t="s">
        <v>31</v>
      </c>
      <c r="Y16" s="12"/>
      <c r="Z16" s="13">
        <v>0</v>
      </c>
      <c r="AA16" s="12"/>
      <c r="AB16" s="13">
        <v>0</v>
      </c>
      <c r="AC16" s="12"/>
      <c r="AD16" s="13">
        <v>0</v>
      </c>
      <c r="AE16" s="12"/>
      <c r="AF16" s="13">
        <v>0</v>
      </c>
      <c r="AG16" s="13"/>
      <c r="AH16" s="13">
        <f t="shared" si="3"/>
        <v>156850.47666666665</v>
      </c>
      <c r="AI16" s="13"/>
      <c r="AJ16" s="13">
        <f t="shared" si="4"/>
        <v>235275.71499999997</v>
      </c>
      <c r="AK16" s="13"/>
      <c r="AL16" s="13">
        <f t="shared" si="5"/>
        <v>78425.238333333327</v>
      </c>
      <c r="AM16" s="13"/>
      <c r="AN16" s="13">
        <f t="shared" si="6"/>
        <v>0</v>
      </c>
    </row>
    <row r="17" spans="1:42" ht="30" customHeight="1" x14ac:dyDescent="0.25">
      <c r="A17" s="142">
        <v>2013</v>
      </c>
      <c r="B17" s="142" t="s">
        <v>50</v>
      </c>
      <c r="C17" s="152" t="s">
        <v>141</v>
      </c>
      <c r="D17" s="142" t="s">
        <v>33</v>
      </c>
      <c r="E17" s="142"/>
      <c r="F17" s="142"/>
      <c r="G17" s="143" t="s">
        <v>36</v>
      </c>
      <c r="H17" s="144" t="s">
        <v>32</v>
      </c>
      <c r="I17" s="142" t="s">
        <v>30</v>
      </c>
      <c r="J17" s="142"/>
      <c r="K17" s="145">
        <v>41518</v>
      </c>
      <c r="L17" s="145">
        <v>42979</v>
      </c>
      <c r="M17" s="146">
        <v>394805.81</v>
      </c>
      <c r="N17" s="142">
        <f>(L17-K17)</f>
        <v>1461</v>
      </c>
      <c r="O17" s="147">
        <v>48</v>
      </c>
      <c r="P17" s="146">
        <f>M17/O17</f>
        <v>8225.1210416666672</v>
      </c>
      <c r="Q17" s="142"/>
      <c r="R17" s="142"/>
      <c r="S17" s="142"/>
      <c r="T17" s="148"/>
      <c r="U17" s="149" t="s">
        <v>31</v>
      </c>
      <c r="V17" s="149">
        <v>4</v>
      </c>
      <c r="W17" s="149">
        <v>12</v>
      </c>
      <c r="X17" s="149">
        <v>12</v>
      </c>
      <c r="Y17" s="149"/>
      <c r="Z17" s="149">
        <v>128387.0325</v>
      </c>
      <c r="AA17" s="150">
        <v>2013</v>
      </c>
      <c r="AB17" s="150" t="s">
        <v>142</v>
      </c>
      <c r="AC17" s="150"/>
      <c r="AD17" s="150"/>
      <c r="AE17" s="150"/>
      <c r="AF17" s="150"/>
      <c r="AG17" s="150"/>
      <c r="AH17" s="150"/>
      <c r="AI17" s="150"/>
      <c r="AJ17" s="146">
        <f t="shared" ref="AJ17" si="7">IF(V17="-",0*P17,V17*P17)</f>
        <v>32900.484166666669</v>
      </c>
      <c r="AK17" s="149"/>
      <c r="AL17" s="149">
        <f t="shared" ref="AL17" si="8">IF(W17="-",0*P17,W17*P17)</f>
        <v>98701.452500000014</v>
      </c>
      <c r="AM17" s="149"/>
      <c r="AN17" s="149">
        <f t="shared" ref="AN17" si="9">IF(X17="-",0*P17,X17*P17)</f>
        <v>98701.452500000014</v>
      </c>
      <c r="AO17" s="153">
        <f t="shared" ref="AO17" si="10">YEAR(K17)</f>
        <v>2013</v>
      </c>
      <c r="AP17" s="150" t="s">
        <v>142</v>
      </c>
    </row>
    <row r="18" spans="1:42" ht="30" customHeight="1" x14ac:dyDescent="0.25">
      <c r="A18" s="6">
        <v>2012</v>
      </c>
      <c r="B18" s="6" t="s">
        <v>50</v>
      </c>
      <c r="C18" s="6"/>
      <c r="D18" s="6" t="s">
        <v>33</v>
      </c>
      <c r="E18" s="6"/>
      <c r="F18" s="6">
        <v>4600038125</v>
      </c>
      <c r="G18" s="7" t="s">
        <v>36</v>
      </c>
      <c r="H18" s="8" t="s">
        <v>32</v>
      </c>
      <c r="I18" s="6" t="s">
        <v>30</v>
      </c>
      <c r="J18" s="6"/>
      <c r="K18" s="9">
        <v>41025</v>
      </c>
      <c r="L18" s="9">
        <v>41754</v>
      </c>
      <c r="M18" s="10">
        <v>55970.366399999992</v>
      </c>
      <c r="N18" s="6">
        <v>729</v>
      </c>
      <c r="O18" s="11">
        <v>24</v>
      </c>
      <c r="P18" s="10">
        <v>2332.0985999999998</v>
      </c>
      <c r="Q18" s="6" t="s">
        <v>31</v>
      </c>
      <c r="R18" s="6" t="s">
        <v>31</v>
      </c>
      <c r="S18" s="6" t="s">
        <v>31</v>
      </c>
      <c r="T18" s="6" t="s">
        <v>31</v>
      </c>
      <c r="U18" s="6">
        <v>8</v>
      </c>
      <c r="V18" s="6">
        <v>12</v>
      </c>
      <c r="W18" s="6">
        <v>4</v>
      </c>
      <c r="X18" s="6" t="s">
        <v>31</v>
      </c>
      <c r="Y18" s="12"/>
      <c r="Z18" s="13">
        <v>0</v>
      </c>
      <c r="AA18" s="12"/>
      <c r="AB18" s="13">
        <v>0</v>
      </c>
      <c r="AC18" s="12"/>
      <c r="AD18" s="13">
        <v>0</v>
      </c>
      <c r="AE18" s="12"/>
      <c r="AF18" s="13">
        <v>0</v>
      </c>
      <c r="AG18" s="13"/>
      <c r="AH18" s="13">
        <f t="shared" si="3"/>
        <v>18656.788799999998</v>
      </c>
      <c r="AI18" s="13"/>
      <c r="AJ18" s="13">
        <f t="shared" si="4"/>
        <v>27985.183199999999</v>
      </c>
      <c r="AK18" s="13"/>
      <c r="AL18" s="13">
        <f t="shared" si="5"/>
        <v>9328.3943999999992</v>
      </c>
      <c r="AM18" s="13"/>
      <c r="AN18" s="13">
        <f t="shared" si="6"/>
        <v>0</v>
      </c>
    </row>
    <row r="19" spans="1:42" ht="6.2" customHeight="1" x14ac:dyDescent="0.25"/>
    <row r="20" spans="1:42" ht="47.25" customHeight="1" x14ac:dyDescent="0.25">
      <c r="Z20" s="39">
        <f>SUM(Z7:Z18)</f>
        <v>128387.0325</v>
      </c>
      <c r="AB20" s="39">
        <f>SUM(AB7:AB18)</f>
        <v>89787.789473684214</v>
      </c>
      <c r="AD20" s="39">
        <f>SUM(AD7:AD18)</f>
        <v>240509.17894736843</v>
      </c>
      <c r="AF20" s="39">
        <f>SUM(AF7:AF18)</f>
        <v>208217.17894736843</v>
      </c>
      <c r="AH20" s="39">
        <f>SUM(AH7:AH18)</f>
        <v>502066.8019871345</v>
      </c>
      <c r="AJ20" s="38">
        <f>SUM(AJ7:AJ18)</f>
        <v>404025.55847777775</v>
      </c>
      <c r="AL20" s="39">
        <f>SUM(AL7:AL18)</f>
        <v>187680.08523333335</v>
      </c>
      <c r="AN20" s="39">
        <f>SUM(AN7:AN18)</f>
        <v>98701.452500000014</v>
      </c>
    </row>
  </sheetData>
  <autoFilter ref="A6:X18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16"/>
  <sheetViews>
    <sheetView showGridLines="0" zoomScale="80" zoomScaleNormal="80" workbookViewId="0">
      <pane xSplit="6" ySplit="6" topLeftCell="O7" activePane="bottomRight" state="frozen"/>
      <selection pane="topRight" activeCell="F1" sqref="F1"/>
      <selection pane="bottomLeft" activeCell="A7" sqref="A7"/>
      <selection pane="bottomRight" activeCell="AN16" sqref="AN16"/>
    </sheetView>
  </sheetViews>
  <sheetFormatPr defaultRowHeight="15" x14ac:dyDescent="0.25"/>
  <cols>
    <col min="1" max="1" width="12.5703125" customWidth="1"/>
    <col min="2" max="2" width="12.7109375" bestFit="1" customWidth="1"/>
    <col min="3" max="3" width="16.28515625" bestFit="1" customWidth="1"/>
    <col min="4" max="4" width="12.85546875" bestFit="1" customWidth="1"/>
    <col min="5" max="5" width="12.85546875" customWidth="1"/>
    <col min="6" max="6" width="12" bestFit="1" customWidth="1"/>
    <col min="7" max="7" width="13.140625" bestFit="1" customWidth="1"/>
    <col min="8" max="8" width="24.85546875" bestFit="1" customWidth="1"/>
    <col min="9" max="9" width="10.7109375" bestFit="1" customWidth="1"/>
    <col min="10" max="10" width="10.7109375" customWidth="1"/>
    <col min="11" max="12" width="11.5703125" bestFit="1" customWidth="1"/>
    <col min="13" max="13" width="10.85546875" bestFit="1" customWidth="1"/>
    <col min="14" max="14" width="11.42578125" customWidth="1"/>
    <col min="15" max="15" width="7.5703125" customWidth="1"/>
    <col min="16" max="16" width="9.42578125" customWidth="1"/>
    <col min="17" max="21" width="11" hidden="1" customWidth="1"/>
    <col min="22" max="24" width="11" customWidth="1"/>
    <col min="25" max="25" width="0.5703125" customWidth="1"/>
    <col min="26" max="26" width="18" hidden="1" customWidth="1"/>
    <col min="27" max="27" width="0.5703125" hidden="1" customWidth="1"/>
    <col min="28" max="28" width="18" hidden="1" customWidth="1"/>
    <col min="29" max="29" width="0.5703125" hidden="1" customWidth="1"/>
    <col min="30" max="30" width="18" hidden="1" customWidth="1"/>
    <col min="31" max="31" width="0.5703125" hidden="1" customWidth="1"/>
    <col min="32" max="32" width="18" hidden="1" customWidth="1"/>
    <col min="33" max="33" width="0.5703125" hidden="1" customWidth="1"/>
    <col min="34" max="34" width="18" hidden="1" customWidth="1"/>
    <col min="35" max="35" width="0.5703125" customWidth="1"/>
    <col min="36" max="36" width="18" bestFit="1" customWidth="1"/>
    <col min="37" max="37" width="0.5703125" customWidth="1"/>
    <col min="38" max="38" width="18" bestFit="1" customWidth="1"/>
    <col min="39" max="39" width="0.5703125" customWidth="1"/>
    <col min="40" max="40" width="18" bestFit="1" customWidth="1"/>
  </cols>
  <sheetData>
    <row r="2" spans="1:43" ht="30" customHeight="1" x14ac:dyDescent="0.25">
      <c r="Z2" s="26" t="s">
        <v>45</v>
      </c>
      <c r="AA2" s="27"/>
      <c r="AB2" s="26" t="s">
        <v>45</v>
      </c>
      <c r="AC2" s="27"/>
      <c r="AD2" s="26" t="s">
        <v>45</v>
      </c>
      <c r="AE2" s="27"/>
      <c r="AF2" s="26" t="s">
        <v>45</v>
      </c>
      <c r="AG2" s="27"/>
      <c r="AH2" s="26" t="s">
        <v>45</v>
      </c>
      <c r="AI2" s="27"/>
      <c r="AJ2" s="26" t="s">
        <v>45</v>
      </c>
      <c r="AK2" s="27"/>
      <c r="AL2" s="26" t="s">
        <v>45</v>
      </c>
      <c r="AM2" s="27"/>
      <c r="AN2" s="26" t="s">
        <v>45</v>
      </c>
    </row>
    <row r="3" spans="1:43" ht="30" customHeight="1" x14ac:dyDescent="0.25">
      <c r="Z3" s="28">
        <v>344000</v>
      </c>
      <c r="AA3" s="27"/>
      <c r="AB3" s="28">
        <v>344000</v>
      </c>
      <c r="AC3" s="27"/>
      <c r="AD3" s="28">
        <v>344000</v>
      </c>
      <c r="AE3" s="27"/>
      <c r="AF3" s="28">
        <v>344000</v>
      </c>
      <c r="AG3" s="27"/>
      <c r="AH3" s="28">
        <v>344000</v>
      </c>
      <c r="AI3" s="29"/>
      <c r="AJ3" s="28">
        <v>295915</v>
      </c>
      <c r="AK3" s="29"/>
      <c r="AL3" s="28">
        <v>295915</v>
      </c>
      <c r="AM3" s="29"/>
      <c r="AN3" s="28">
        <v>295915</v>
      </c>
    </row>
    <row r="4" spans="1:43" ht="30" customHeight="1" x14ac:dyDescent="0.25">
      <c r="Z4" s="30">
        <f>Z3-Z16</f>
        <v>215612.9675</v>
      </c>
      <c r="AA4" s="27"/>
      <c r="AB4" s="30">
        <f>AB3-AB16</f>
        <v>344000</v>
      </c>
      <c r="AC4" s="27"/>
      <c r="AD4" s="30">
        <f>AD3-AD16</f>
        <v>321454.7</v>
      </c>
      <c r="AE4" s="27"/>
      <c r="AF4" s="30">
        <f>AF3-AF16</f>
        <v>286348.31</v>
      </c>
      <c r="AG4" s="27"/>
      <c r="AH4" s="30">
        <f>AH3-AH16</f>
        <v>178735.53437777777</v>
      </c>
      <c r="AI4" s="31"/>
      <c r="AJ4" s="30">
        <f>(AJ3-AJ16)/1000</f>
        <v>109.5849087888889</v>
      </c>
      <c r="AK4" s="31"/>
      <c r="AL4" s="30">
        <f>(AL3-AL16)/1000</f>
        <v>188.83280830000001</v>
      </c>
      <c r="AM4" s="31"/>
      <c r="AN4" s="30">
        <f>(AN3-AN16)/1000</f>
        <v>243.62502749999999</v>
      </c>
    </row>
    <row r="5" spans="1:43" ht="6.2" customHeight="1" x14ac:dyDescent="0.25"/>
    <row r="6" spans="1:43" ht="53.25" customHeight="1" x14ac:dyDescent="0.25">
      <c r="A6" s="1" t="s">
        <v>46</v>
      </c>
      <c r="B6" s="1" t="s">
        <v>47</v>
      </c>
      <c r="C6" s="1" t="s">
        <v>51</v>
      </c>
      <c r="D6" s="1" t="s">
        <v>0</v>
      </c>
      <c r="E6" s="1" t="s">
        <v>81</v>
      </c>
      <c r="F6" s="1" t="s">
        <v>1</v>
      </c>
      <c r="G6" s="1" t="s">
        <v>2</v>
      </c>
      <c r="H6" s="1" t="s">
        <v>3</v>
      </c>
      <c r="I6" s="1" t="s">
        <v>4</v>
      </c>
      <c r="J6" s="1" t="s">
        <v>82</v>
      </c>
      <c r="K6" s="1" t="s">
        <v>5</v>
      </c>
      <c r="L6" s="1" t="s">
        <v>6</v>
      </c>
      <c r="M6" s="2" t="s">
        <v>7</v>
      </c>
      <c r="N6" s="1" t="s">
        <v>8</v>
      </c>
      <c r="O6" s="1" t="s">
        <v>9</v>
      </c>
      <c r="P6" s="1" t="s">
        <v>10</v>
      </c>
      <c r="Q6" s="3" t="s">
        <v>11</v>
      </c>
      <c r="R6" s="3" t="s">
        <v>12</v>
      </c>
      <c r="S6" s="3" t="s">
        <v>13</v>
      </c>
      <c r="T6" s="3" t="s">
        <v>14</v>
      </c>
      <c r="U6" s="3" t="s">
        <v>15</v>
      </c>
      <c r="V6" s="3" t="s">
        <v>16</v>
      </c>
      <c r="W6" s="3" t="s">
        <v>17</v>
      </c>
      <c r="X6" s="3" t="s">
        <v>18</v>
      </c>
      <c r="Y6" s="4"/>
      <c r="Z6" s="1" t="s">
        <v>19</v>
      </c>
      <c r="AA6" s="4"/>
      <c r="AB6" s="1" t="s">
        <v>20</v>
      </c>
      <c r="AC6" s="4"/>
      <c r="AD6" s="1" t="s">
        <v>21</v>
      </c>
      <c r="AE6" s="4"/>
      <c r="AF6" s="1" t="s">
        <v>22</v>
      </c>
      <c r="AG6" s="4"/>
      <c r="AH6" s="1" t="s">
        <v>23</v>
      </c>
      <c r="AI6" s="5"/>
      <c r="AJ6" s="40" t="s">
        <v>24</v>
      </c>
      <c r="AK6" s="5"/>
      <c r="AL6" s="1" t="s">
        <v>25</v>
      </c>
      <c r="AM6" s="5"/>
      <c r="AN6" s="1" t="s">
        <v>26</v>
      </c>
    </row>
    <row r="7" spans="1:43" ht="30" customHeight="1" x14ac:dyDescent="0.25">
      <c r="A7" s="6">
        <v>2010</v>
      </c>
      <c r="B7" s="6" t="s">
        <v>50</v>
      </c>
      <c r="C7" s="6"/>
      <c r="D7" s="6" t="s">
        <v>27</v>
      </c>
      <c r="E7" s="6"/>
      <c r="F7" s="6">
        <v>5000000048</v>
      </c>
      <c r="G7" s="7" t="s">
        <v>37</v>
      </c>
      <c r="H7" s="8" t="s">
        <v>32</v>
      </c>
      <c r="I7" s="7" t="s">
        <v>30</v>
      </c>
      <c r="J7" s="7"/>
      <c r="K7" s="9">
        <v>40232</v>
      </c>
      <c r="L7" s="9">
        <v>40961</v>
      </c>
      <c r="M7" s="10">
        <v>48320.56</v>
      </c>
      <c r="N7" s="6">
        <v>729</v>
      </c>
      <c r="O7" s="11">
        <v>24</v>
      </c>
      <c r="P7" s="10">
        <v>2013.3566666666666</v>
      </c>
      <c r="Q7" s="6" t="s">
        <v>31</v>
      </c>
      <c r="R7" s="6" t="s">
        <v>31</v>
      </c>
      <c r="S7" s="6">
        <v>10</v>
      </c>
      <c r="T7" s="6">
        <v>12</v>
      </c>
      <c r="U7" s="6">
        <v>2</v>
      </c>
      <c r="V7" s="6" t="s">
        <v>31</v>
      </c>
      <c r="W7" s="6" t="s">
        <v>31</v>
      </c>
      <c r="X7" s="6" t="s">
        <v>31</v>
      </c>
      <c r="Y7" s="12"/>
      <c r="Z7" s="13">
        <v>0</v>
      </c>
      <c r="AA7" s="12"/>
      <c r="AB7" s="13">
        <v>0</v>
      </c>
      <c r="AC7" s="12"/>
      <c r="AD7" s="13">
        <v>20133.566666666666</v>
      </c>
      <c r="AE7" s="12"/>
      <c r="AF7" s="13">
        <v>24160.28</v>
      </c>
      <c r="AG7" s="13"/>
      <c r="AH7" s="13">
        <f>IF(U7="-",0*P7,U7*P7)</f>
        <v>4026.7133333333331</v>
      </c>
      <c r="AI7" s="13"/>
      <c r="AJ7" s="13">
        <f>IF(V7="-",0*P7,V7*P7)</f>
        <v>0</v>
      </c>
      <c r="AK7" s="13"/>
      <c r="AL7" s="13">
        <f>IF(W7="-",0*P7,W7*P7)</f>
        <v>0</v>
      </c>
      <c r="AM7" s="13"/>
      <c r="AN7" s="13">
        <f>IF(X7="-",0*P7,X7*P7)</f>
        <v>0</v>
      </c>
    </row>
    <row r="8" spans="1:43" ht="30" customHeight="1" x14ac:dyDescent="0.25">
      <c r="A8" s="6">
        <v>2012</v>
      </c>
      <c r="B8" s="6" t="s">
        <v>50</v>
      </c>
      <c r="C8" s="6" t="s">
        <v>73</v>
      </c>
      <c r="D8" s="6" t="s">
        <v>33</v>
      </c>
      <c r="E8" s="6"/>
      <c r="F8" s="6">
        <v>4600038409</v>
      </c>
      <c r="G8" s="7" t="s">
        <v>37</v>
      </c>
      <c r="H8" s="8" t="s">
        <v>77</v>
      </c>
      <c r="I8" s="7" t="s">
        <v>30</v>
      </c>
      <c r="J8" s="7"/>
      <c r="K8" s="9">
        <v>41050</v>
      </c>
      <c r="L8" s="9">
        <v>41628</v>
      </c>
      <c r="M8" s="10">
        <v>4090.87</v>
      </c>
      <c r="N8" s="6">
        <f>L8-K8</f>
        <v>578</v>
      </c>
      <c r="O8" s="11">
        <f>SUM(Q8:X8)</f>
        <v>18</v>
      </c>
      <c r="P8" s="10">
        <f>M8/O8</f>
        <v>227.27055555555555</v>
      </c>
      <c r="Q8" s="6" t="s">
        <v>31</v>
      </c>
      <c r="R8" s="6" t="s">
        <v>31</v>
      </c>
      <c r="S8" s="6" t="s">
        <v>31</v>
      </c>
      <c r="T8" s="6" t="s">
        <v>31</v>
      </c>
      <c r="U8" s="6">
        <v>7</v>
      </c>
      <c r="V8" s="6">
        <v>11</v>
      </c>
      <c r="W8" s="6" t="s">
        <v>31</v>
      </c>
      <c r="X8" s="6" t="s">
        <v>31</v>
      </c>
      <c r="Y8" s="12"/>
      <c r="Z8" s="13"/>
      <c r="AA8" s="12"/>
      <c r="AB8" s="13"/>
      <c r="AC8" s="12"/>
      <c r="AD8" s="13"/>
      <c r="AE8" s="12"/>
      <c r="AF8" s="13"/>
      <c r="AG8" s="13"/>
      <c r="AH8" s="13">
        <f t="shared" ref="AH8:AH14" si="0">IF(U8="-",0*P8,U8*P8)</f>
        <v>1590.8938888888888</v>
      </c>
      <c r="AI8" s="13"/>
      <c r="AJ8" s="13">
        <f t="shared" ref="AJ8:AJ14" si="1">IF(V8="-",0*P8,V8*P8)</f>
        <v>2499.9761111111111</v>
      </c>
      <c r="AK8" s="13"/>
      <c r="AL8" s="13">
        <f t="shared" ref="AL8:AL14" si="2">IF(W8="-",0*P8,W8*P8)</f>
        <v>0</v>
      </c>
      <c r="AM8" s="13"/>
      <c r="AN8" s="13">
        <f t="shared" ref="AN8:AN14" si="3">IF(X8="-",0*P8,X8*P8)</f>
        <v>0</v>
      </c>
    </row>
    <row r="9" spans="1:43" ht="30" customHeight="1" x14ac:dyDescent="0.25">
      <c r="A9" s="95">
        <v>2013</v>
      </c>
      <c r="B9" s="95" t="s">
        <v>50</v>
      </c>
      <c r="C9" s="95" t="s">
        <v>113</v>
      </c>
      <c r="D9" s="95" t="s">
        <v>33</v>
      </c>
      <c r="E9" s="95">
        <v>30020973</v>
      </c>
      <c r="F9" s="95">
        <v>4600043710</v>
      </c>
      <c r="G9" s="96" t="s">
        <v>37</v>
      </c>
      <c r="H9" s="97" t="s">
        <v>77</v>
      </c>
      <c r="I9" s="96" t="s">
        <v>30</v>
      </c>
      <c r="J9" s="96" t="s">
        <v>31</v>
      </c>
      <c r="K9" s="98">
        <v>41475</v>
      </c>
      <c r="L9" s="98">
        <v>41870</v>
      </c>
      <c r="M9" s="99">
        <v>2100</v>
      </c>
      <c r="N9" s="95">
        <v>395</v>
      </c>
      <c r="O9" s="100">
        <v>12</v>
      </c>
      <c r="P9" s="99">
        <f>(M9/O9)</f>
        <v>175</v>
      </c>
      <c r="Q9" s="95"/>
      <c r="R9" s="95"/>
      <c r="S9" s="95"/>
      <c r="T9" s="95"/>
      <c r="U9" s="95"/>
      <c r="V9" s="95">
        <v>5</v>
      </c>
      <c r="W9" s="95">
        <v>7</v>
      </c>
      <c r="X9" s="95" t="s">
        <v>31</v>
      </c>
      <c r="Y9" s="101"/>
      <c r="Z9" s="102"/>
      <c r="AA9" s="101"/>
      <c r="AB9" s="102"/>
      <c r="AC9" s="101"/>
      <c r="AD9" s="102"/>
      <c r="AE9" s="101"/>
      <c r="AF9" s="102"/>
      <c r="AG9" s="102"/>
      <c r="AH9" s="102"/>
      <c r="AI9" s="102"/>
      <c r="AJ9" s="99">
        <f t="shared" si="1"/>
        <v>875</v>
      </c>
      <c r="AK9" s="102"/>
      <c r="AL9" s="102">
        <f t="shared" si="2"/>
        <v>1225</v>
      </c>
      <c r="AM9" s="102"/>
      <c r="AN9" s="102"/>
    </row>
    <row r="10" spans="1:43" ht="30" customHeight="1" x14ac:dyDescent="0.25">
      <c r="A10" s="6">
        <v>2010</v>
      </c>
      <c r="B10" s="6" t="s">
        <v>50</v>
      </c>
      <c r="C10" s="6"/>
      <c r="D10" s="6" t="s">
        <v>27</v>
      </c>
      <c r="E10" s="6"/>
      <c r="F10" s="6">
        <v>4600024537</v>
      </c>
      <c r="G10" s="7" t="s">
        <v>37</v>
      </c>
      <c r="H10" s="8" t="s">
        <v>32</v>
      </c>
      <c r="I10" s="7" t="s">
        <v>30</v>
      </c>
      <c r="J10" s="7"/>
      <c r="K10" s="9">
        <v>40479</v>
      </c>
      <c r="L10" s="9">
        <v>41391</v>
      </c>
      <c r="M10" s="10">
        <v>36176</v>
      </c>
      <c r="N10" s="6">
        <v>912</v>
      </c>
      <c r="O10" s="11">
        <v>30</v>
      </c>
      <c r="P10" s="10">
        <f t="shared" ref="P10:P14" si="4">(M10/O10)</f>
        <v>1205.8666666666666</v>
      </c>
      <c r="Q10" s="6" t="s">
        <v>31</v>
      </c>
      <c r="R10" s="6" t="s">
        <v>31</v>
      </c>
      <c r="S10" s="6">
        <v>2</v>
      </c>
      <c r="T10" s="6">
        <v>12</v>
      </c>
      <c r="U10" s="6">
        <v>12</v>
      </c>
      <c r="V10" s="6">
        <v>4</v>
      </c>
      <c r="W10" s="6" t="s">
        <v>31</v>
      </c>
      <c r="X10" s="6" t="s">
        <v>31</v>
      </c>
      <c r="Y10" s="12"/>
      <c r="Z10" s="13">
        <v>0</v>
      </c>
      <c r="AA10" s="12"/>
      <c r="AB10" s="13">
        <v>0</v>
      </c>
      <c r="AC10" s="12"/>
      <c r="AD10" s="13">
        <v>2411.7333333333331</v>
      </c>
      <c r="AE10" s="12"/>
      <c r="AF10" s="13">
        <v>14470.399999999998</v>
      </c>
      <c r="AG10" s="13"/>
      <c r="AH10" s="13">
        <f t="shared" si="0"/>
        <v>14470.399999999998</v>
      </c>
      <c r="AI10" s="13"/>
      <c r="AJ10" s="13">
        <f t="shared" si="1"/>
        <v>4823.4666666666662</v>
      </c>
      <c r="AK10" s="13"/>
      <c r="AL10" s="13">
        <f t="shared" si="2"/>
        <v>0</v>
      </c>
      <c r="AM10" s="13"/>
      <c r="AN10" s="13">
        <f t="shared" si="3"/>
        <v>0</v>
      </c>
    </row>
    <row r="11" spans="1:43" ht="30" customHeight="1" x14ac:dyDescent="0.25">
      <c r="A11" s="6">
        <v>2011</v>
      </c>
      <c r="B11" s="6" t="s">
        <v>50</v>
      </c>
      <c r="C11" s="6"/>
      <c r="D11" s="6" t="s">
        <v>27</v>
      </c>
      <c r="E11" s="6"/>
      <c r="F11" s="6">
        <v>4600035116</v>
      </c>
      <c r="G11" s="7" t="s">
        <v>37</v>
      </c>
      <c r="H11" s="8" t="s">
        <v>32</v>
      </c>
      <c r="I11" s="7" t="s">
        <v>30</v>
      </c>
      <c r="J11" s="7"/>
      <c r="K11" s="9">
        <v>40833</v>
      </c>
      <c r="L11" s="9">
        <v>41015</v>
      </c>
      <c r="M11" s="10">
        <v>57063.03</v>
      </c>
      <c r="N11" s="6">
        <v>182</v>
      </c>
      <c r="O11" s="11">
        <v>6</v>
      </c>
      <c r="P11" s="10">
        <f t="shared" si="4"/>
        <v>9510.5049999999992</v>
      </c>
      <c r="Q11" s="6" t="s">
        <v>31</v>
      </c>
      <c r="R11" s="6" t="s">
        <v>31</v>
      </c>
      <c r="S11" s="6" t="s">
        <v>31</v>
      </c>
      <c r="T11" s="6">
        <v>2</v>
      </c>
      <c r="U11" s="6">
        <v>4</v>
      </c>
      <c r="V11" s="6" t="s">
        <v>31</v>
      </c>
      <c r="W11" s="6" t="s">
        <v>31</v>
      </c>
      <c r="X11" s="6" t="s">
        <v>31</v>
      </c>
      <c r="Y11" s="12"/>
      <c r="Z11" s="13">
        <v>0</v>
      </c>
      <c r="AA11" s="12"/>
      <c r="AB11" s="13">
        <v>0</v>
      </c>
      <c r="AC11" s="12"/>
      <c r="AD11" s="13">
        <v>0</v>
      </c>
      <c r="AE11" s="12"/>
      <c r="AF11" s="13">
        <v>19021.009999999998</v>
      </c>
      <c r="AG11" s="13"/>
      <c r="AH11" s="13">
        <f t="shared" si="0"/>
        <v>38042.019999999997</v>
      </c>
      <c r="AI11" s="13"/>
      <c r="AJ11" s="13">
        <f t="shared" si="1"/>
        <v>0</v>
      </c>
      <c r="AK11" s="13"/>
      <c r="AL11" s="13">
        <f t="shared" si="2"/>
        <v>0</v>
      </c>
      <c r="AM11" s="13"/>
      <c r="AN11" s="13">
        <f t="shared" si="3"/>
        <v>0</v>
      </c>
    </row>
    <row r="12" spans="1:43" ht="30" customHeight="1" x14ac:dyDescent="0.25">
      <c r="A12" s="142">
        <v>2012</v>
      </c>
      <c r="B12" s="142" t="s">
        <v>50</v>
      </c>
      <c r="C12" s="142"/>
      <c r="D12" s="142" t="s">
        <v>33</v>
      </c>
      <c r="E12" s="142"/>
      <c r="F12" s="142">
        <v>4600038156</v>
      </c>
      <c r="G12" s="143" t="s">
        <v>37</v>
      </c>
      <c r="H12" s="144" t="s">
        <v>32</v>
      </c>
      <c r="I12" s="143" t="s">
        <v>30</v>
      </c>
      <c r="J12" s="143"/>
      <c r="K12" s="145">
        <v>41024</v>
      </c>
      <c r="L12" s="145">
        <v>41753</v>
      </c>
      <c r="M12" s="146">
        <f>197420.93+49355.23</f>
        <v>246776.16</v>
      </c>
      <c r="N12" s="142">
        <v>729</v>
      </c>
      <c r="O12" s="147">
        <v>24</v>
      </c>
      <c r="P12" s="146">
        <f t="shared" si="4"/>
        <v>10282.34</v>
      </c>
      <c r="Q12" s="142" t="s">
        <v>31</v>
      </c>
      <c r="R12" s="142" t="s">
        <v>31</v>
      </c>
      <c r="S12" s="142" t="s">
        <v>31</v>
      </c>
      <c r="T12" s="142" t="s">
        <v>31</v>
      </c>
      <c r="U12" s="142">
        <v>8</v>
      </c>
      <c r="V12" s="142">
        <v>12</v>
      </c>
      <c r="W12" s="142">
        <v>4</v>
      </c>
      <c r="X12" s="142" t="s">
        <v>31</v>
      </c>
      <c r="Y12" s="148"/>
      <c r="Z12" s="149">
        <v>0</v>
      </c>
      <c r="AA12" s="148"/>
      <c r="AB12" s="149">
        <v>0</v>
      </c>
      <c r="AC12" s="148"/>
      <c r="AD12" s="149">
        <v>0</v>
      </c>
      <c r="AE12" s="148"/>
      <c r="AF12" s="149">
        <v>0</v>
      </c>
      <c r="AG12" s="149"/>
      <c r="AH12" s="149">
        <f t="shared" si="0"/>
        <v>82258.720000000001</v>
      </c>
      <c r="AI12" s="149"/>
      <c r="AJ12" s="149">
        <f t="shared" si="1"/>
        <v>123388.08</v>
      </c>
      <c r="AK12" s="149"/>
      <c r="AL12" s="149">
        <f t="shared" si="2"/>
        <v>41129.360000000001</v>
      </c>
      <c r="AM12" s="149"/>
      <c r="AN12" s="149">
        <f t="shared" si="3"/>
        <v>0</v>
      </c>
      <c r="AP12" s="150" t="s">
        <v>139</v>
      </c>
    </row>
    <row r="13" spans="1:43" ht="30" customHeight="1" x14ac:dyDescent="0.25">
      <c r="A13" s="142">
        <v>2013</v>
      </c>
      <c r="B13" s="142" t="s">
        <v>50</v>
      </c>
      <c r="C13" s="152" t="s">
        <v>141</v>
      </c>
      <c r="D13" s="142" t="s">
        <v>33</v>
      </c>
      <c r="E13" s="142"/>
      <c r="F13" s="142"/>
      <c r="G13" s="143" t="s">
        <v>37</v>
      </c>
      <c r="H13" s="144" t="s">
        <v>32</v>
      </c>
      <c r="I13" s="142" t="s">
        <v>30</v>
      </c>
      <c r="J13" s="142"/>
      <c r="K13" s="145">
        <v>41518</v>
      </c>
      <c r="L13" s="145">
        <v>42979</v>
      </c>
      <c r="M13" s="146">
        <v>209159.89</v>
      </c>
      <c r="N13" s="142">
        <f>(L13-K13)/30</f>
        <v>48.7</v>
      </c>
      <c r="O13" s="147">
        <v>48</v>
      </c>
      <c r="P13" s="146">
        <f>M13/O13</f>
        <v>4357.4977083333333</v>
      </c>
      <c r="Q13" s="142"/>
      <c r="R13" s="142"/>
      <c r="S13" s="142"/>
      <c r="T13" s="148"/>
      <c r="U13" s="149" t="s">
        <v>31</v>
      </c>
      <c r="V13" s="149">
        <v>4</v>
      </c>
      <c r="W13" s="149">
        <v>12</v>
      </c>
      <c r="X13" s="149">
        <v>12</v>
      </c>
      <c r="Y13" s="149"/>
      <c r="Z13" s="149">
        <v>128387.0325</v>
      </c>
      <c r="AA13" s="150">
        <v>2013</v>
      </c>
      <c r="AB13" s="150" t="s">
        <v>142</v>
      </c>
      <c r="AC13" s="150"/>
      <c r="AD13" s="150"/>
      <c r="AE13" s="150"/>
      <c r="AF13" s="150"/>
      <c r="AG13" s="150"/>
      <c r="AH13" s="150"/>
      <c r="AI13" s="150"/>
      <c r="AJ13" s="146">
        <f t="shared" ref="AJ13" si="5">IF(V13="-",0*P13,V13*P13)</f>
        <v>17429.990833333333</v>
      </c>
      <c r="AK13" s="149"/>
      <c r="AL13" s="149">
        <f t="shared" ref="AL13" si="6">IF(W13="-",0*P13,W13*P13)</f>
        <v>52289.972500000003</v>
      </c>
      <c r="AM13" s="149"/>
      <c r="AN13" s="149">
        <f t="shared" ref="AN13" si="7">IF(X13="-",0*P13,X13*P13)</f>
        <v>52289.972500000003</v>
      </c>
      <c r="AO13" s="153">
        <f t="shared" ref="AO13" si="8">YEAR(K13)</f>
        <v>2013</v>
      </c>
      <c r="AP13" s="150" t="s">
        <v>142</v>
      </c>
      <c r="AQ13" s="150"/>
    </row>
    <row r="14" spans="1:43" ht="30" customHeight="1" x14ac:dyDescent="0.25">
      <c r="A14" s="6">
        <v>2012</v>
      </c>
      <c r="B14" s="6" t="s">
        <v>50</v>
      </c>
      <c r="C14" s="6"/>
      <c r="D14" s="6" t="s">
        <v>33</v>
      </c>
      <c r="E14" s="6"/>
      <c r="F14" s="6">
        <v>4600038125</v>
      </c>
      <c r="G14" s="7" t="s">
        <v>37</v>
      </c>
      <c r="H14" s="8" t="s">
        <v>32</v>
      </c>
      <c r="I14" s="6" t="s">
        <v>30</v>
      </c>
      <c r="J14" s="6"/>
      <c r="K14" s="9">
        <v>41025</v>
      </c>
      <c r="L14" s="9">
        <v>41754</v>
      </c>
      <c r="M14" s="10">
        <v>74627.155199999994</v>
      </c>
      <c r="N14" s="6">
        <v>729</v>
      </c>
      <c r="O14" s="11">
        <v>24</v>
      </c>
      <c r="P14" s="10">
        <f t="shared" si="4"/>
        <v>3109.4647999999997</v>
      </c>
      <c r="Q14" s="6" t="s">
        <v>31</v>
      </c>
      <c r="R14" s="6" t="s">
        <v>31</v>
      </c>
      <c r="S14" s="6" t="s">
        <v>31</v>
      </c>
      <c r="T14" s="6" t="s">
        <v>31</v>
      </c>
      <c r="U14" s="6">
        <v>8</v>
      </c>
      <c r="V14" s="6">
        <v>12</v>
      </c>
      <c r="W14" s="6">
        <v>4</v>
      </c>
      <c r="X14" s="6" t="s">
        <v>31</v>
      </c>
      <c r="Y14" s="12"/>
      <c r="Z14" s="13">
        <v>0</v>
      </c>
      <c r="AA14" s="12"/>
      <c r="AB14" s="13">
        <v>0</v>
      </c>
      <c r="AC14" s="12"/>
      <c r="AD14" s="13">
        <v>0</v>
      </c>
      <c r="AE14" s="12"/>
      <c r="AF14" s="13">
        <v>0</v>
      </c>
      <c r="AG14" s="13"/>
      <c r="AH14" s="13">
        <f t="shared" si="0"/>
        <v>24875.718399999998</v>
      </c>
      <c r="AI14" s="13"/>
      <c r="AJ14" s="13">
        <f t="shared" si="1"/>
        <v>37313.577599999997</v>
      </c>
      <c r="AK14" s="13"/>
      <c r="AL14" s="13">
        <f t="shared" si="2"/>
        <v>12437.859199999999</v>
      </c>
      <c r="AM14" s="13"/>
      <c r="AN14" s="13">
        <f t="shared" si="3"/>
        <v>0</v>
      </c>
    </row>
    <row r="15" spans="1:43" ht="6.2" customHeight="1" x14ac:dyDescent="0.25"/>
    <row r="16" spans="1:43" ht="47.25" customHeight="1" x14ac:dyDescent="0.25">
      <c r="Z16" s="39">
        <f>SUM(Z7:Z14)</f>
        <v>128387.0325</v>
      </c>
      <c r="AB16" s="39">
        <f>SUM(AB7:AB14)</f>
        <v>0</v>
      </c>
      <c r="AD16" s="39">
        <f>SUM(AD7:AD14)</f>
        <v>22545.3</v>
      </c>
      <c r="AF16" s="39">
        <f>SUM(AF7:AF14)</f>
        <v>57651.689999999988</v>
      </c>
      <c r="AH16" s="39">
        <f>SUM(AH7:AH14)</f>
        <v>165264.46562222223</v>
      </c>
      <c r="AJ16" s="38">
        <f>SUM(AJ7:AJ14)</f>
        <v>186330.09121111111</v>
      </c>
      <c r="AL16" s="39">
        <f>SUM(AL7:AL14)</f>
        <v>107082.1917</v>
      </c>
      <c r="AN16" s="39">
        <f>SUM(AN7:AN14)</f>
        <v>52289.972500000003</v>
      </c>
    </row>
  </sheetData>
  <autoFilter ref="A6:X14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Plan1</vt:lpstr>
      <vt:lpstr>GERAL </vt:lpstr>
      <vt:lpstr>PAULISTA</vt:lpstr>
      <vt:lpstr>PIRATININGA</vt:lpstr>
      <vt:lpstr>SANTA CRUZ</vt:lpstr>
      <vt:lpstr>RGE</vt:lpstr>
      <vt:lpstr>LESTE PAULISTA</vt:lpstr>
      <vt:lpstr>SUL PAULISTA</vt:lpstr>
      <vt:lpstr>MOCOCA</vt:lpstr>
      <vt:lpstr>JAGUARI</vt:lpstr>
      <vt:lpstr>GERAÇÃO</vt:lpstr>
      <vt:lpstr>BRASIL</vt:lpstr>
      <vt:lpstr>VISÃO GERAL</vt:lpstr>
      <vt:lpstr>ANÁLISE CONTROLE ROL</vt:lpstr>
      <vt:lpstr>Plan2</vt:lpstr>
    </vt:vector>
  </TitlesOfParts>
  <Company>CPFL Energia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Luiz dos Santos</dc:creator>
  <cp:lastModifiedBy>c472034</cp:lastModifiedBy>
  <cp:lastPrinted>2013-10-17T16:38:42Z</cp:lastPrinted>
  <dcterms:created xsi:type="dcterms:W3CDTF">2013-04-10T13:15:16Z</dcterms:created>
  <dcterms:modified xsi:type="dcterms:W3CDTF">2013-10-25T12:29:21Z</dcterms:modified>
</cp:coreProperties>
</file>