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\\192.168.0.35\공유폴더\거래명세서(e24)\이마트\2026년\"/>
    </mc:Choice>
  </mc:AlternateContent>
  <xr:revisionPtr revIDLastSave="0" documentId="13_ncr:1_{8BB16DE7-6BDB-449D-A9EF-86CF2947C5BD}" xr6:coauthVersionLast="47" xr6:coauthVersionMax="47" xr10:uidLastSave="{00000000-0000-0000-0000-000000000000}"/>
  <bookViews>
    <workbookView xWindow="1590" yWindow="0" windowWidth="26250" windowHeight="15615" tabRatio="909" firstSheet="215" activeTab="217" xr2:uid="{00000000-000D-0000-FFFF-FFFF00000000}"/>
  </bookViews>
  <sheets>
    <sheet name="대광피벗(재고)" sheetId="352" r:id="rId1"/>
    <sheet name="원주(날짜변경!!)" sheetId="353" r:id="rId2"/>
    <sheet name="김해 (18)" sheetId="354" r:id="rId3"/>
    <sheet name="양산 (18)" sheetId="355" r:id="rId4"/>
    <sheet name="세종 (18)" sheetId="357" r:id="rId5"/>
    <sheet name="장성 (25)" sheetId="356" r:id="rId6"/>
    <sheet name="김천 (18)" sheetId="358" r:id="rId7"/>
    <sheet name="경산(7)" sheetId="376" r:id="rId8"/>
    <sheet name="화성 (16)" sheetId="359" r:id="rId9"/>
    <sheet name="청라 (16)" sheetId="360" r:id="rId10"/>
    <sheet name="평택 (16)" sheetId="361" r:id="rId11"/>
    <sheet name="포천(16)" sheetId="362" r:id="rId12"/>
    <sheet name="양지 (16)" sheetId="363" r:id="rId13"/>
    <sheet name="영진베이커리" sheetId="666" r:id="rId14"/>
    <sheet name="원주 (26)" sheetId="667" r:id="rId15"/>
    <sheet name="김해 (28)" sheetId="668" r:id="rId16"/>
    <sheet name="양산 (28)" sheetId="669" r:id="rId17"/>
    <sheet name="세종 (28)" sheetId="670" r:id="rId18"/>
    <sheet name="장성 (35)" sheetId="672" r:id="rId19"/>
    <sheet name="김천 (27)" sheetId="671" r:id="rId20"/>
    <sheet name="경산(20)" sheetId="673" r:id="rId21"/>
    <sheet name="화성 (26)" sheetId="674" r:id="rId22"/>
    <sheet name="청라 (26)" sheetId="675" r:id="rId23"/>
    <sheet name="평택 (26)" sheetId="676" r:id="rId24"/>
    <sheet name="포천(26)" sheetId="677" r:id="rId25"/>
    <sheet name="양지 (26)" sheetId="678" r:id="rId26"/>
    <sheet name="엠즈베이커스발주량" sheetId="165" r:id="rId27"/>
    <sheet name="원주(2)" sheetId="238" r:id="rId28"/>
    <sheet name="김해(2)" sheetId="170" r:id="rId29"/>
    <sheet name="양산 (2)" sheetId="171" r:id="rId30"/>
    <sheet name="세종 (2)" sheetId="167" r:id="rId31"/>
    <sheet name="장성 (2)" sheetId="166" r:id="rId32"/>
    <sheet name="김천2" sheetId="176" r:id="rId33"/>
    <sheet name="경산(2)" sheetId="365" r:id="rId34"/>
    <sheet name="화성 (2)" sheetId="174" r:id="rId35"/>
    <sheet name="청라(2)" sheetId="175" r:id="rId36"/>
    <sheet name="평택 (2)" sheetId="173" r:id="rId37"/>
    <sheet name="포천 (2)" sheetId="168" r:id="rId38"/>
    <sheet name="양지 (2)" sheetId="172" r:id="rId39"/>
    <sheet name="뚠뚠피벗발주량(재고)" sheetId="246" state="hidden" r:id="rId40"/>
    <sheet name="원주" sheetId="247" state="hidden" r:id="rId41"/>
    <sheet name="김해" sheetId="248" state="hidden" r:id="rId42"/>
    <sheet name="양산" sheetId="249" state="hidden" r:id="rId43"/>
    <sheet name="세종" sheetId="251" state="hidden" r:id="rId44"/>
    <sheet name="장성" sheetId="250" state="hidden" r:id="rId45"/>
    <sheet name="김천" sheetId="377" state="hidden" r:id="rId46"/>
    <sheet name="경산" sheetId="364" state="hidden" r:id="rId47"/>
    <sheet name="화성" sheetId="253" state="hidden" r:id="rId48"/>
    <sheet name="청라" sheetId="254" state="hidden" r:id="rId49"/>
    <sheet name="평택" sheetId="255" state="hidden" r:id="rId50"/>
    <sheet name="포천" sheetId="256" state="hidden" r:id="rId51"/>
    <sheet name="양지" sheetId="258" state="hidden" r:id="rId52"/>
    <sheet name="스윗밸런스피벗발주량" sheetId="613" r:id="rId53"/>
    <sheet name="원주 (4)" sheetId="614" r:id="rId54"/>
    <sheet name="김해 (4)" sheetId="615" r:id="rId55"/>
    <sheet name="양산 (4)" sheetId="616" r:id="rId56"/>
    <sheet name="세종 (4)" sheetId="617" r:id="rId57"/>
    <sheet name="장성 (13)" sheetId="618" r:id="rId58"/>
    <sheet name="김천3 (2)" sheetId="619" r:id="rId59"/>
    <sheet name="경산(4)" sheetId="620" r:id="rId60"/>
    <sheet name="화성 (4)" sheetId="621" r:id="rId61"/>
    <sheet name="청라 (4)" sheetId="622" r:id="rId62"/>
    <sheet name="평택 (4)" sheetId="623" r:id="rId63"/>
    <sheet name="포천 (4)" sheetId="624" r:id="rId64"/>
    <sheet name="양지 (4)" sheetId="625" r:id="rId65"/>
    <sheet name="미샛피벗발주량 (2)" sheetId="117" r:id="rId66"/>
    <sheet name="원주 (3)" sheetId="118" r:id="rId67"/>
    <sheet name="김해 (3)" sheetId="122" r:id="rId68"/>
    <sheet name="양산 (3)" sheetId="123" r:id="rId69"/>
    <sheet name="세종 (3)" sheetId="119" r:id="rId70"/>
    <sheet name="장성 (12)" sheetId="239" r:id="rId71"/>
    <sheet name="김천3" sheetId="128" r:id="rId72"/>
    <sheet name="경산(3)" sheetId="366" r:id="rId73"/>
    <sheet name="화성 (3)" sheetId="126" r:id="rId74"/>
    <sheet name="청라 (3)" sheetId="127" r:id="rId75"/>
    <sheet name="평택 (3)" sheetId="125" r:id="rId76"/>
    <sheet name="포천 (3)" sheetId="120" r:id="rId77"/>
    <sheet name="양지 (3)" sheetId="124" r:id="rId78"/>
    <sheet name="탭스푸드피벗발주량 (2)" sheetId="328" r:id="rId79"/>
    <sheet name="원주 (8)" sheetId="329" r:id="rId80"/>
    <sheet name="김해 (8)" sheetId="330" r:id="rId81"/>
    <sheet name="양산 (8)" sheetId="331" r:id="rId82"/>
    <sheet name="세종 (8)" sheetId="333" r:id="rId83"/>
    <sheet name="장성 (15)" sheetId="332" r:id="rId84"/>
    <sheet name="김천8" sheetId="334" r:id="rId85"/>
    <sheet name="경산 (8)" sheetId="368" r:id="rId86"/>
    <sheet name="화성 (7)" sheetId="335" r:id="rId87"/>
    <sheet name="청라 (7)" sheetId="336" r:id="rId88"/>
    <sheet name="평택 (7)" sheetId="337" r:id="rId89"/>
    <sheet name="포천 (7)" sheetId="338" r:id="rId90"/>
    <sheet name="양지 (7)" sheetId="339" r:id="rId91"/>
    <sheet name="세아피벗발주량" sheetId="259" r:id="rId92"/>
    <sheet name="원주 (11)" sheetId="260" r:id="rId93"/>
    <sheet name="김해 (12)" sheetId="261" r:id="rId94"/>
    <sheet name="양산 (12)" sheetId="262" r:id="rId95"/>
    <sheet name="세종 (12)" sheetId="264" r:id="rId96"/>
    <sheet name="장성 (19)" sheetId="263" r:id="rId97"/>
    <sheet name="김천 (12)" sheetId="265" r:id="rId98"/>
    <sheet name="경산(17)" sheetId="370" r:id="rId99"/>
    <sheet name="화성 (11)" sheetId="266" r:id="rId100"/>
    <sheet name="청라 (11)" sheetId="267" r:id="rId101"/>
    <sheet name="평택 (11)" sheetId="268" r:id="rId102"/>
    <sheet name="포천(11)" sheetId="269" r:id="rId103"/>
    <sheet name="양지 (11)" sheetId="271" r:id="rId104"/>
    <sheet name="그린델리카피벗발주량 (6)" sheetId="309" r:id="rId105"/>
    <sheet name="원주(12)" sheetId="310" r:id="rId106"/>
    <sheet name="김해 (16)" sheetId="311" r:id="rId107"/>
    <sheet name="양산 (16)" sheetId="312" r:id="rId108"/>
    <sheet name="세종 (16)" sheetId="314" r:id="rId109"/>
    <sheet name="장성 (23)" sheetId="313" r:id="rId110"/>
    <sheet name="김천12" sheetId="315" r:id="rId111"/>
    <sheet name="경산 (19)" sheetId="371" r:id="rId112"/>
    <sheet name="영우에프엔에프피벗발주량" sheetId="273" r:id="rId113"/>
    <sheet name="원주 (12)" sheetId="274" r:id="rId114"/>
    <sheet name="김해 (13)" sheetId="275" r:id="rId115"/>
    <sheet name="양산 (13)" sheetId="276" r:id="rId116"/>
    <sheet name="세종 (13)" sheetId="278" r:id="rId117"/>
    <sheet name="장성 (20)" sheetId="277" r:id="rId118"/>
    <sheet name="김천 (13)" sheetId="279" r:id="rId119"/>
    <sheet name="경산(18)" sheetId="372" r:id="rId120"/>
    <sheet name="화성 (12)" sheetId="280" r:id="rId121"/>
    <sheet name="청라 (12)" sheetId="281" r:id="rId122"/>
    <sheet name="평택 (12)" sheetId="282" r:id="rId123"/>
    <sheet name="가메골피벗" sheetId="340" state="hidden" r:id="rId124"/>
    <sheet name="원주 (15)" sheetId="341" state="hidden" r:id="rId125"/>
    <sheet name="김해 (17)" sheetId="342" state="hidden" r:id="rId126"/>
    <sheet name="양산 (17)" sheetId="343" state="hidden" r:id="rId127"/>
    <sheet name="장성 (24)" sheetId="344" state="hidden" r:id="rId128"/>
    <sheet name="세종 (17)" sheetId="345" state="hidden" r:id="rId129"/>
    <sheet name="김천 (17)" sheetId="346" state="hidden" r:id="rId130"/>
    <sheet name="경산(6)" sheetId="375" state="hidden" r:id="rId131"/>
    <sheet name="화성 (15)" sheetId="347" state="hidden" r:id="rId132"/>
    <sheet name="청라 (15)" sheetId="348" state="hidden" r:id="rId133"/>
    <sheet name="평택 (15)" sheetId="349" state="hidden" r:id="rId134"/>
    <sheet name="포천(15)" sheetId="350" state="hidden" r:id="rId135"/>
    <sheet name="양지 (15)" sheetId="351" state="hidden" r:id="rId136"/>
    <sheet name="포천(12)" sheetId="639" r:id="rId137"/>
    <sheet name="양지 (12)" sheetId="284" r:id="rId138"/>
    <sheet name="천본피벗" sheetId="483" state="hidden" r:id="rId139"/>
    <sheet name="원주 (21)" sheetId="484" state="hidden" r:id="rId140"/>
    <sheet name="김해 (22)" sheetId="485" state="hidden" r:id="rId141"/>
    <sheet name="양산 (22)" sheetId="486" state="hidden" r:id="rId142"/>
    <sheet name="세종 (23)" sheetId="487" state="hidden" r:id="rId143"/>
    <sheet name="장성 (29)" sheetId="488" state="hidden" r:id="rId144"/>
    <sheet name="김천 (21)" sheetId="489" state="hidden" r:id="rId145"/>
    <sheet name="경산(11)" sheetId="490" state="hidden" r:id="rId146"/>
    <sheet name="화성 (21)" sheetId="491" state="hidden" r:id="rId147"/>
    <sheet name="청라 (21)" sheetId="492" state="hidden" r:id="rId148"/>
    <sheet name="평택 (21)" sheetId="493" state="hidden" r:id="rId149"/>
    <sheet name="포천(21)" sheetId="494" state="hidden" r:id="rId150"/>
    <sheet name="양지 (21)" sheetId="495" state="hidden" r:id="rId151"/>
    <sheet name="자연촌(럭키물류)피벗" sheetId="561" r:id="rId152"/>
    <sheet name="원주 (20)" sheetId="562" r:id="rId153"/>
    <sheet name="김해 (23)" sheetId="563" r:id="rId154"/>
    <sheet name="양산 (23)" sheetId="564" r:id="rId155"/>
    <sheet name="세종 (22)" sheetId="565" r:id="rId156"/>
    <sheet name="장성 (30)" sheetId="566" r:id="rId157"/>
    <sheet name="김천 (22)" sheetId="567" r:id="rId158"/>
    <sheet name="경산(12)" sheetId="568" r:id="rId159"/>
    <sheet name="화성 (20)" sheetId="569" r:id="rId160"/>
    <sheet name="청라 (20)" sheetId="570" r:id="rId161"/>
    <sheet name="평택 (20)" sheetId="571" r:id="rId162"/>
    <sheet name="포천(20)" sheetId="572" r:id="rId163"/>
    <sheet name="양지 (20)" sheetId="573" r:id="rId164"/>
    <sheet name="프레시오늘피벗발주량" sheetId="653" r:id="rId165"/>
    <sheet name="원주 (14)" sheetId="654" r:id="rId166"/>
    <sheet name="김해 (15)" sheetId="655" r:id="rId167"/>
    <sheet name="양산 (15)" sheetId="656" r:id="rId168"/>
    <sheet name="세종 (15)" sheetId="657" r:id="rId169"/>
    <sheet name="장성 (22)" sheetId="658" r:id="rId170"/>
    <sheet name="김천 (14)" sheetId="659" r:id="rId171"/>
    <sheet name="경산(19)" sheetId="660" r:id="rId172"/>
    <sheet name="화성 (14)" sheetId="661" r:id="rId173"/>
    <sheet name="청라 (14)" sheetId="662" r:id="rId174"/>
    <sheet name="평택 (14)" sheetId="663" r:id="rId175"/>
    <sheet name="포천(14)" sheetId="664" r:id="rId176"/>
    <sheet name="양지 (14)" sheetId="665" r:id="rId177"/>
    <sheet name="미담롤피벗" sheetId="548" state="hidden" r:id="rId178"/>
    <sheet name="원주 (19)" sheetId="549" state="hidden" r:id="rId179"/>
    <sheet name="김해 (21)" sheetId="550" state="hidden" r:id="rId180"/>
    <sheet name="양산 (21)" sheetId="551" state="hidden" r:id="rId181"/>
    <sheet name="세종 (21)" sheetId="552" state="hidden" r:id="rId182"/>
    <sheet name="장성 (28)" sheetId="553" state="hidden" r:id="rId183"/>
    <sheet name="김천 (20)" sheetId="554" state="hidden" r:id="rId184"/>
    <sheet name="경산(10)" sheetId="555" state="hidden" r:id="rId185"/>
    <sheet name="화성 (19)" sheetId="556" state="hidden" r:id="rId186"/>
    <sheet name="청라 (19)" sheetId="557" state="hidden" r:id="rId187"/>
    <sheet name="평택 (19)" sheetId="558" state="hidden" r:id="rId188"/>
    <sheet name="포천(19)" sheetId="559" state="hidden" r:id="rId189"/>
    <sheet name="양지 (19)" sheetId="560" state="hidden" r:id="rId190"/>
    <sheet name="씨케이하우스피벗 (2)" sheetId="378" r:id="rId191"/>
    <sheet name="원주 (17)" sheetId="379" r:id="rId192"/>
    <sheet name="김해 (19)" sheetId="380" r:id="rId193"/>
    <sheet name="양산 (19)" sheetId="381" r:id="rId194"/>
    <sheet name="세종 (19)" sheetId="382" r:id="rId195"/>
    <sheet name="장성 (26)" sheetId="383" r:id="rId196"/>
    <sheet name="김천 (19)" sheetId="384" r:id="rId197"/>
    <sheet name="경산(8)" sheetId="385" r:id="rId198"/>
    <sheet name="화성 (17)" sheetId="386" r:id="rId199"/>
    <sheet name="청라 (17)" sheetId="387" r:id="rId200"/>
    <sheet name="평택 (17)" sheetId="388" r:id="rId201"/>
    <sheet name="포천(17)" sheetId="389" r:id="rId202"/>
    <sheet name="양지 (17)" sheetId="390" r:id="rId203"/>
    <sheet name="오뗄피벗" sheetId="574" r:id="rId204"/>
    <sheet name="원주 (22)" sheetId="575" r:id="rId205"/>
    <sheet name="김해 (24)" sheetId="576" r:id="rId206"/>
    <sheet name="양산 (24)" sheetId="577" r:id="rId207"/>
    <sheet name="세종 (24)" sheetId="578" r:id="rId208"/>
    <sheet name="장성 (31)" sheetId="579" r:id="rId209"/>
    <sheet name="김천 (23)" sheetId="580" r:id="rId210"/>
    <sheet name="경산(13)" sheetId="581" r:id="rId211"/>
    <sheet name="화성 (22)" sheetId="582" r:id="rId212"/>
    <sheet name="청라 (22)" sheetId="583" r:id="rId213"/>
    <sheet name="평택 (22)" sheetId="584" r:id="rId214"/>
    <sheet name="포천(22)" sheetId="585" r:id="rId215"/>
    <sheet name="양지 (22)" sheetId="586" r:id="rId216"/>
    <sheet name="신성베이커리" sheetId="626" r:id="rId217"/>
    <sheet name="원주 (24)" sheetId="627" r:id="rId218"/>
    <sheet name="김해 (26)" sheetId="628" r:id="rId219"/>
    <sheet name="양산 (26)" sheetId="629" r:id="rId220"/>
    <sheet name="세종 (26)" sheetId="630" r:id="rId221"/>
    <sheet name="장성 (33)" sheetId="631" r:id="rId222"/>
    <sheet name="김천 (25)" sheetId="632" r:id="rId223"/>
    <sheet name="경산(15)" sheetId="633" r:id="rId224"/>
    <sheet name="화성 (24)" sheetId="634" r:id="rId225"/>
    <sheet name="청라 (24)" sheetId="635" r:id="rId226"/>
    <sheet name="평택 (24)" sheetId="636" r:id="rId227"/>
    <sheet name="포천(24)" sheetId="637" r:id="rId228"/>
    <sheet name="양지 (24)" sheetId="638" r:id="rId229"/>
    <sheet name="브이아이푸드피벗" sheetId="640" r:id="rId230"/>
    <sheet name="원주 (25)" sheetId="641" r:id="rId231"/>
    <sheet name="김해 (27)" sheetId="642" r:id="rId232"/>
    <sheet name="양산 (27)" sheetId="643" r:id="rId233"/>
    <sheet name="세종 (27)" sheetId="644" r:id="rId234"/>
    <sheet name="장성 (34)" sheetId="645" r:id="rId235"/>
    <sheet name="김천 (26)" sheetId="646" r:id="rId236"/>
    <sheet name="경산(16)" sheetId="647" r:id="rId237"/>
    <sheet name="화성 (25)" sheetId="648" r:id="rId238"/>
    <sheet name="청라 (25)" sheetId="649" r:id="rId239"/>
    <sheet name="평택 (25)" sheetId="650" r:id="rId240"/>
    <sheet name="포천(25)" sheetId="651" r:id="rId241"/>
    <sheet name="양지 (25)" sheetId="652" r:id="rId242"/>
    <sheet name="모던아트(장인한과)피벗 발주량" sheetId="679" r:id="rId243"/>
    <sheet name="원주 (16)" sheetId="680" r:id="rId244"/>
    <sheet name="김해 (29)" sheetId="681" r:id="rId245"/>
    <sheet name="양산 (29)" sheetId="682" r:id="rId246"/>
    <sheet name="세종 (29)" sheetId="683" r:id="rId247"/>
    <sheet name="장성 (36)" sheetId="684" r:id="rId248"/>
    <sheet name="김천14 (2)" sheetId="685" r:id="rId249"/>
    <sheet name="경산 (5)" sheetId="686" r:id="rId250"/>
    <sheet name="화성 (27)" sheetId="687" r:id="rId251"/>
    <sheet name="청라 (27)" sheetId="688" r:id="rId252"/>
    <sheet name="평택 (27)" sheetId="689" r:id="rId253"/>
    <sheet name="포천(27)" sheetId="690" r:id="rId254"/>
    <sheet name="양지 (27)" sheetId="691" r:id="rId255"/>
    <sheet name="설고)서울카스테라피벗 " sheetId="600" r:id="rId256"/>
    <sheet name="원주 (23)" sheetId="601" r:id="rId257"/>
    <sheet name="김해 (25)" sheetId="602" r:id="rId258"/>
    <sheet name="양산 (25)" sheetId="603" r:id="rId259"/>
    <sheet name="세종 (25)" sheetId="604" r:id="rId260"/>
    <sheet name="장성 (32)" sheetId="605" r:id="rId261"/>
    <sheet name="김천 (24)" sheetId="606" r:id="rId262"/>
    <sheet name="경산(14)" sheetId="607" r:id="rId263"/>
    <sheet name="화성 (23)" sheetId="608" r:id="rId264"/>
    <sheet name="청라 (23)" sheetId="609" r:id="rId265"/>
    <sheet name="평택 (23)" sheetId="610" r:id="rId266"/>
    <sheet name="포천(23)" sheetId="611" r:id="rId267"/>
    <sheet name="양지 (23)" sheetId="612" r:id="rId268"/>
    <sheet name="피자코리아피벗발주량 (2)" sheetId="535" r:id="rId269"/>
    <sheet name="원주 (13)" sheetId="536" r:id="rId270"/>
    <sheet name="김해 (14)" sheetId="537" r:id="rId271"/>
    <sheet name="양산 (14)" sheetId="538" r:id="rId272"/>
    <sheet name="세종 (14)" sheetId="539" r:id="rId273"/>
    <sheet name="장성 (21)" sheetId="540" r:id="rId274"/>
    <sheet name="김천14" sheetId="541" r:id="rId275"/>
    <sheet name="경산 (4)" sheetId="542" r:id="rId276"/>
    <sheet name="화성 (13)" sheetId="543" r:id="rId277"/>
    <sheet name="청라 (13)" sheetId="544" r:id="rId278"/>
    <sheet name="평택 (13)" sheetId="545" r:id="rId279"/>
    <sheet name="포천(13)" sheetId="546" r:id="rId280"/>
    <sheet name="양지 (13)" sheetId="547" r:id="rId281"/>
    <sheet name="찬푸드_인트웰브피벗" sheetId="417" state="hidden" r:id="rId282"/>
    <sheet name="원주 (18)" sheetId="418" state="hidden" r:id="rId283"/>
    <sheet name="김해 (20)" sheetId="419" state="hidden" r:id="rId284"/>
    <sheet name="양산 (20)" sheetId="420" state="hidden" r:id="rId285"/>
    <sheet name="세종 (20)" sheetId="421" state="hidden" r:id="rId286"/>
    <sheet name="장성 (27)" sheetId="422" state="hidden" r:id="rId287"/>
    <sheet name="김천 (16)" sheetId="423" state="hidden" r:id="rId288"/>
    <sheet name="경산(9)" sheetId="424" state="hidden" r:id="rId289"/>
    <sheet name="화성 (18)" sheetId="425" state="hidden" r:id="rId290"/>
    <sheet name="청라 (18)" sheetId="426" state="hidden" r:id="rId291"/>
    <sheet name="평택 (18)" sheetId="427" state="hidden" r:id="rId292"/>
    <sheet name="포천(18)" sheetId="428" state="hidden" r:id="rId293"/>
    <sheet name="양지 (18)" sheetId="429" state="hidden" r:id="rId294"/>
  </sheets>
  <definedNames>
    <definedName name="_xlnm.Print_Area" localSheetId="111">'경산 (19)'!$A$1:$AH$69</definedName>
    <definedName name="_xlnm.Print_Area" localSheetId="275">'경산 (4)'!$A$1:$AI$42</definedName>
    <definedName name="_xlnm.Print_Area" localSheetId="249">'경산 (5)'!$A$1:$AI$42</definedName>
    <definedName name="_xlnm.Print_Area" localSheetId="223">'경산(15)'!$A$1:$AI$50</definedName>
    <definedName name="_xlnm.Print_Area" localSheetId="236">'경산(16)'!$A$1:$AI$43</definedName>
    <definedName name="_xlnm.Print_Area" localSheetId="98">'경산(17)'!$A$1:$AH$52</definedName>
    <definedName name="_xlnm.Print_Area" localSheetId="235">'김천 (26)'!$A$1:$AI$43</definedName>
    <definedName name="_xlnm.Print_Area" localSheetId="231">'김해 (27)'!$A$1:$AI$43</definedName>
    <definedName name="_xlnm.Print_Area" localSheetId="233">'세종 (27)'!$A$1:$AI$43</definedName>
    <definedName name="_xlnm.Print_Area" localSheetId="193">'양산 (19)'!$A$1:$AH$45</definedName>
    <definedName name="_xlnm.Print_Area" localSheetId="232">'양산 (27)'!$A$1:$AI$43</definedName>
    <definedName name="_xlnm.Print_Area" localSheetId="38">'양지 (2)'!$A$1:$AH$59</definedName>
    <definedName name="_xlnm.Print_Area" localSheetId="228">'양지 (24)'!$A$1:$AI$50</definedName>
    <definedName name="_xlnm.Print_Area" localSheetId="241">'양지 (25)'!$A$1:$AI$43</definedName>
    <definedName name="_xlnm.Print_Area" localSheetId="90">'양지 (7)'!$A$1:$AI$59</definedName>
    <definedName name="_xlnm.Print_Area" localSheetId="40">원주!$A$1:$AH$44</definedName>
    <definedName name="_xlnm.Print_Area" localSheetId="92">'원주 (11)'!$A$1:$AI$52</definedName>
    <definedName name="_xlnm.Print_Area" localSheetId="113">'원주 (12)'!$A$1:$AI$41</definedName>
    <definedName name="_xlnm.Print_Area" localSheetId="269">'원주 (13)'!$A$1:$AI$41</definedName>
    <definedName name="_xlnm.Print_Area" localSheetId="165">'원주 (14)'!$A$1:$AI$41</definedName>
    <definedName name="_xlnm.Print_Area" localSheetId="124">'원주 (15)'!$A$1:$AI$45</definedName>
    <definedName name="_xlnm.Print_Area" localSheetId="243">'원주 (16)'!$A$1:$AI$41</definedName>
    <definedName name="_xlnm.Print_Area" localSheetId="191">'원주 (17)'!$A$1:$AI$45</definedName>
    <definedName name="_xlnm.Print_Area" localSheetId="282">'원주 (18)'!$A$1:$AI$45</definedName>
    <definedName name="_xlnm.Print_Area" localSheetId="178">'원주 (19)'!$A$1:$AI$47</definedName>
    <definedName name="_xlnm.Print_Area" localSheetId="152">'원주 (20)'!$A$1:$AI$39</definedName>
    <definedName name="_xlnm.Print_Area" localSheetId="139">'원주 (21)'!$A$1:$AI$47</definedName>
    <definedName name="_xlnm.Print_Area" localSheetId="204">'원주 (22)'!$A$1:$AI$51</definedName>
    <definedName name="_xlnm.Print_Area" localSheetId="256">'원주 (23)'!$A$1:$AI$41</definedName>
    <definedName name="_xlnm.Print_Area" localSheetId="217">'원주 (24)'!$A$1:$AI$50</definedName>
    <definedName name="_xlnm.Print_Area" localSheetId="230">'원주 (25)'!$A$1:$AI$43</definedName>
    <definedName name="_xlnm.Print_Area" localSheetId="14">'원주 (26)'!$A$1:$AI$43</definedName>
    <definedName name="_xlnm.Print_Area" localSheetId="66">'원주 (3)'!$A$1:$AI$43</definedName>
    <definedName name="_xlnm.Print_Area" localSheetId="53">'원주 (4)'!$A$1:$AI$46</definedName>
    <definedName name="_xlnm.Print_Area" localSheetId="79">'원주 (8)'!$A$1:$AI$59</definedName>
    <definedName name="_xlnm.Print_Area" localSheetId="105">'원주(12)'!$A$1:$AH$69</definedName>
    <definedName name="_xlnm.Print_Area" localSheetId="27">'원주(2)'!$A$1:$AI$59</definedName>
    <definedName name="_xlnm.Print_Area" localSheetId="1">'원주(날짜변경!!)'!$A$1:$AI$49</definedName>
    <definedName name="_xlnm.Print_Area" localSheetId="44">장성!$A$1:$AH$44</definedName>
    <definedName name="_xlnm.Print_Area" localSheetId="70">'장성 (12)'!$A$1:$AI$43</definedName>
    <definedName name="_xlnm.Print_Area" localSheetId="57">'장성 (13)'!$A$1:$AI$46</definedName>
    <definedName name="_xlnm.Print_Area" localSheetId="83">'장성 (15)'!$A$1:$AI$59</definedName>
    <definedName name="_xlnm.Print_Area" localSheetId="96">'장성 (19)'!$A$1:$AI$52</definedName>
    <definedName name="_xlnm.Print_Area" localSheetId="31">'장성 (2)'!$A$1:$AI$59</definedName>
    <definedName name="_xlnm.Print_Area" localSheetId="117">'장성 (20)'!$A$1:$AI$41</definedName>
    <definedName name="_xlnm.Print_Area" localSheetId="273">'장성 (21)'!$A$1:$AI$41</definedName>
    <definedName name="_xlnm.Print_Area" localSheetId="169">'장성 (22)'!$A$1:$AI$41</definedName>
    <definedName name="_xlnm.Print_Area" localSheetId="109">'장성 (23)'!$A$1:$AH$69</definedName>
    <definedName name="_xlnm.Print_Area" localSheetId="127">'장성 (24)'!$A$1:$AI$45</definedName>
    <definedName name="_xlnm.Print_Area" localSheetId="5">'장성 (25)'!$A$1:$AI$49</definedName>
    <definedName name="_xlnm.Print_Area" localSheetId="195">'장성 (26)'!$A$1:$AI$45</definedName>
    <definedName name="_xlnm.Print_Area" localSheetId="286">'장성 (27)'!$A$1:$AI$45</definedName>
    <definedName name="_xlnm.Print_Area" localSheetId="182">'장성 (28)'!$A$1:$AI$47</definedName>
    <definedName name="_xlnm.Print_Area" localSheetId="143">'장성 (29)'!$A$1:$AI$47</definedName>
    <definedName name="_xlnm.Print_Area" localSheetId="156">'장성 (30)'!$A$1:$AI$39</definedName>
    <definedName name="_xlnm.Print_Area" localSheetId="208">'장성 (31)'!$A$1:$AI$51</definedName>
    <definedName name="_xlnm.Print_Area" localSheetId="260">'장성 (32)'!$A$1:$AI$41</definedName>
    <definedName name="_xlnm.Print_Area" localSheetId="221">'장성 (33)'!$A$1:$AI$50</definedName>
    <definedName name="_xlnm.Print_Area" localSheetId="234">'장성 (34)'!$A$1:$AI$43</definedName>
    <definedName name="_xlnm.Print_Area" localSheetId="18">'장성 (35)'!$A$1:$AI$43</definedName>
    <definedName name="_xlnm.Print_Area" localSheetId="247">'장성 (36)'!$A$1:$AI$41</definedName>
    <definedName name="_xlnm.Print_Area" localSheetId="225">'청라 (24)'!$A$1:$AI$50</definedName>
    <definedName name="_xlnm.Print_Area" localSheetId="238">'청라 (25)'!$A$1:$AI$43</definedName>
    <definedName name="_xlnm.Print_Area" localSheetId="226">'평택 (24)'!$A$1:$AI$50</definedName>
    <definedName name="_xlnm.Print_Area" localSheetId="239">'평택 (25)'!$A$1:$AI$43</definedName>
    <definedName name="_xlnm.Print_Area" localSheetId="149">'포천(21)'!$A$1:$AI$48</definedName>
    <definedName name="_xlnm.Print_Area" localSheetId="227">'포천(24)'!$A$1:$AI$50</definedName>
    <definedName name="_xlnm.Print_Area" localSheetId="240">'포천(25)'!$A$1:$AI$43</definedName>
    <definedName name="_xlnm.Print_Area" localSheetId="276">'화성 (13)'!$A$1:$AH$41</definedName>
    <definedName name="_xlnm.Print_Area" localSheetId="224">'화성 (24)'!$A$1:$AI$50</definedName>
    <definedName name="_xlnm.Print_Area" localSheetId="237">'화성 (25)'!$A$1:$AI$43</definedName>
    <definedName name="_xlnm.Print_Area" localSheetId="250">'화성 (27)'!$A$1:$AH$41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<sst xmlns="http://schemas.openxmlformats.org/spreadsheetml/2006/main" count="17911" uniqueCount="441">
  <si>
    <t>공
급
받
는
자</t>
    <phoneticPr fontId="7" type="noConversion"/>
  </si>
  <si>
    <t>상  호
(법인명)</t>
    <phoneticPr fontId="7" type="noConversion"/>
  </si>
  <si>
    <t>공
급
자</t>
    <phoneticPr fontId="7" type="noConversion"/>
  </si>
  <si>
    <t>등록번호</t>
    <phoneticPr fontId="7" type="noConversion"/>
  </si>
  <si>
    <t>사업장
주  소</t>
    <phoneticPr fontId="7" type="noConversion"/>
  </si>
  <si>
    <t>성 명</t>
    <phoneticPr fontId="7" type="noConversion"/>
  </si>
  <si>
    <t>합계금액
(VAT포함)</t>
    <phoneticPr fontId="7" type="noConversion"/>
  </si>
  <si>
    <t>월</t>
    <phoneticPr fontId="7" type="noConversion"/>
  </si>
  <si>
    <t>일</t>
    <phoneticPr fontId="7" type="noConversion"/>
  </si>
  <si>
    <t>품               목</t>
    <phoneticPr fontId="7" type="noConversion"/>
  </si>
  <si>
    <t>년</t>
    <phoneticPr fontId="7" type="noConversion"/>
  </si>
  <si>
    <r>
      <t>거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래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명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세</t>
    </r>
    <r>
      <rPr>
        <b/>
        <sz val="9"/>
        <color indexed="12"/>
        <rFont val="굴림체"/>
        <family val="3"/>
        <charset val="129"/>
      </rPr>
      <t xml:space="preserve"> </t>
    </r>
    <r>
      <rPr>
        <b/>
        <sz val="20"/>
        <color indexed="12"/>
        <rFont val="굴림체"/>
        <family val="3"/>
        <charset val="129"/>
      </rPr>
      <t>표</t>
    </r>
    <r>
      <rPr>
        <b/>
        <sz val="9"/>
        <color indexed="12"/>
        <rFont val="굴림체"/>
        <family val="3"/>
        <charset val="129"/>
      </rPr>
      <t xml:space="preserve"> </t>
    </r>
    <r>
      <rPr>
        <sz val="10"/>
        <color indexed="12"/>
        <rFont val="굴림체"/>
        <family val="3"/>
        <charset val="129"/>
      </rPr>
      <t>(공급받는자 보관용)</t>
    </r>
    <phoneticPr fontId="7" type="noConversion"/>
  </si>
  <si>
    <r>
      <t>거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래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명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세</t>
    </r>
    <r>
      <rPr>
        <b/>
        <sz val="9"/>
        <color indexed="10"/>
        <rFont val="굴림체"/>
        <family val="3"/>
        <charset val="129"/>
      </rPr>
      <t xml:space="preserve"> </t>
    </r>
    <r>
      <rPr>
        <b/>
        <sz val="20"/>
        <color indexed="10"/>
        <rFont val="굴림체"/>
        <family val="3"/>
        <charset val="129"/>
      </rPr>
      <t>표</t>
    </r>
    <r>
      <rPr>
        <b/>
        <sz val="9"/>
        <color indexed="10"/>
        <rFont val="굴림체"/>
        <family val="3"/>
        <charset val="129"/>
      </rPr>
      <t xml:space="preserve"> </t>
    </r>
    <r>
      <rPr>
        <sz val="10"/>
        <color indexed="10"/>
        <rFont val="굴림체"/>
        <family val="3"/>
        <charset val="129"/>
      </rPr>
      <t>(공급자 보관용)</t>
    </r>
    <phoneticPr fontId="7" type="noConversion"/>
  </si>
  <si>
    <t>업 태</t>
    <phoneticPr fontId="7" type="noConversion"/>
  </si>
  <si>
    <t>종 목</t>
    <phoneticPr fontId="7" type="noConversion"/>
  </si>
  <si>
    <t>상 호
(법인명)</t>
    <phoneticPr fontId="7" type="noConversion"/>
  </si>
  <si>
    <t>입수</t>
    <phoneticPr fontId="7" type="noConversion"/>
  </si>
  <si>
    <t>3자물류 (더원물류)
담당자 박병선이사  010-4448-1456</t>
    <phoneticPr fontId="7" type="noConversion"/>
  </si>
  <si>
    <t>총합계</t>
  </si>
  <si>
    <t>679-88-01778</t>
    <phoneticPr fontId="7" type="noConversion"/>
  </si>
  <si>
    <t>뚠뚠푸드</t>
    <phoneticPr fontId="7" type="noConversion"/>
  </si>
  <si>
    <t>배진형</t>
    <phoneticPr fontId="7" type="noConversion"/>
  </si>
  <si>
    <t>제조업</t>
    <phoneticPr fontId="7" type="noConversion"/>
  </si>
  <si>
    <t>식품</t>
    <phoneticPr fontId="7" type="noConversion"/>
  </si>
  <si>
    <t>비고</t>
    <phoneticPr fontId="7" type="noConversion"/>
  </si>
  <si>
    <t>총수량</t>
    <phoneticPr fontId="7" type="noConversion"/>
  </si>
  <si>
    <t>경기 화성시 초록로 103</t>
    <phoneticPr fontId="7" type="noConversion"/>
  </si>
  <si>
    <t>세종특별자치시 연동면
응암리 925 E동</t>
    <phoneticPr fontId="7" type="noConversion"/>
  </si>
  <si>
    <t>경기도 용인시 처인구 양지면
제일리 453-7</t>
    <phoneticPr fontId="7" type="noConversion"/>
  </si>
  <si>
    <t>경기도 평택시 진위면 마산8로10,
진위물류센터 창고동 1층</t>
    <phoneticPr fontId="7" type="noConversion"/>
  </si>
  <si>
    <t>경기 화성시 초록로 103
오민수 대리 031-8077-2407</t>
    <phoneticPr fontId="7" type="noConversion"/>
  </si>
  <si>
    <t>세종특별자치시 연동면
응암리 925 E동
허승현 대리 044-862-4400</t>
    <phoneticPr fontId="7" type="noConversion"/>
  </si>
  <si>
    <t>경기도 용인시 처인구 양지면
제일리 453-7
박영범 주임 031-8027-2080</t>
    <phoneticPr fontId="7" type="noConversion"/>
  </si>
  <si>
    <t>경기도 평택시 진위면 마산8로10,
진위물류센터 창고동 1층
강민구 대리 031-663-9260</t>
    <phoneticPr fontId="7" type="noConversion"/>
  </si>
  <si>
    <t>박스</t>
    <phoneticPr fontId="7" type="noConversion"/>
  </si>
  <si>
    <t>행 레이블</t>
  </si>
  <si>
    <t>세종2(저온)</t>
  </si>
  <si>
    <t>양산2(저온)</t>
  </si>
  <si>
    <t>양지2(저온)</t>
  </si>
  <si>
    <t>평택2(저온)</t>
  </si>
  <si>
    <t>화성2(저온)</t>
  </si>
  <si>
    <t>낱개수량</t>
  </si>
  <si>
    <t xml:space="preserve"> </t>
    <phoneticPr fontId="7" type="noConversion"/>
  </si>
  <si>
    <t>임달식</t>
    <phoneticPr fontId="7" type="noConversion"/>
  </si>
  <si>
    <t>식품가공업</t>
    <phoneticPr fontId="7" type="noConversion"/>
  </si>
  <si>
    <t>경상남도 양산시 산막공단북3길 25(산막동 313-4)</t>
    <phoneticPr fontId="7" type="noConversion"/>
  </si>
  <si>
    <t>전라남도 장성군 황룡면 황룡리 44-2 2층</t>
    <phoneticPr fontId="7" type="noConversion"/>
  </si>
  <si>
    <t>(이마트24)</t>
    <phoneticPr fontId="7" type="noConversion"/>
  </si>
  <si>
    <t>312-88-00522</t>
    <phoneticPr fontId="7" type="noConversion"/>
  </si>
  <si>
    <t>㈜미샛</t>
    <phoneticPr fontId="7" type="noConversion"/>
  </si>
  <si>
    <t>충청남도 예산군 삽교읍 상하벚꽃길 131</t>
    <phoneticPr fontId="7" type="noConversion"/>
  </si>
  <si>
    <t>성명</t>
    <phoneticPr fontId="7" type="noConversion"/>
  </si>
  <si>
    <t>종목</t>
    <phoneticPr fontId="7" type="noConversion"/>
  </si>
  <si>
    <t>식품가공외</t>
    <phoneticPr fontId="7" type="noConversion"/>
  </si>
  <si>
    <t>장성2(저온)</t>
  </si>
  <si>
    <t>장성2(저온)</t>
    <phoneticPr fontId="7" type="noConversion"/>
  </si>
  <si>
    <t>세종2(저온)</t>
    <phoneticPr fontId="7" type="noConversion"/>
  </si>
  <si>
    <t>양산2(저온)</t>
    <phoneticPr fontId="7" type="noConversion"/>
  </si>
  <si>
    <t>평택2(저온)</t>
    <phoneticPr fontId="7" type="noConversion"/>
  </si>
  <si>
    <t>화성2(저온)</t>
    <phoneticPr fontId="7" type="noConversion"/>
  </si>
  <si>
    <t>장성센터(저온)</t>
    <phoneticPr fontId="7" type="noConversion"/>
  </si>
  <si>
    <t>세종센터(저온)</t>
    <phoneticPr fontId="7" type="noConversion"/>
  </si>
  <si>
    <t>양산센터(저온)</t>
    <phoneticPr fontId="7" type="noConversion"/>
  </si>
  <si>
    <t>양지센터(저온)</t>
    <phoneticPr fontId="7" type="noConversion"/>
  </si>
  <si>
    <t>평택센터(저온)</t>
    <phoneticPr fontId="7" type="noConversion"/>
  </si>
  <si>
    <t>화성센터(저온)</t>
    <phoneticPr fontId="7" type="noConversion"/>
  </si>
  <si>
    <t>열 레이블</t>
  </si>
  <si>
    <t>865-86-02243</t>
    <phoneticPr fontId="7" type="noConversion"/>
  </si>
  <si>
    <t>엠즈베이커스</t>
    <phoneticPr fontId="7" type="noConversion"/>
  </si>
  <si>
    <t>조성형</t>
    <phoneticPr fontId="7" type="noConversion"/>
  </si>
  <si>
    <t>경기도 평택시 지위면 진위서로 63</t>
    <phoneticPr fontId="7" type="noConversion"/>
  </si>
  <si>
    <t>빵류,초콜릿 및 과자류</t>
    <phoneticPr fontId="7" type="noConversion"/>
  </si>
  <si>
    <t>인천광역시 남동구 남동동로 195(고잔동)</t>
  </si>
  <si>
    <t>692-88-00772</t>
    <phoneticPr fontId="7" type="noConversion"/>
  </si>
  <si>
    <t>그린델리카</t>
    <phoneticPr fontId="7" type="noConversion"/>
  </si>
  <si>
    <t>김병호</t>
    <phoneticPr fontId="7" type="noConversion"/>
  </si>
  <si>
    <t>경기도 남양주시 진접읍 봉현로 128</t>
    <phoneticPr fontId="7" type="noConversion"/>
  </si>
  <si>
    <t>제과(식품제조가공업)</t>
    <phoneticPr fontId="7" type="noConversion"/>
  </si>
  <si>
    <t>원주2(저온)</t>
  </si>
  <si>
    <t>원주2(저온)</t>
    <phoneticPr fontId="7" type="noConversion"/>
  </si>
  <si>
    <t>원주센터(저온)</t>
    <phoneticPr fontId="7" type="noConversion"/>
  </si>
  <si>
    <t>강원특별자치도 원주시 호저면 주산리 298,1층</t>
    <phoneticPr fontId="7" type="noConversion"/>
  </si>
  <si>
    <r>
      <t xml:space="preserve">거 래 명 세 표 </t>
    </r>
    <r>
      <rPr>
        <sz val="18"/>
        <color indexed="12"/>
        <rFont val="굴림체"/>
        <family val="3"/>
        <charset val="129"/>
      </rPr>
      <t>(공급받는자 보관용)</t>
    </r>
    <phoneticPr fontId="7" type="noConversion"/>
  </si>
  <si>
    <r>
      <t xml:space="preserve">거 래 명 세 표 </t>
    </r>
    <r>
      <rPr>
        <sz val="18"/>
        <color indexed="10"/>
        <rFont val="굴림체"/>
        <family val="3"/>
        <charset val="129"/>
      </rPr>
      <t>(공급자 보관용)</t>
    </r>
    <phoneticPr fontId="7" type="noConversion"/>
  </si>
  <si>
    <t>188-86-01545</t>
    <phoneticPr fontId="7" type="noConversion"/>
  </si>
  <si>
    <t>세아푸드</t>
    <phoneticPr fontId="7" type="noConversion"/>
  </si>
  <si>
    <t>경기도 하남시 미사강변서로 25,에프830호(풍산동,미사 테스타타워)</t>
    <phoneticPr fontId="7" type="noConversion"/>
  </si>
  <si>
    <t>제조업,도,소매업</t>
    <phoneticPr fontId="7" type="noConversion"/>
  </si>
  <si>
    <t>식품가공업,가공식품</t>
    <phoneticPr fontId="7" type="noConversion"/>
  </si>
  <si>
    <t>포천2(저온)</t>
  </si>
  <si>
    <t>포천센터(저온)</t>
    <phoneticPr fontId="7" type="noConversion"/>
  </si>
  <si>
    <t>경기도 포천시 설운동 477,B2F</t>
    <phoneticPr fontId="7" type="noConversion"/>
  </si>
  <si>
    <t>경기도 포천시 설운동 477,B2F
031-543-2486</t>
    <phoneticPr fontId="7" type="noConversion"/>
  </si>
  <si>
    <t>포천2(저온)</t>
    <phoneticPr fontId="7" type="noConversion"/>
  </si>
  <si>
    <t>청라2(저온)</t>
  </si>
  <si>
    <t>청라센터(저온)</t>
    <phoneticPr fontId="7" type="noConversion"/>
  </si>
  <si>
    <t>청라2(저온)</t>
    <phoneticPr fontId="7" type="noConversion"/>
  </si>
  <si>
    <t>인천광역시 서구 북항로120번길 55,
청라로지스틱스센터3, 9층
02)437-0500</t>
    <phoneticPr fontId="7" type="noConversion"/>
  </si>
  <si>
    <t>336-88-01060</t>
    <phoneticPr fontId="7" type="noConversion"/>
  </si>
  <si>
    <t>㈜영우에프엔에프</t>
    <phoneticPr fontId="7" type="noConversion"/>
  </si>
  <si>
    <t>김원균</t>
    <phoneticPr fontId="7" type="noConversion"/>
  </si>
  <si>
    <t>경기도 남양주시 오남읍 양지로대대울2길 13-29</t>
    <phoneticPr fontId="7" type="noConversion"/>
  </si>
  <si>
    <t>즉석식품</t>
    <phoneticPr fontId="7" type="noConversion"/>
  </si>
  <si>
    <t>인천광역시 서구 북항로120번길 55,
청라로지스틱스센터3, 9층</t>
    <phoneticPr fontId="7" type="noConversion"/>
  </si>
  <si>
    <r>
      <t>거</t>
    </r>
    <r>
      <rPr>
        <b/>
        <sz val="9"/>
        <rFont val="굴림체"/>
        <family val="3"/>
        <charset val="129"/>
      </rPr>
      <t xml:space="preserve"> </t>
    </r>
    <r>
      <rPr>
        <b/>
        <sz val="20"/>
        <rFont val="굴림체"/>
        <family val="3"/>
        <charset val="129"/>
      </rPr>
      <t>래</t>
    </r>
    <r>
      <rPr>
        <b/>
        <sz val="9"/>
        <rFont val="굴림체"/>
        <family val="3"/>
        <charset val="129"/>
      </rPr>
      <t xml:space="preserve"> </t>
    </r>
    <r>
      <rPr>
        <b/>
        <sz val="20"/>
        <rFont val="굴림체"/>
        <family val="3"/>
        <charset val="129"/>
      </rPr>
      <t>명</t>
    </r>
    <r>
      <rPr>
        <b/>
        <sz val="9"/>
        <rFont val="굴림체"/>
        <family val="3"/>
        <charset val="129"/>
      </rPr>
      <t xml:space="preserve"> </t>
    </r>
    <r>
      <rPr>
        <b/>
        <sz val="20"/>
        <rFont val="굴림체"/>
        <family val="3"/>
        <charset val="129"/>
      </rPr>
      <t>세</t>
    </r>
    <r>
      <rPr>
        <b/>
        <sz val="9"/>
        <rFont val="굴림체"/>
        <family val="3"/>
        <charset val="129"/>
      </rPr>
      <t xml:space="preserve"> </t>
    </r>
    <r>
      <rPr>
        <b/>
        <sz val="20"/>
        <rFont val="굴림체"/>
        <family val="3"/>
        <charset val="129"/>
      </rPr>
      <t>표</t>
    </r>
    <r>
      <rPr>
        <b/>
        <sz val="9"/>
        <rFont val="굴림체"/>
        <family val="3"/>
        <charset val="129"/>
      </rPr>
      <t xml:space="preserve"> </t>
    </r>
    <r>
      <rPr>
        <sz val="10"/>
        <rFont val="굴림체"/>
        <family val="3"/>
        <charset val="129"/>
      </rPr>
      <t>(공급자 보관용)</t>
    </r>
    <phoneticPr fontId="7" type="noConversion"/>
  </si>
  <si>
    <t>매일)딥초콜릿케이크105g</t>
    <phoneticPr fontId="7" type="noConversion"/>
  </si>
  <si>
    <t>김해센터(저온)</t>
    <phoneticPr fontId="7" type="noConversion"/>
  </si>
  <si>
    <t>경상남도 김해시 진례면 
테크노밸리로 193-28</t>
    <phoneticPr fontId="7" type="noConversion"/>
  </si>
  <si>
    <t>경상남도 김해시 진례면 
테크노밸리로 193-28
TEL 070-4398-2825</t>
    <phoneticPr fontId="7" type="noConversion"/>
  </si>
  <si>
    <t>김해2(저온)</t>
  </si>
  <si>
    <t>김해2(저온)</t>
    <phoneticPr fontId="7" type="noConversion"/>
  </si>
  <si>
    <t>제조업, 도소매</t>
    <phoneticPr fontId="7" type="noConversion"/>
  </si>
  <si>
    <t>725-85-02346</t>
    <phoneticPr fontId="7" type="noConversion"/>
  </si>
  <si>
    <t>탭스인터네셔널</t>
    <phoneticPr fontId="7" type="noConversion"/>
  </si>
  <si>
    <t>배윤성</t>
    <phoneticPr fontId="7" type="noConversion"/>
  </si>
  <si>
    <t>경기도 성남시 중원구 갈마치로 215,4층 비-401호(상대원동,금강펜테리움IT타워)</t>
    <phoneticPr fontId="7" type="noConversion"/>
  </si>
  <si>
    <t>탭스)뉴트로치킨마요덮밥2편</t>
    <phoneticPr fontId="7" type="noConversion"/>
  </si>
  <si>
    <t>가메골)꽉찬고기왕만두120g(냉장)</t>
  </si>
  <si>
    <t>가메골)꽉찬김치왕만두120g(냉장)</t>
  </si>
  <si>
    <t>가메골)꽉찬고기왕만두120g(냉장)</t>
    <phoneticPr fontId="7" type="noConversion"/>
  </si>
  <si>
    <t>가메골)꽉찬김치왕만두120g(냉장)</t>
    <phoneticPr fontId="7" type="noConversion"/>
  </si>
  <si>
    <t>220-88-41578</t>
    <phoneticPr fontId="7" type="noConversion"/>
  </si>
  <si>
    <t>㈜가메골푸드</t>
    <phoneticPr fontId="7" type="noConversion"/>
  </si>
  <si>
    <t>김무경</t>
    <phoneticPr fontId="7" type="noConversion"/>
  </si>
  <si>
    <t>경기도 남양주시 오남읍 양지로139벌길 17</t>
    <phoneticPr fontId="7" type="noConversion"/>
  </si>
  <si>
    <t>왕만두,찐빵
전자상거래업</t>
    <phoneticPr fontId="7" type="noConversion"/>
  </si>
  <si>
    <t>뚠뚠)키리모찌돈코츠라멘195g</t>
    <phoneticPr fontId="7" type="noConversion"/>
  </si>
  <si>
    <t>206-86-55878</t>
    <phoneticPr fontId="7" type="noConversion"/>
  </si>
  <si>
    <t>㈜ 대광푸드</t>
    <phoneticPr fontId="7" type="noConversion"/>
  </si>
  <si>
    <t>한대훈</t>
    <phoneticPr fontId="7" type="noConversion"/>
  </si>
  <si>
    <t>서울특별시 광진구 천호대로130길 22(구의동,필하임상가1호 에이호)</t>
    <phoneticPr fontId="7" type="noConversion"/>
  </si>
  <si>
    <t>도소매</t>
    <phoneticPr fontId="7" type="noConversion"/>
  </si>
  <si>
    <t>빵,떡,과자류 외</t>
    <phoneticPr fontId="7" type="noConversion"/>
  </si>
  <si>
    <t>경산2(저온)</t>
  </si>
  <si>
    <t>그린)오리지널새우버거2편</t>
  </si>
  <si>
    <t>경산센터(저온)</t>
    <phoneticPr fontId="7" type="noConversion"/>
  </si>
  <si>
    <t>경산2(저온)</t>
    <phoneticPr fontId="7" type="noConversion"/>
  </si>
  <si>
    <t>경상북도 경산시 압량읍 가야로 20</t>
    <phoneticPr fontId="7" type="noConversion"/>
  </si>
  <si>
    <t>김천2(저온)</t>
  </si>
  <si>
    <t>김천2(저온)</t>
    <phoneticPr fontId="7" type="noConversion"/>
  </si>
  <si>
    <t>김천센터(저온)</t>
    <phoneticPr fontId="7" type="noConversion"/>
  </si>
  <si>
    <t xml:space="preserve"> 경상북도 김천시 어모면 옥율리 212</t>
    <phoneticPr fontId="7" type="noConversion"/>
  </si>
  <si>
    <t>경상북도 김천시 어모면 옥율리 212</t>
    <phoneticPr fontId="7" type="noConversion"/>
  </si>
  <si>
    <t>뚠뚠)키리모찌돈코츠라멘195g</t>
  </si>
  <si>
    <t>CK)한입쏙초코쿠키80g</t>
    <phoneticPr fontId="7" type="noConversion"/>
  </si>
  <si>
    <t>CK)한입쏙파마산치즈쿠키80g</t>
    <phoneticPr fontId="7" type="noConversion"/>
  </si>
  <si>
    <t>CK)한입쏙피넛버터쿠키80g</t>
    <phoneticPr fontId="7" type="noConversion"/>
  </si>
  <si>
    <t>129-86-86040</t>
    <phoneticPr fontId="7" type="noConversion"/>
  </si>
  <si>
    <t>씨케이하우스</t>
    <phoneticPr fontId="7" type="noConversion"/>
  </si>
  <si>
    <t>김재춘</t>
    <phoneticPr fontId="7" type="noConversion"/>
  </si>
  <si>
    <t>경기도 성남시 중원구 사기막골로105번길 27,410호~412호,B107호,B114호(상대원동,중앙인더스피아3차)</t>
    <phoneticPr fontId="7" type="noConversion"/>
  </si>
  <si>
    <t>제과,제빵</t>
    <phoneticPr fontId="7" type="noConversion"/>
  </si>
  <si>
    <t>탭스)치킨가라아게유부초밥2편</t>
    <phoneticPr fontId="7" type="noConversion"/>
  </si>
  <si>
    <t>201-87-01506</t>
    <phoneticPr fontId="7" type="noConversion"/>
  </si>
  <si>
    <t>인트웰브</t>
    <phoneticPr fontId="7" type="noConversion"/>
  </si>
  <si>
    <t>이승원</t>
    <phoneticPr fontId="7" type="noConversion"/>
  </si>
  <si>
    <t>경기도 파주시 상지석길 404-3,나동 3층01호(상지석동)</t>
    <phoneticPr fontId="7" type="noConversion"/>
  </si>
  <si>
    <t>유통전문판매업</t>
    <phoneticPr fontId="7" type="noConversion"/>
  </si>
  <si>
    <t>매일우유)우유모찌롤105g</t>
    <phoneticPr fontId="7" type="noConversion"/>
  </si>
  <si>
    <t>매일우유)초코모찌롤105g</t>
    <phoneticPr fontId="7" type="noConversion"/>
  </si>
  <si>
    <t>25.11.15</t>
    <phoneticPr fontId="7" type="noConversion"/>
  </si>
  <si>
    <t>천본)여경래_눌러밥불짬뽕볶음밥2편</t>
  </si>
  <si>
    <t>천본)최현석_눌러밥트러플크림리조또2편</t>
  </si>
  <si>
    <t>천본)여경래_눌러밥불짬뽕볶음밥2편</t>
    <phoneticPr fontId="7" type="noConversion"/>
  </si>
  <si>
    <t>천본)최현석_눌러밥트러플크림리조또2편</t>
    <phoneticPr fontId="7" type="noConversion"/>
  </si>
  <si>
    <t>(주)천본</t>
    <phoneticPr fontId="7" type="noConversion"/>
  </si>
  <si>
    <t>418-81-28324</t>
    <phoneticPr fontId="7" type="noConversion"/>
  </si>
  <si>
    <t xml:space="preserve">신기석 </t>
    <phoneticPr fontId="7" type="noConversion"/>
  </si>
  <si>
    <t xml:space="preserve">전라북도 장수군 장계면 금덕리 842 </t>
    <phoneticPr fontId="7" type="noConversion"/>
  </si>
  <si>
    <t xml:space="preserve">식품가공 </t>
    <phoneticPr fontId="7" type="noConversion"/>
  </si>
  <si>
    <t>그린)오리지널새우버거2편</t>
    <phoneticPr fontId="7" type="noConversion"/>
  </si>
  <si>
    <t>탭스)치킨가라아게유부초밥2편</t>
  </si>
  <si>
    <t>인트웰브)김치치즈사각주먹밥2편</t>
  </si>
  <si>
    <t>인트웰브)햄참치사각주먹밥2편</t>
  </si>
  <si>
    <t>인트웰브)김치치즈사각주먹밥2편</t>
    <phoneticPr fontId="7" type="noConversion"/>
  </si>
  <si>
    <t>인트웰브)햄참치사각주먹밥2편</t>
    <phoneticPr fontId="7" type="noConversion"/>
  </si>
  <si>
    <t>140-81-22086</t>
    <phoneticPr fontId="7" type="noConversion"/>
  </si>
  <si>
    <t>㈜피자코리아</t>
    <phoneticPr fontId="7" type="noConversion"/>
  </si>
  <si>
    <t>양성기</t>
    <phoneticPr fontId="7" type="noConversion"/>
  </si>
  <si>
    <t>인천광역시 남동구 호구포로 111(고잔동,101블럭14로트)</t>
    <phoneticPr fontId="7" type="noConversion"/>
  </si>
  <si>
    <t>도소매,제조업</t>
    <phoneticPr fontId="7" type="noConversion"/>
  </si>
  <si>
    <t>치즈및기타식품류</t>
    <phoneticPr fontId="7" type="noConversion"/>
  </si>
  <si>
    <t>라쿠치나)베이컨포테이토피자80g</t>
    <phoneticPr fontId="7" type="noConversion"/>
  </si>
  <si>
    <t>라쿠치나)비프불고기피자80g</t>
    <phoneticPr fontId="7" type="noConversion"/>
  </si>
  <si>
    <t>피자)갈릭바베큐대왕피자280g</t>
    <phoneticPr fontId="7" type="noConversion"/>
  </si>
  <si>
    <t>894-88-03069</t>
    <phoneticPr fontId="7" type="noConversion"/>
  </si>
  <si>
    <t>미담누리에프엔비</t>
    <phoneticPr fontId="7" type="noConversion"/>
  </si>
  <si>
    <t>박재민</t>
    <phoneticPr fontId="7" type="noConversion"/>
  </si>
  <si>
    <t>주소 경기도 고양시 일산동구 고일로 70-2, 가동(식사동)</t>
    <phoneticPr fontId="7" type="noConversion"/>
  </si>
  <si>
    <t>빵류 제조업</t>
    <phoneticPr fontId="7" type="noConversion"/>
  </si>
  <si>
    <t>363-87-00367</t>
    <phoneticPr fontId="7" type="noConversion"/>
  </si>
  <si>
    <t>럭키코퍼레이션 주식회사</t>
    <phoneticPr fontId="7" type="noConversion"/>
  </si>
  <si>
    <t>한근덕</t>
    <phoneticPr fontId="7" type="noConversion"/>
  </si>
  <si>
    <t>경기도 용인시 수지고 신수로 767, 에이동 1810호(동천동,분당수지 U-TOWER)</t>
    <phoneticPr fontId="7" type="noConversion"/>
  </si>
  <si>
    <t>운수업</t>
    <phoneticPr fontId="7" type="noConversion"/>
  </si>
  <si>
    <t>물류지원</t>
    <phoneticPr fontId="7" type="noConversion"/>
  </si>
  <si>
    <t>옐로우)맛있는두부400g</t>
    <phoneticPr fontId="7" type="noConversion"/>
  </si>
  <si>
    <t>옐로우)맛있는콩나물400g</t>
    <phoneticPr fontId="7" type="noConversion"/>
  </si>
  <si>
    <t>오뗄)그릴철판닭가슴살100g</t>
    <phoneticPr fontId="7" type="noConversion"/>
  </si>
  <si>
    <t>오뗄)직화닭가슴살바페퍼&amp;트러플향</t>
  </si>
  <si>
    <t>오뗄)직화닭가슴살바페퍼&amp;트러플향</t>
    <phoneticPr fontId="7" type="noConversion"/>
  </si>
  <si>
    <t>오뗄)직화닭가슴살바후라이드치킨맛</t>
    <phoneticPr fontId="7" type="noConversion"/>
  </si>
  <si>
    <t>132-86-08657</t>
    <phoneticPr fontId="7" type="noConversion"/>
  </si>
  <si>
    <t>주식회사 고프렙</t>
    <phoneticPr fontId="7" type="noConversion"/>
  </si>
  <si>
    <t>김선홍</t>
    <phoneticPr fontId="7" type="noConversion"/>
  </si>
  <si>
    <t>서울특별시 강북구 도봉로 193, 3층 307호(미아동)</t>
    <phoneticPr fontId="7" type="noConversion"/>
  </si>
  <si>
    <t>도매 및 소매업</t>
    <phoneticPr fontId="7" type="noConversion"/>
  </si>
  <si>
    <t>축산물 중개업</t>
    <phoneticPr fontId="7" type="noConversion"/>
  </si>
  <si>
    <t>두바이)리얼두쫀쿠50g</t>
    <phoneticPr fontId="7" type="noConversion"/>
  </si>
  <si>
    <t>오뗄)치즈킬바사200g</t>
    <phoneticPr fontId="7" type="noConversion"/>
  </si>
  <si>
    <t>오뗄)킬바사200g</t>
    <phoneticPr fontId="7" type="noConversion"/>
  </si>
  <si>
    <t>그린)통다리살치킨버거2편</t>
  </si>
  <si>
    <t>그린)통다리살치킨버거2편</t>
    <phoneticPr fontId="7" type="noConversion"/>
  </si>
  <si>
    <t>영우)꽈리고추스테이크동2편</t>
  </si>
  <si>
    <t>영우)꽈리고추스테이크동2편</t>
    <phoneticPr fontId="7" type="noConversion"/>
  </si>
  <si>
    <t>두바이)리얼아쫀쿠50g</t>
    <phoneticPr fontId="7" type="noConversion"/>
  </si>
  <si>
    <t>크레이지치즈)콕콕프랑크65g</t>
    <phoneticPr fontId="7" type="noConversion"/>
  </si>
  <si>
    <t>영우)한돈가츠동2편</t>
  </si>
  <si>
    <t>영우)한돈가츠동2편</t>
    <phoneticPr fontId="7" type="noConversion"/>
  </si>
  <si>
    <t>탭스)뉴트로치킨마요덮밥2편</t>
  </si>
  <si>
    <t>오뗄)마늘맛후랑크65g</t>
  </si>
  <si>
    <t>오뗄)불고기맛후랑크65g</t>
  </si>
  <si>
    <t>오뗄)사이즈UP오리지널핫바140g</t>
    <phoneticPr fontId="7" type="noConversion"/>
  </si>
  <si>
    <t>오뗄)사이즈UP치즈핫바140g</t>
    <phoneticPr fontId="7" type="noConversion"/>
  </si>
  <si>
    <t>오뗄)그릴철판닭가슴살100g</t>
  </si>
  <si>
    <t>오뗄)사이즈UP오리지널핫바140g</t>
  </si>
  <si>
    <t>오뗄)사이즈UP치즈핫바140g</t>
  </si>
  <si>
    <t>오뗄)직화닭가슴살바후라이드치킨맛</t>
  </si>
  <si>
    <t>오뗄)치즈킬바사200g</t>
  </si>
  <si>
    <t>오뗄)킬바사200g</t>
  </si>
  <si>
    <t>크레이지치즈)콕콕프랑크65g</t>
  </si>
  <si>
    <t>3/19</t>
  </si>
  <si>
    <t>탭스)올바른달걀과몰입김밥2편</t>
  </si>
  <si>
    <t>탭스)올바른달걀과몰입김밥2편</t>
    <phoneticPr fontId="7" type="noConversion"/>
  </si>
  <si>
    <t>설고)서울바나나카스테라2입(냉장)</t>
    <phoneticPr fontId="7" type="noConversion"/>
  </si>
  <si>
    <t>대광)생초코파이60g(냉장)</t>
    <phoneticPr fontId="7" type="noConversion"/>
  </si>
  <si>
    <t>탭스)와그작날치알참치마요김밥2편</t>
  </si>
  <si>
    <t>탭스)와그작스팸계란김밥2편</t>
  </si>
  <si>
    <t>탭스)와그작날치알참치마요김밥2편</t>
    <phoneticPr fontId="7" type="noConversion"/>
  </si>
  <si>
    <t>탭스)와그작스팸계란김밥2편</t>
    <phoneticPr fontId="7" type="noConversion"/>
  </si>
  <si>
    <t>리니지클래식)쫀득멜론빵85g(냉장)</t>
    <phoneticPr fontId="7" type="noConversion"/>
  </si>
  <si>
    <t>랩)그릴드닭가슴살샐러드랩200g</t>
  </si>
  <si>
    <t>랩)체다치즈치킨너겟샐러드랩200g</t>
  </si>
  <si>
    <t>스윗)오일파스타샐러드2편</t>
  </si>
  <si>
    <t>스윗)참깨메밀면샐러드2편</t>
  </si>
  <si>
    <t>랩)그릴드닭가슴살샐러드랩200g</t>
    <phoneticPr fontId="7" type="noConversion"/>
  </si>
  <si>
    <t>랩)체다치즈치킨너겟샐러드랩200g</t>
    <phoneticPr fontId="7" type="noConversion"/>
  </si>
  <si>
    <t>스윗)오일파스타샐러드2편</t>
    <phoneticPr fontId="7" type="noConversion"/>
  </si>
  <si>
    <t>스윗)참깨메밀면샐러드2편</t>
    <phoneticPr fontId="7" type="noConversion"/>
  </si>
  <si>
    <t>스윗밸런스랩</t>
    <phoneticPr fontId="7" type="noConversion"/>
  </si>
  <si>
    <t>397-85-00686</t>
    <phoneticPr fontId="7" type="noConversion"/>
  </si>
  <si>
    <t>경기도 성남시 중원구 둔촌대로388번길 20(상대원동)</t>
    <phoneticPr fontId="7" type="noConversion"/>
  </si>
  <si>
    <t>이윤성,장지만</t>
    <phoneticPr fontId="7" type="noConversion"/>
  </si>
  <si>
    <t>UBE)우베크림도넛90g(냉장)</t>
    <phoneticPr fontId="7" type="noConversion"/>
  </si>
  <si>
    <t>두바이)초코카다이프모찌60g</t>
    <phoneticPr fontId="7" type="noConversion"/>
  </si>
  <si>
    <t>418-86-03352</t>
    <phoneticPr fontId="7" type="noConversion"/>
  </si>
  <si>
    <t>㈜신성베이커리</t>
    <phoneticPr fontId="7" type="noConversion"/>
  </si>
  <si>
    <t>신성호</t>
    <phoneticPr fontId="7" type="noConversion"/>
  </si>
  <si>
    <t>경기 포천시 소흘읍 호국로 283 나동
1,2,3,4층</t>
    <phoneticPr fontId="7" type="noConversion"/>
  </si>
  <si>
    <t>제과및제빵</t>
    <phoneticPr fontId="7" type="noConversion"/>
  </si>
  <si>
    <t>스윗)그릴드닭가슴살메밀면샐러드2편</t>
  </si>
  <si>
    <t>스윗)그릴드닭가슴살메밀면샐러드2편</t>
    <phoneticPr fontId="7" type="noConversion"/>
  </si>
  <si>
    <t>110-20-27624</t>
    <phoneticPr fontId="7" type="noConversion"/>
  </si>
  <si>
    <t>설고</t>
    <phoneticPr fontId="7" type="noConversion"/>
  </si>
  <si>
    <t>박성진</t>
    <phoneticPr fontId="7" type="noConversion"/>
  </si>
  <si>
    <t>서울특별시 서대문구 가좌로 84, 2층</t>
    <phoneticPr fontId="7" type="noConversion"/>
  </si>
  <si>
    <t>제조</t>
    <phoneticPr fontId="7" type="noConversion"/>
  </si>
  <si>
    <t>빵</t>
    <phoneticPr fontId="7" type="noConversion"/>
  </si>
  <si>
    <t>두바이)흑임자두쫀쿠50g(냉장)</t>
    <phoneticPr fontId="7" type="noConversion"/>
  </si>
  <si>
    <t>VIF)키키쿼카_키키카스테라35g</t>
  </si>
  <si>
    <t>VIF)키키쿼카_키키카스테라35g</t>
    <phoneticPr fontId="7" type="noConversion"/>
  </si>
  <si>
    <t>VIF)키키쿼카_하삐코코넛치즈빵40g</t>
  </si>
  <si>
    <t>VIF)키키쿼카_하삐코코넛치즈빵40g</t>
    <phoneticPr fontId="7" type="noConversion"/>
  </si>
  <si>
    <t>292-32-01327</t>
    <phoneticPr fontId="7" type="noConversion"/>
  </si>
  <si>
    <t>브이아이푸드(V.I.Food)</t>
    <phoneticPr fontId="7" type="noConversion"/>
  </si>
  <si>
    <t>김기덕</t>
    <phoneticPr fontId="7" type="noConversion"/>
  </si>
  <si>
    <t>경기도 부천시 송내대로73번길46.7층701.702-A9호(상동.대양훼미리코아)</t>
    <phoneticPr fontId="7" type="noConversion"/>
  </si>
  <si>
    <t>도매및소매업</t>
    <phoneticPr fontId="7" type="noConversion"/>
  </si>
  <si>
    <t>제과및 음료</t>
    <phoneticPr fontId="7" type="noConversion"/>
  </si>
  <si>
    <t>신성)성수310초코크림듬뿍슈30G</t>
    <phoneticPr fontId="7" type="noConversion"/>
  </si>
  <si>
    <t>그린)더빅불고기버거2편</t>
  </si>
  <si>
    <t>그린)더빅클래식불고기버거2편</t>
  </si>
  <si>
    <t>그린)더빅더블불고기치즈버거2편</t>
  </si>
  <si>
    <t>그린)더빅더블치즈버거2편</t>
  </si>
  <si>
    <t>그린)더빅더블불고기치즈버거2편</t>
    <phoneticPr fontId="7" type="noConversion"/>
  </si>
  <si>
    <t>그린)더빅더블치즈버거2편</t>
    <phoneticPr fontId="7" type="noConversion"/>
  </si>
  <si>
    <t>]</t>
    <phoneticPr fontId="7" type="noConversion"/>
  </si>
  <si>
    <t>그린)블랙페퍼비프버거2편</t>
  </si>
  <si>
    <t>그린)더빅불고기버거2편</t>
    <phoneticPr fontId="7" type="noConversion"/>
  </si>
  <si>
    <t>그린)더빅스테이크버거2편</t>
    <phoneticPr fontId="7" type="noConversion"/>
  </si>
  <si>
    <t>그린)더빅클래식불고기버거2편</t>
    <phoneticPr fontId="7" type="noConversion"/>
  </si>
  <si>
    <t>그린)블랙페퍼비프버거2편</t>
    <phoneticPr fontId="7" type="noConversion"/>
  </si>
  <si>
    <t>캐치티니핑)우유생크림빵120g(냉장)</t>
  </si>
  <si>
    <t>캐치티니핑)딸기생크림빵130g(냉장)</t>
    <phoneticPr fontId="7" type="noConversion"/>
  </si>
  <si>
    <t>캐치티니핑)우유생크림빵120g(냉장)</t>
    <phoneticPr fontId="7" type="noConversion"/>
  </si>
  <si>
    <t>180-88-02490</t>
    <phoneticPr fontId="7" type="noConversion"/>
  </si>
  <si>
    <t>문영철</t>
    <phoneticPr fontId="7" type="noConversion"/>
  </si>
  <si>
    <t>경기도 파주시 광탄면 장지산로 11</t>
    <phoneticPr fontId="7" type="noConversion"/>
  </si>
  <si>
    <t>빵류 제조</t>
    <phoneticPr fontId="7" type="noConversion"/>
  </si>
  <si>
    <t>주식회사프레시오늘</t>
    <phoneticPr fontId="7" type="noConversion"/>
  </si>
  <si>
    <t>프레시오늘)케요네즈사라다빵180g(냉장)</t>
  </si>
  <si>
    <t>프레시오늘)케요네즈사라다빵180g(냉장)</t>
    <phoneticPr fontId="7" type="noConversion"/>
  </si>
  <si>
    <t>26.08.17</t>
    <phoneticPr fontId="7" type="noConversion"/>
  </si>
  <si>
    <t>엠즈)자개케이크우유크림110g(냉장)</t>
    <phoneticPr fontId="7" type="noConversion"/>
  </si>
  <si>
    <t>㈜영진베이커리</t>
    <phoneticPr fontId="7" type="noConversion"/>
  </si>
  <si>
    <t>698-81-00072</t>
    <phoneticPr fontId="7" type="noConversion"/>
  </si>
  <si>
    <t>오윤규</t>
    <phoneticPr fontId="7" type="noConversion"/>
  </si>
  <si>
    <t>경기도 이천시 백사면 원적로970번길 86-29</t>
    <phoneticPr fontId="7" type="noConversion"/>
  </si>
  <si>
    <t>제과, 제빵</t>
    <phoneticPr fontId="7" type="noConversion"/>
  </si>
  <si>
    <t>성수310)칸탈로프멜론사르르크림빵130g(냉장)</t>
    <phoneticPr fontId="7" type="noConversion"/>
  </si>
  <si>
    <t>성수310)우유사르르생크림빵130g(냉장)</t>
    <phoneticPr fontId="7" type="noConversion"/>
  </si>
  <si>
    <t>브레드이발소)우유크림도넛95g(냉장)</t>
    <phoneticPr fontId="7" type="noConversion"/>
  </si>
  <si>
    <t>엠즈)자개케이크인절미맛크림110g(냉장)</t>
    <phoneticPr fontId="7" type="noConversion"/>
  </si>
  <si>
    <t>브레드이발소)초코브라우니40g(냉장)</t>
    <phoneticPr fontId="7" type="noConversion"/>
  </si>
  <si>
    <t>성수310)저당생크림롤우유80g(냉장)</t>
    <phoneticPr fontId="7" type="noConversion"/>
  </si>
  <si>
    <t>엠즈)상하치즈크림치즈카스테라110g(냉장)</t>
    <phoneticPr fontId="7" type="noConversion"/>
  </si>
  <si>
    <t>26.09.05</t>
    <phoneticPr fontId="7" type="noConversion"/>
  </si>
  <si>
    <t>랩)스파이시랜치치킨샐러드랩195g</t>
  </si>
  <si>
    <t>랩)스파이시랜치치킨샐러드랩195g</t>
    <phoneticPr fontId="7" type="noConversion"/>
  </si>
  <si>
    <t>탭스)올바른리챔햄참치김밥2편</t>
  </si>
  <si>
    <t>탭스)정통유부초밥(4입)2편</t>
  </si>
  <si>
    <t>탭스)올바른리챔햄참치김밥2편</t>
    <phoneticPr fontId="7" type="noConversion"/>
  </si>
  <si>
    <t>탭스)정통유부초밥(4입)2편</t>
    <phoneticPr fontId="7" type="noConversion"/>
  </si>
  <si>
    <t>마이노멀)저당과일푸딩망고185g</t>
  </si>
  <si>
    <t>마이노멀)저당과일푸딩복숭아185g</t>
  </si>
  <si>
    <t>마이노멀)저당과일푸딩망고185g</t>
    <phoneticPr fontId="7" type="noConversion"/>
  </si>
  <si>
    <t>마이노멀)저당과일푸딩복숭아185g</t>
    <phoneticPr fontId="7" type="noConversion"/>
  </si>
  <si>
    <t>두바이)리얼두쫀쿠50g</t>
  </si>
  <si>
    <t>두바이)리얼아쫀쿠50g</t>
  </si>
  <si>
    <t>두바이)초코카다이프모찌60g</t>
  </si>
  <si>
    <t>두바이)카다이프판초콜릿60g(냉장)</t>
  </si>
  <si>
    <t>성수310)우유사르르생크림빵130g(냉장)</t>
  </si>
  <si>
    <t>성수310)칸탈로프멜론사르르크림빵130g(냉장)</t>
  </si>
  <si>
    <t>브레드이발소)초코브라우니40g(냉장)</t>
  </si>
  <si>
    <t>신성)성수310초코크림듬뿍슈30g(냉장)</t>
  </si>
  <si>
    <t>미샛)한국민속촌_오징어김치전2편</t>
  </si>
  <si>
    <t>미샛)한국민속촌_오징어김치전2편</t>
    <phoneticPr fontId="7" type="noConversion"/>
  </si>
  <si>
    <t>세아)치즈돈까스2편</t>
  </si>
  <si>
    <t>세아)치즈돈까스2편</t>
    <phoneticPr fontId="7" type="noConversion"/>
  </si>
  <si>
    <t>그린)타르타르닭강정2편</t>
  </si>
  <si>
    <t>그린)타르타르닭강정2편</t>
    <phoneticPr fontId="7" type="noConversion"/>
  </si>
  <si>
    <t>두바이)카다이프판초콜릿60g(냉장)</t>
    <phoneticPr fontId="7" type="noConversion"/>
  </si>
  <si>
    <t>성수310)홋카이도푸딩사르르크림빵125g(냉장)</t>
  </si>
  <si>
    <t>성수310)홋카이도푸딩사르르크림빵125g(냉장)</t>
    <phoneticPr fontId="7" type="noConversion"/>
  </si>
  <si>
    <t>성수310)홋카이도푸딩크림카스테라130g(냉장)</t>
  </si>
  <si>
    <t>성수310)홋카이도푸딩크림카스테라130g(냉장)</t>
    <phoneticPr fontId="7" type="noConversion"/>
  </si>
  <si>
    <t>탭스)올바른리챔햄참치김밥2편(사전예약)</t>
    <phoneticPr fontId="7" type="noConversion"/>
  </si>
  <si>
    <t>27.01.09</t>
    <phoneticPr fontId="7" type="noConversion"/>
  </si>
  <si>
    <t>탭스)와그작크랩명란마요김밥2편</t>
  </si>
  <si>
    <t>탭스)와그작크랩명란마요김밥2편</t>
    <phoneticPr fontId="7" type="noConversion"/>
  </si>
  <si>
    <t>모던아트)장인한과미니약과3입*5봉</t>
    <phoneticPr fontId="7" type="noConversion"/>
  </si>
  <si>
    <t>358-86-03458</t>
    <phoneticPr fontId="7" type="noConversion"/>
  </si>
  <si>
    <t>주식회사 모던아트</t>
    <phoneticPr fontId="7" type="noConversion"/>
  </si>
  <si>
    <t>박진철</t>
    <phoneticPr fontId="7" type="noConversion"/>
  </si>
  <si>
    <t>경기도 하남시 검단산로 239, 
206호(창우동, 하남시 벤처집적시설)</t>
    <phoneticPr fontId="7" type="noConversion"/>
  </si>
  <si>
    <t>미샛)한국민속촌_오징어해물파전2편</t>
  </si>
  <si>
    <t>미샛)한국민속촌_오징어해물파전2편</t>
    <phoneticPr fontId="7" type="noConversion"/>
  </si>
  <si>
    <t>그린)더빅더블토마토치즈버거2편</t>
  </si>
  <si>
    <t>그린)더빅더블토마토치즈버거2편</t>
    <phoneticPr fontId="7" type="noConversion"/>
  </si>
  <si>
    <t>27.03.02</t>
    <phoneticPr fontId="7" type="noConversion"/>
  </si>
  <si>
    <t>탭스)정통유부초밥(4입)2편(사전예약)</t>
    <phoneticPr fontId="7" type="noConversion"/>
  </si>
  <si>
    <t>27.02.28</t>
    <phoneticPr fontId="7" type="noConversion"/>
  </si>
  <si>
    <t>세아)마늘간장순살치킨2편</t>
  </si>
  <si>
    <t>세아)반반순살치킨(양념&amp;마늘간장)2편</t>
  </si>
  <si>
    <t>세아)양념순살치킨2편</t>
  </si>
  <si>
    <t>세아)후라이드순살치킨2편</t>
  </si>
  <si>
    <t>세아)마늘간장순살치킨2편</t>
    <phoneticPr fontId="7" type="noConversion"/>
  </si>
  <si>
    <t>세아)반반순살치킨(양념&amp;마늘간장)2편</t>
    <phoneticPr fontId="7" type="noConversion"/>
  </si>
  <si>
    <t>세아)양념순살치킨2편</t>
    <phoneticPr fontId="7" type="noConversion"/>
  </si>
  <si>
    <t>세아)후라이드순살치킨2편</t>
    <phoneticPr fontId="7" type="noConversion"/>
  </si>
  <si>
    <t>그린)더빅펜타치즈버거2편</t>
  </si>
  <si>
    <t>그린)더빅펜타치즈버거2편</t>
    <phoneticPr fontId="7" type="noConversion"/>
  </si>
  <si>
    <t>그린)더빅펜타치즈버거2편(사전예약)</t>
    <phoneticPr fontId="7" type="noConversion"/>
  </si>
  <si>
    <t>성수310)초코칩쿠키바이츠80g</t>
  </si>
  <si>
    <t>성수310)초코칩쿠키바이츠80g</t>
    <phoneticPr fontId="7" type="noConversion"/>
  </si>
  <si>
    <t>구황작물)밤크림소금빵95g(냉장)</t>
    <phoneticPr fontId="7" type="noConversion"/>
  </si>
  <si>
    <t>성수310)피스타치오크림소금빵95g(냉장)</t>
    <phoneticPr fontId="7" type="noConversion"/>
  </si>
  <si>
    <t>구황작물)호박인절미카스테라떡2입(냉장)</t>
    <phoneticPr fontId="7" type="noConversion"/>
  </si>
  <si>
    <t>마이노멀)저당과일푸딩감귤185g</t>
  </si>
  <si>
    <t>마이노멀)저당과일푸딩감귤185g</t>
    <phoneticPr fontId="7" type="noConversion"/>
  </si>
  <si>
    <t>27.03.07</t>
    <phoneticPr fontId="7" type="noConversion"/>
  </si>
  <si>
    <t>랩)체다치즈치킨너겟샐러드랩(사전예약)</t>
    <phoneticPr fontId="7" type="noConversion"/>
  </si>
  <si>
    <t>그린)타르타르닭강정2편(사전예약)</t>
    <phoneticPr fontId="7" type="noConversion"/>
  </si>
  <si>
    <t>26.09.28</t>
    <phoneticPr fontId="7" type="noConversion"/>
  </si>
  <si>
    <t>매일)딥초콜릿케이크105g</t>
  </si>
  <si>
    <t>매일우유)우유모찌롤105g</t>
  </si>
  <si>
    <t>매일우유)초코모찌롤105g</t>
  </si>
  <si>
    <t>브레드이발소)우유크림도넛95g(냉장)</t>
  </si>
  <si>
    <t>성수310)저당생크림롤우유80g(냉장)</t>
  </si>
  <si>
    <t>엠즈)상하치즈크림치즈카스테라110g(냉장)</t>
  </si>
  <si>
    <t>엠즈)자개케이크우유크림110g(냉장)</t>
  </si>
  <si>
    <t>엠즈)자개케이크인절미맛크림110g(냉장)</t>
  </si>
  <si>
    <t>옐로우)맛있는두부400g</t>
  </si>
  <si>
    <t>옐로우)맛있는콩나물400g</t>
  </si>
  <si>
    <t>CK)한입쏙초코쿠키80g</t>
  </si>
  <si>
    <t>CK)한입쏙파마산치즈쿠키80g</t>
  </si>
  <si>
    <t>CK)한입쏙피넛버터쿠키80g</t>
  </si>
  <si>
    <t>설고)서울바나나카스테라2입(냉장)</t>
  </si>
  <si>
    <t>26.10.31</t>
    <phoneticPr fontId="7" type="noConversion"/>
  </si>
  <si>
    <t>신성)BOTD에그타르트(냉장)</t>
    <phoneticPr fontId="7" type="noConversion"/>
  </si>
  <si>
    <t>26.10.28</t>
    <phoneticPr fontId="7" type="noConversion"/>
  </si>
  <si>
    <t>그린)New맥앤치즈핫도그2편</t>
  </si>
  <si>
    <t>그린)베이컨치즈핫도그2편</t>
  </si>
  <si>
    <t>그린)베이컨치즈핫도그2편</t>
    <phoneticPr fontId="7" type="noConversion"/>
  </si>
  <si>
    <t>그린)New맥앤치즈핫도그2편</t>
    <phoneticPr fontId="7" type="noConversion"/>
  </si>
  <si>
    <t>구황작물)호박인절미카스테라떡2입(냉장)</t>
  </si>
  <si>
    <t>27.02.18</t>
    <phoneticPr fontId="7" type="noConversion"/>
  </si>
  <si>
    <t>성수310)솔티우유크림소금빵95g(냉장)</t>
    <phoneticPr fontId="7" type="noConversion"/>
  </si>
  <si>
    <t>뽀니)솔티초코산도80g</t>
  </si>
  <si>
    <t>뽀니)솔티초코산도80g</t>
    <phoneticPr fontId="7" type="noConversion"/>
  </si>
  <si>
    <t>앱예약)뽀니솔티초코산도80g</t>
    <phoneticPr fontId="7" type="noConversion"/>
  </si>
  <si>
    <t>27.02.21</t>
    <phoneticPr fontId="7" type="noConversion"/>
  </si>
  <si>
    <t>두바이)흑임자두쫀쿠50g(냉장)</t>
  </si>
  <si>
    <t>그린)New맥앤치즈핫도그2편(사전예약)</t>
  </si>
  <si>
    <t>그린)베이컨치즈핫도그2편(사전예약)</t>
  </si>
  <si>
    <t>그린)New맥앤치즈핫도그2편(사전예약)</t>
    <phoneticPr fontId="7" type="noConversion"/>
  </si>
  <si>
    <t>그린)베이컨치즈핫도그2편(사전예약)</t>
    <phoneticPr fontId="7" type="noConversion"/>
  </si>
  <si>
    <t>성수310)에그타르트(냉장)</t>
  </si>
  <si>
    <t>26.11.09</t>
    <phoneticPr fontId="7" type="noConversion"/>
  </si>
  <si>
    <t>10/5</t>
  </si>
  <si>
    <t>27.02.20</t>
    <phoneticPr fontId="7" type="noConversion"/>
  </si>
  <si>
    <t>26.11.07</t>
    <phoneticPr fontId="7" type="noConversion"/>
  </si>
  <si>
    <t>그린)칠리치즈핫도그2편</t>
    <phoneticPr fontId="7" type="noConversion"/>
  </si>
  <si>
    <t>26.11.08</t>
    <phoneticPr fontId="7" type="noConversion"/>
  </si>
  <si>
    <t>26.11.06</t>
    <phoneticPr fontId="7" type="noConversion"/>
  </si>
  <si>
    <t>캐치티니핑)딸기생크림빵130g(냉장)</t>
  </si>
  <si>
    <t>26.10.22 / 10.23</t>
    <phoneticPr fontId="7" type="noConversion"/>
  </si>
  <si>
    <t>26.11.03 / 11.10</t>
    <phoneticPr fontId="7" type="noConversion"/>
  </si>
  <si>
    <t>26.10.10(제조)</t>
    <phoneticPr fontId="7" type="noConversion"/>
  </si>
  <si>
    <t>26.11.09 / 11.16</t>
    <phoneticPr fontId="7" type="noConversion"/>
  </si>
  <si>
    <t>26.11.16</t>
    <phoneticPr fontId="7" type="noConversion"/>
  </si>
  <si>
    <t>세아)반반순살치킨(양념&amp;마늘간장)2편(사전예약)</t>
    <phoneticPr fontId="7" type="noConversion"/>
  </si>
  <si>
    <t>그린)더빅스테이크버거2편(사전예약)</t>
  </si>
  <si>
    <t>10/12</t>
  </si>
  <si>
    <t>구황작물)밤크림소금빵95g(냉장)</t>
  </si>
  <si>
    <t>성수310)솔티우유크림소금빵95g(냉장)</t>
  </si>
  <si>
    <t>성수310)피스타치오크림소금빵95g(냉장)</t>
  </si>
  <si>
    <t>그린)칠리치즈핫도그2편</t>
  </si>
  <si>
    <t>26.11.07 / 11.16</t>
    <phoneticPr fontId="7" type="noConversion"/>
  </si>
  <si>
    <t>앱예약)뽀니솔티초코산도80g</t>
  </si>
  <si>
    <t>26.10.20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</si>
</sst>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1" formatCode="_-* #,##0_-;\-* #,##0_-;_-* &quot;-&quot;_-;_-@_-"/>
    <numFmt numFmtId="176" formatCode="#,##0_ ;[Red]\-#,##0\ "/>
    <numFmt numFmtId="177" formatCode="#,##0_ "/>
    <numFmt numFmtId="178" formatCode="mm&quot;월&quot;\ dd&quot;일&quot;"/>
  </numFmts>
  <fonts count="59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20"/>
      <color indexed="12"/>
      <name val="굴림체"/>
      <family val="3"/>
      <charset val="129"/>
    </font>
    <font>
      <b/>
      <sz val="9"/>
      <color indexed="12"/>
      <name val="굴림체"/>
      <family val="3"/>
      <charset val="129"/>
    </font>
    <font>
      <sz val="10"/>
      <color indexed="12"/>
      <name val="굴림체"/>
      <family val="3"/>
      <charset val="129"/>
    </font>
    <font>
      <sz val="8"/>
      <name val="돋움"/>
      <family val="3"/>
      <charset val="129"/>
    </font>
    <font>
      <sz val="9"/>
      <color indexed="12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2"/>
      <color indexed="8"/>
      <name val="굴림체"/>
      <family val="3"/>
      <charset val="129"/>
    </font>
    <font>
      <sz val="9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20"/>
      <color indexed="10"/>
      <name val="굴림체"/>
      <family val="3"/>
      <charset val="129"/>
    </font>
    <font>
      <b/>
      <sz val="9"/>
      <color indexed="10"/>
      <name val="굴림체"/>
      <family val="3"/>
      <charset val="129"/>
    </font>
    <font>
      <sz val="10"/>
      <color indexed="10"/>
      <name val="굴림체"/>
      <family val="3"/>
      <charset val="129"/>
    </font>
    <font>
      <sz val="11"/>
      <color indexed="10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9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8"/>
      <color indexed="8"/>
      <name val="굴림체"/>
      <family val="3"/>
      <charset val="129"/>
    </font>
    <font>
      <sz val="11"/>
      <color rgb="FF000000"/>
      <name val="맑은 고딕"/>
      <family val="3"/>
      <charset val="129"/>
    </font>
    <font>
      <sz val="9"/>
      <color rgb="FFFF0000"/>
      <name val="굴림체"/>
      <family val="3"/>
      <charset val="129"/>
    </font>
    <font>
      <sz val="11"/>
      <color theme="1"/>
      <name val="돋움"/>
      <family val="3"/>
      <charset val="129"/>
    </font>
    <font>
      <sz val="10"/>
      <color theme="0"/>
      <name val="돋움"/>
      <family val="3"/>
      <charset val="129"/>
    </font>
    <font>
      <sz val="8"/>
      <color indexed="12"/>
      <name val="굴림체"/>
      <family val="3"/>
      <charset val="129"/>
    </font>
    <font>
      <sz val="8"/>
      <color indexed="10"/>
      <name val="굴림체"/>
      <family val="3"/>
      <charset val="129"/>
    </font>
    <font>
      <b/>
      <sz val="18"/>
      <color indexed="12"/>
      <name val="굴림체"/>
      <family val="3"/>
      <charset val="129"/>
    </font>
    <font>
      <sz val="18"/>
      <color indexed="12"/>
      <name val="굴림체"/>
      <family val="3"/>
      <charset val="129"/>
    </font>
    <font>
      <sz val="18"/>
      <name val="돋움"/>
      <family val="3"/>
      <charset val="129"/>
    </font>
    <font>
      <b/>
      <sz val="18"/>
      <color indexed="10"/>
      <name val="굴림체"/>
      <family val="3"/>
      <charset val="129"/>
    </font>
    <font>
      <sz val="18"/>
      <color indexed="10"/>
      <name val="굴림체"/>
      <family val="3"/>
      <charset val="129"/>
    </font>
    <font>
      <sz val="18"/>
      <color indexed="10"/>
      <name val="돋움"/>
      <family val="3"/>
      <charset val="129"/>
    </font>
    <font>
      <b/>
      <sz val="11"/>
      <name val="돋움"/>
      <family val="3"/>
      <charset val="129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b/>
      <sz val="12"/>
      <name val="굴림체"/>
      <family val="3"/>
      <charset val="129"/>
    </font>
    <font>
      <sz val="12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5"/>
      <color rgb="FF000000"/>
      <name val="굴림체"/>
      <family val="3"/>
      <charset val="129"/>
    </font>
    <font>
      <sz val="15"/>
      <name val="굴림체"/>
      <family val="3"/>
      <charset val="129"/>
    </font>
    <font>
      <sz val="14"/>
      <name val="돋움"/>
      <family val="3"/>
      <charset val="129"/>
    </font>
    <font>
      <sz val="14"/>
      <color rgb="FF000000"/>
      <name val="맑은 고딕"/>
      <family val="3"/>
      <charset val="129"/>
    </font>
    <font>
      <b/>
      <sz val="14"/>
      <name val="돋움"/>
      <family val="3"/>
      <charset val="129"/>
    </font>
    <font>
      <sz val="16"/>
      <color rgb="FF000000"/>
      <name val="맑은 고딕"/>
      <family val="3"/>
      <charset val="129"/>
    </font>
    <font>
      <sz val="16"/>
      <name val="돋움"/>
      <family val="3"/>
      <charset val="129"/>
    </font>
    <font>
      <b/>
      <sz val="16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name val="돋움"/>
      <family val="3"/>
      <charset val="129"/>
    </font>
    <font>
      <b/>
      <sz val="9"/>
      <name val="돋움"/>
      <family val="3"/>
      <charset val="129"/>
    </font>
    <font>
      <sz val="9"/>
      <color theme="1"/>
      <name val="굴림체"/>
      <family val="3"/>
      <charset val="129"/>
    </font>
    <font>
      <u/>
      <sz val="11"/>
      <name val="돋움"/>
      <family val="3"/>
      <charset val="129"/>
    </font>
    <font>
      <sz val="8"/>
      <name val="굴림체"/>
      <family val="3"/>
      <charset val="129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sz val="9"/>
      <color rgb="FF000000"/>
      <name val="돋움"/>
      <family val="3"/>
      <charset val="129"/>
    </font>
    <font>
      <sz val="8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227">
    <border>
      <left/>
      <right/>
      <top/>
      <bottom/>
      <diagonal/>
    </border>
    <border>
      <left style="thin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 style="hair">
        <color indexed="8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 style="medium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2"/>
      </left>
      <right/>
      <top style="medium">
        <color indexed="12"/>
      </top>
      <bottom style="thin">
        <color indexed="12"/>
      </bottom>
      <diagonal/>
    </border>
    <border>
      <left/>
      <right/>
      <top style="medium">
        <color indexed="12"/>
      </top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/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medium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10"/>
      </left>
      <right/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/>
      <bottom style="medium">
        <color indexed="10"/>
      </bottom>
      <diagonal/>
    </border>
    <border>
      <left/>
      <right style="thin">
        <color indexed="10"/>
      </right>
      <top/>
      <bottom style="medium">
        <color indexed="10"/>
      </bottom>
      <diagonal/>
    </border>
    <border>
      <left style="thin">
        <color indexed="10"/>
      </left>
      <right/>
      <top/>
      <bottom/>
      <diagonal/>
    </border>
    <border>
      <left/>
      <right style="medium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medium">
        <color indexed="10"/>
      </bottom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thin">
        <color indexed="12"/>
      </left>
      <right/>
      <top style="medium">
        <color indexed="12"/>
      </top>
      <bottom/>
      <diagonal/>
    </border>
    <border>
      <left/>
      <right/>
      <top style="medium">
        <color indexed="12"/>
      </top>
      <bottom/>
      <diagonal/>
    </border>
    <border>
      <left/>
      <right style="medium">
        <color indexed="12"/>
      </right>
      <top style="medium">
        <color indexed="12"/>
      </top>
      <bottom/>
      <diagonal/>
    </border>
    <border>
      <left style="thin">
        <color indexed="12"/>
      </left>
      <right/>
      <top/>
      <bottom style="medium">
        <color indexed="12"/>
      </bottom>
      <diagonal/>
    </border>
    <border>
      <left/>
      <right/>
      <top/>
      <bottom style="medium">
        <color indexed="12"/>
      </bottom>
      <diagonal/>
    </border>
    <border>
      <left/>
      <right style="medium">
        <color indexed="12"/>
      </right>
      <top/>
      <bottom style="medium">
        <color indexed="12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medium">
        <color indexed="12"/>
      </left>
      <right/>
      <top style="medium">
        <color indexed="12"/>
      </top>
      <bottom/>
      <diagonal/>
    </border>
    <border>
      <left/>
      <right style="thin">
        <color indexed="12"/>
      </right>
      <top style="medium">
        <color indexed="12"/>
      </top>
      <bottom/>
      <diagonal/>
    </border>
    <border>
      <left style="medium">
        <color indexed="12"/>
      </left>
      <right/>
      <top/>
      <bottom style="medium">
        <color indexed="12"/>
      </bottom>
      <diagonal/>
    </border>
    <border>
      <left/>
      <right style="thin">
        <color indexed="12"/>
      </right>
      <top/>
      <bottom style="medium">
        <color indexed="12"/>
      </bottom>
      <diagonal/>
    </border>
    <border>
      <left/>
      <right style="thin">
        <color indexed="64"/>
      </right>
      <top/>
      <bottom style="medium">
        <color indexed="12"/>
      </bottom>
      <diagonal/>
    </border>
    <border>
      <left/>
      <right/>
      <top style="thin">
        <color indexed="12"/>
      </top>
      <bottom style="medium">
        <color indexed="12"/>
      </bottom>
      <diagonal/>
    </border>
    <border>
      <left/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medium">
        <color indexed="12"/>
      </bottom>
      <diagonal/>
    </border>
    <border>
      <left/>
      <right style="thin">
        <color indexed="12"/>
      </right>
      <top style="thin">
        <color indexed="12"/>
      </top>
      <bottom style="medium">
        <color indexed="12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medium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medium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/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  <border>
      <left/>
      <right style="medium">
        <color indexed="12"/>
      </right>
      <top style="thin">
        <color indexed="12"/>
      </top>
      <bottom/>
      <diagonal/>
    </border>
    <border>
      <left/>
      <right style="medium">
        <color indexed="12"/>
      </right>
      <top/>
      <bottom style="thin">
        <color indexed="12"/>
      </bottom>
      <diagonal/>
    </border>
    <border>
      <left style="medium">
        <color indexed="12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medium">
        <color indexed="12"/>
      </left>
      <right/>
      <top style="thin">
        <color indexed="12"/>
      </top>
      <bottom style="thin">
        <color indexed="12"/>
      </bottom>
      <diagonal/>
    </border>
    <border>
      <left style="medium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indexed="10"/>
      </bottom>
      <diagonal/>
    </border>
    <border>
      <left/>
      <right/>
      <top style="thin">
        <color rgb="FFFF0000"/>
      </top>
      <bottom style="thin">
        <color indexed="10"/>
      </bottom>
      <diagonal/>
    </border>
    <border>
      <left/>
      <right style="medium">
        <color indexed="10"/>
      </right>
      <top style="thin">
        <color rgb="FFFF0000"/>
      </top>
      <bottom style="thin">
        <color indexed="10"/>
      </bottom>
      <diagonal/>
    </border>
    <border>
      <left style="thin">
        <color rgb="FF0000FF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indexed="64"/>
      </right>
      <top style="thin">
        <color rgb="FF0000FF"/>
      </top>
      <bottom style="thin">
        <color rgb="FF0000FF"/>
      </bottom>
      <diagonal/>
    </border>
    <border>
      <left style="thin">
        <color indexed="64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/>
      <top style="thin">
        <color rgb="FF0000FF"/>
      </top>
      <bottom style="thin">
        <color rgb="FF0000FF"/>
      </bottom>
      <diagonal/>
    </border>
    <border>
      <left/>
      <right/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rgb="FF0000FF"/>
      </top>
      <bottom style="thin">
        <color rgb="FF0000FF"/>
      </bottom>
      <diagonal/>
    </border>
    <border>
      <left/>
      <right style="thin">
        <color rgb="FF0000FF"/>
      </right>
      <top style="thin">
        <color indexed="12"/>
      </top>
      <bottom style="thin">
        <color indexed="12"/>
      </bottom>
      <diagonal/>
    </border>
    <border>
      <left style="thin">
        <color rgb="FF0000FF"/>
      </left>
      <right/>
      <top style="thin">
        <color indexed="12"/>
      </top>
      <bottom style="thin">
        <color indexed="12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rgb="FFFF000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FF0000"/>
      </right>
      <top style="thin">
        <color rgb="FFFF0000"/>
      </top>
      <bottom/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medium">
        <color indexed="10"/>
      </right>
      <top style="thin">
        <color rgb="FFFF0000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/>
      <right/>
      <top style="medium">
        <color rgb="FFFF0000"/>
      </top>
      <bottom/>
      <diagonal/>
    </border>
    <border>
      <left/>
      <right style="thin">
        <color indexed="10"/>
      </right>
      <top style="medium">
        <color rgb="FFFF0000"/>
      </top>
      <bottom/>
      <diagonal/>
    </border>
    <border>
      <left style="thin">
        <color indexed="10"/>
      </left>
      <right/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/>
      <top/>
      <bottom style="medium">
        <color rgb="FFFF0000"/>
      </bottom>
      <diagonal/>
    </border>
    <border>
      <left/>
      <right style="thin">
        <color indexed="10"/>
      </right>
      <top/>
      <bottom style="medium">
        <color rgb="FFFF0000"/>
      </bottom>
      <diagonal/>
    </border>
    <border>
      <left style="thin">
        <color indexed="1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medium">
        <color rgb="FF0000FF"/>
      </left>
      <right/>
      <top style="medium">
        <color rgb="FF0000FF"/>
      </top>
      <bottom/>
      <diagonal/>
    </border>
    <border>
      <left/>
      <right/>
      <top style="medium">
        <color rgb="FF0000FF"/>
      </top>
      <bottom/>
      <diagonal/>
    </border>
    <border>
      <left/>
      <right style="medium">
        <color rgb="FF0000FF"/>
      </right>
      <top style="medium">
        <color rgb="FF0000FF"/>
      </top>
      <bottom/>
      <diagonal/>
    </border>
    <border>
      <left style="medium">
        <color rgb="FF0000FF"/>
      </left>
      <right/>
      <top/>
      <bottom style="medium">
        <color indexed="12"/>
      </bottom>
      <diagonal/>
    </border>
    <border>
      <left/>
      <right style="medium">
        <color rgb="FF0000FF"/>
      </right>
      <top/>
      <bottom style="medium">
        <color indexed="12"/>
      </bottom>
      <diagonal/>
    </border>
    <border>
      <left style="medium">
        <color rgb="FF0000FF"/>
      </left>
      <right style="thin">
        <color indexed="12"/>
      </right>
      <top style="medium">
        <color indexed="12"/>
      </top>
      <bottom style="thin">
        <color indexed="12"/>
      </bottom>
      <diagonal/>
    </border>
    <border>
      <left/>
      <right style="medium">
        <color rgb="FF0000FF"/>
      </right>
      <top style="medium">
        <color indexed="12"/>
      </top>
      <bottom/>
      <diagonal/>
    </border>
    <border>
      <left style="medium">
        <color rgb="FF0000FF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medium">
        <color rgb="FF0000FF"/>
      </right>
      <top/>
      <bottom style="thin">
        <color indexed="12"/>
      </bottom>
      <diagonal/>
    </border>
    <border>
      <left style="thin">
        <color indexed="12"/>
      </left>
      <right style="medium">
        <color rgb="FF0000FF"/>
      </right>
      <top style="thin">
        <color indexed="12"/>
      </top>
      <bottom style="thin">
        <color indexed="12"/>
      </bottom>
      <diagonal/>
    </border>
    <border>
      <left style="medium">
        <color rgb="FF0000FF"/>
      </left>
      <right style="thin">
        <color indexed="12"/>
      </right>
      <top style="thin">
        <color indexed="12"/>
      </top>
      <bottom style="medium">
        <color indexed="12"/>
      </bottom>
      <diagonal/>
    </border>
    <border>
      <left style="thin">
        <color indexed="12"/>
      </left>
      <right style="medium">
        <color rgb="FF0000FF"/>
      </right>
      <top style="thin">
        <color indexed="12"/>
      </top>
      <bottom style="medium">
        <color indexed="12"/>
      </bottom>
      <diagonal/>
    </border>
    <border>
      <left/>
      <right style="medium">
        <color rgb="FF0000FF"/>
      </right>
      <top style="medium">
        <color indexed="12"/>
      </top>
      <bottom style="thin">
        <color indexed="12"/>
      </bottom>
      <diagonal/>
    </border>
    <border>
      <left style="medium">
        <color rgb="FF0000FF"/>
      </left>
      <right/>
      <top style="thin">
        <color indexed="12"/>
      </top>
      <bottom/>
      <diagonal/>
    </border>
    <border>
      <left/>
      <right style="medium">
        <color rgb="FF0000FF"/>
      </right>
      <top style="thin">
        <color indexed="12"/>
      </top>
      <bottom style="thin">
        <color indexed="12"/>
      </bottom>
      <diagonal/>
    </border>
    <border>
      <left style="medium">
        <color rgb="FF0000FF"/>
      </left>
      <right/>
      <top style="thin">
        <color indexed="12"/>
      </top>
      <bottom style="medium">
        <color indexed="12"/>
      </bottom>
      <diagonal/>
    </border>
    <border>
      <left/>
      <right style="medium">
        <color rgb="FF0000FF"/>
      </right>
      <top style="thin">
        <color indexed="12"/>
      </top>
      <bottom style="medium">
        <color indexed="12"/>
      </bottom>
      <diagonal/>
    </border>
    <border>
      <left style="medium">
        <color rgb="FF0000FF"/>
      </left>
      <right/>
      <top style="medium">
        <color indexed="12"/>
      </top>
      <bottom/>
      <diagonal/>
    </border>
    <border>
      <left style="medium">
        <color rgb="FF0000FF"/>
      </left>
      <right/>
      <top/>
      <bottom style="medium">
        <color rgb="FF0000FF"/>
      </bottom>
      <diagonal/>
    </border>
    <border>
      <left/>
      <right/>
      <top/>
      <bottom style="medium">
        <color rgb="FF0000FF"/>
      </bottom>
      <diagonal/>
    </border>
    <border>
      <left/>
      <right style="thin">
        <color indexed="12"/>
      </right>
      <top/>
      <bottom style="medium">
        <color rgb="FF0000FF"/>
      </bottom>
      <diagonal/>
    </border>
    <border>
      <left style="thin">
        <color indexed="12"/>
      </left>
      <right/>
      <top/>
      <bottom style="medium">
        <color rgb="FF0000FF"/>
      </bottom>
      <diagonal/>
    </border>
    <border>
      <left/>
      <right style="medium">
        <color rgb="FF0000FF"/>
      </right>
      <top/>
      <bottom style="medium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medium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rgb="FF0000FF"/>
      </left>
      <right/>
      <top style="thin">
        <color rgb="FF0000FF"/>
      </top>
      <bottom style="thin">
        <color indexed="12"/>
      </bottom>
      <diagonal/>
    </border>
    <border>
      <left/>
      <right/>
      <top style="thin">
        <color rgb="FF0000FF"/>
      </top>
      <bottom style="thin">
        <color indexed="12"/>
      </bottom>
      <diagonal/>
    </border>
    <border>
      <left/>
      <right style="medium">
        <color rgb="FF0000FF"/>
      </right>
      <top style="thin">
        <color rgb="FF0000FF"/>
      </top>
      <bottom style="thin">
        <color indexed="12"/>
      </bottom>
      <diagonal/>
    </border>
    <border>
      <left style="thin">
        <color indexed="12"/>
      </left>
      <right/>
      <top style="medium">
        <color indexed="12"/>
      </top>
      <bottom style="thin">
        <color theme="8" tint="-0.249977111117893"/>
      </bottom>
      <diagonal/>
    </border>
    <border>
      <left/>
      <right/>
      <top style="medium">
        <color indexed="12"/>
      </top>
      <bottom style="thin">
        <color theme="8" tint="-0.249977111117893"/>
      </bottom>
      <diagonal/>
    </border>
    <border>
      <left/>
      <right style="thin">
        <color indexed="12"/>
      </right>
      <top style="medium">
        <color indexed="12"/>
      </top>
      <bottom style="thin">
        <color theme="8" tint="-0.249977111117893"/>
      </bottom>
      <diagonal/>
    </border>
    <border>
      <left style="medium">
        <color indexed="12"/>
      </left>
      <right/>
      <top style="thin">
        <color indexed="12"/>
      </top>
      <bottom/>
      <diagonal/>
    </border>
    <border>
      <left style="thin">
        <color rgb="FF0000FF"/>
      </left>
      <right/>
      <top style="thin">
        <color theme="8" tint="-0.249977111117893"/>
      </top>
      <bottom style="thin">
        <color rgb="FF0000FF"/>
      </bottom>
      <diagonal/>
    </border>
    <border>
      <left/>
      <right/>
      <top style="thin">
        <color theme="8" tint="-0.249977111117893"/>
      </top>
      <bottom style="thin">
        <color rgb="FF0000FF"/>
      </bottom>
      <diagonal/>
    </border>
    <border>
      <left/>
      <right style="thin">
        <color rgb="FF0000FF"/>
      </right>
      <top style="thin">
        <color theme="8" tint="-0.249977111117893"/>
      </top>
      <bottom style="thin">
        <color rgb="FF0000FF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thin">
        <color rgb="FFFF0000"/>
      </right>
      <top style="thin">
        <color indexed="10"/>
      </top>
      <bottom/>
      <diagonal/>
    </border>
    <border>
      <left style="thin">
        <color rgb="FFFF0000"/>
      </left>
      <right/>
      <top style="thin">
        <color indexed="10"/>
      </top>
      <bottom style="thin">
        <color rgb="FFFF0000"/>
      </bottom>
      <diagonal/>
    </border>
    <border>
      <left/>
      <right style="thin">
        <color rgb="FFFF0000"/>
      </right>
      <top style="thin">
        <color indexed="10"/>
      </top>
      <bottom style="thin">
        <color rgb="FFFF0000"/>
      </bottom>
      <diagonal/>
    </border>
    <border>
      <left style="thin">
        <color rgb="FF0070C0"/>
      </left>
      <right/>
      <top style="thin">
        <color rgb="FF0070C0"/>
      </top>
      <bottom style="thin">
        <color indexed="12"/>
      </bottom>
      <diagonal/>
    </border>
    <border>
      <left/>
      <right/>
      <top style="thin">
        <color rgb="FF0070C0"/>
      </top>
      <bottom style="thin">
        <color indexed="12"/>
      </bottom>
      <diagonal/>
    </border>
    <border>
      <left/>
      <right style="thin">
        <color indexed="12"/>
      </right>
      <top style="thin">
        <color rgb="FF0070C0"/>
      </top>
      <bottom style="thin">
        <color indexed="12"/>
      </bottom>
      <diagonal/>
    </border>
    <border>
      <left/>
      <right/>
      <top style="thin">
        <color indexed="12"/>
      </top>
      <bottom style="thin">
        <color rgb="FF0070C0"/>
      </bottom>
      <diagonal/>
    </border>
    <border>
      <left style="medium">
        <color rgb="FFFF0000"/>
      </left>
      <right/>
      <top style="thin">
        <color indexed="10"/>
      </top>
      <bottom/>
      <diagonal/>
    </border>
    <border>
      <left style="medium">
        <color rgb="FF0070C0"/>
      </left>
      <right/>
      <top style="thin">
        <color indexed="12"/>
      </top>
      <bottom style="thin">
        <color rgb="FF0070C0"/>
      </bottom>
      <diagonal/>
    </border>
    <border>
      <left/>
      <right style="thin">
        <color rgb="FF0070C0"/>
      </right>
      <top style="thin">
        <color indexed="12"/>
      </top>
      <bottom style="thin">
        <color rgb="FF0070C0"/>
      </bottom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FF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thin">
        <color indexed="64"/>
      </right>
      <top style="thin">
        <color indexed="64"/>
      </top>
      <bottom style="thin">
        <color rgb="FF0000FF"/>
      </bottom>
      <diagonal/>
    </border>
    <border>
      <left style="medium">
        <color rgb="FF0000FF"/>
      </left>
      <right style="thin">
        <color indexed="12"/>
      </right>
      <top/>
      <bottom/>
      <diagonal/>
    </border>
    <border>
      <left style="medium">
        <color rgb="FF0000FF"/>
      </left>
      <right style="thin">
        <color indexed="64"/>
      </right>
      <top style="thin">
        <color rgb="FF0000FF"/>
      </top>
      <bottom style="thin">
        <color indexed="64"/>
      </bottom>
      <diagonal/>
    </border>
    <border>
      <left style="medium">
        <color rgb="FF0000FF"/>
      </left>
      <right style="thin">
        <color indexed="12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indexed="10"/>
      </right>
      <top style="medium">
        <color rgb="FFFF0000"/>
      </top>
      <bottom style="thin">
        <color indexed="10"/>
      </bottom>
      <diagonal/>
    </border>
    <border>
      <left/>
      <right style="thin">
        <color indexed="10"/>
      </right>
      <top style="medium">
        <color rgb="FFFF000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rgb="FFFF0000"/>
      </top>
      <bottom style="thin">
        <color indexed="10"/>
      </bottom>
      <diagonal/>
    </border>
    <border>
      <left style="thin">
        <color indexed="10"/>
      </left>
      <right style="medium">
        <color rgb="FFFF0000"/>
      </right>
      <top style="medium">
        <color rgb="FFFF0000"/>
      </top>
      <bottom style="thin">
        <color indexed="10"/>
      </bottom>
      <diagonal/>
    </border>
    <border>
      <left style="medium">
        <color rgb="FFFF000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rgb="FFFF000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rgb="FFFF0000"/>
      </right>
      <top style="thin">
        <color indexed="10"/>
      </top>
      <bottom/>
      <diagonal/>
    </border>
    <border>
      <left style="medium">
        <color rgb="FFFF0000"/>
      </left>
      <right style="thin">
        <color indexed="10"/>
      </right>
      <top/>
      <bottom/>
      <diagonal/>
    </border>
    <border>
      <left style="medium">
        <color rgb="FFFF0000"/>
      </left>
      <right style="thin">
        <color rgb="FFFF0000"/>
      </right>
      <top style="thin">
        <color rgb="FFFF0000"/>
      </top>
      <bottom/>
      <diagonal/>
    </border>
    <border>
      <left style="medium">
        <color rgb="FFFF0000"/>
      </left>
      <right style="thin">
        <color rgb="FFFF0000"/>
      </right>
      <top/>
      <bottom style="thin">
        <color rgb="FFFF0000"/>
      </bottom>
      <diagonal/>
    </border>
    <border>
      <left style="medium">
        <color rgb="FFFF0000"/>
      </left>
      <right style="thin">
        <color indexed="10"/>
      </right>
      <top style="thin">
        <color indexed="10"/>
      </top>
      <bottom/>
      <diagonal/>
    </border>
    <border>
      <left style="medium">
        <color rgb="FFFF0000"/>
      </left>
      <right/>
      <top style="thin">
        <color indexed="10"/>
      </top>
      <bottom style="thin">
        <color indexed="10"/>
      </bottom>
      <diagonal/>
    </border>
    <border>
      <left/>
      <right style="medium">
        <color rgb="FFFF0000"/>
      </right>
      <top style="thin">
        <color rgb="FFFF0000"/>
      </top>
      <bottom style="thin">
        <color indexed="10"/>
      </bottom>
      <diagonal/>
    </border>
    <border>
      <left/>
      <right style="medium">
        <color rgb="FFFF0000"/>
      </right>
      <top style="thin">
        <color indexed="10"/>
      </top>
      <bottom/>
      <diagonal/>
    </border>
    <border>
      <left style="thin">
        <color indexed="12"/>
      </left>
      <right/>
      <top style="medium">
        <color indexed="12"/>
      </top>
      <bottom style="thin">
        <color rgb="FF0000FF"/>
      </bottom>
      <diagonal/>
    </border>
    <border>
      <left/>
      <right/>
      <top style="medium">
        <color indexed="12"/>
      </top>
      <bottom style="thin">
        <color rgb="FF0000FF"/>
      </bottom>
      <diagonal/>
    </border>
    <border>
      <left/>
      <right style="thin">
        <color indexed="12"/>
      </right>
      <top style="medium">
        <color indexed="12"/>
      </top>
      <bottom style="thin">
        <color rgb="FF0000FF"/>
      </bottom>
      <diagonal/>
    </border>
    <border>
      <left style="thin">
        <color rgb="FF0000FF"/>
      </left>
      <right/>
      <top style="thin">
        <color indexed="12"/>
      </top>
      <bottom style="thin">
        <color rgb="FF0000FF"/>
      </bottom>
      <diagonal/>
    </border>
    <border>
      <left/>
      <right/>
      <top style="thin">
        <color indexed="12"/>
      </top>
      <bottom style="thin">
        <color rgb="FF0000FF"/>
      </bottom>
      <diagonal/>
    </border>
    <border>
      <left style="medium">
        <color rgb="FF0000FF"/>
      </left>
      <right/>
      <top/>
      <bottom/>
      <diagonal/>
    </border>
    <border>
      <left/>
      <right style="medium">
        <color indexed="12"/>
      </right>
      <top style="thin">
        <color indexed="12"/>
      </top>
      <bottom style="thin">
        <color rgb="FF0000FF"/>
      </bottom>
      <diagonal/>
    </border>
    <border>
      <left style="medium">
        <color rgb="FFFF0000"/>
      </left>
      <right/>
      <top/>
      <bottom/>
      <diagonal/>
    </border>
    <border>
      <left style="thin">
        <color rgb="FF0000FF"/>
      </left>
      <right/>
      <top style="thin">
        <color indexed="12"/>
      </top>
      <bottom style="medium">
        <color indexed="12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/>
      <top style="thin">
        <color rgb="FFFF0000"/>
      </top>
      <bottom/>
      <diagonal/>
    </border>
    <border>
      <left style="thin">
        <color rgb="FFFF0000"/>
      </left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 style="thin">
        <color rgb="FFFF0000"/>
      </right>
      <top style="thin">
        <color rgb="FFFF0000"/>
      </top>
      <bottom/>
      <diagonal/>
    </border>
    <border>
      <left/>
      <right style="thin">
        <color indexed="64"/>
      </right>
      <top style="thin">
        <color rgb="FFFF0000"/>
      </top>
      <bottom/>
      <diagonal/>
    </border>
    <border>
      <left style="thin">
        <color indexed="64"/>
      </left>
      <right/>
      <top style="thin">
        <color rgb="FFFF0000"/>
      </top>
      <bottom style="thin">
        <color rgb="FFFF0000"/>
      </bottom>
      <diagonal/>
    </border>
    <border>
      <left style="medium">
        <color rgb="FF0000FF"/>
      </left>
      <right/>
      <top style="thin">
        <color indexed="12"/>
      </top>
      <bottom style="thin">
        <color rgb="FF0000FF"/>
      </bottom>
      <diagonal/>
    </border>
    <border>
      <left/>
      <right style="thin">
        <color rgb="FF0000FF"/>
      </right>
      <top style="thin">
        <color indexed="12"/>
      </top>
      <bottom style="thin">
        <color rgb="FF0000FF"/>
      </bottom>
      <diagonal/>
    </border>
    <border>
      <left style="thin">
        <color rgb="FFFF0000"/>
      </left>
      <right style="medium">
        <color rgb="FFFF0000"/>
      </right>
      <top style="thin">
        <color rgb="FFFF0000"/>
      </top>
      <bottom/>
      <diagonal/>
    </border>
    <border>
      <left style="thin">
        <color rgb="FFFF0000"/>
      </left>
      <right style="medium">
        <color rgb="FFFF0000"/>
      </right>
      <top/>
      <bottom style="thin">
        <color rgb="FFFF0000"/>
      </bottom>
      <diagonal/>
    </border>
    <border>
      <left style="medium">
        <color indexed="12"/>
      </left>
      <right style="thin">
        <color indexed="12"/>
      </right>
      <top style="thin">
        <color rgb="FF0000FF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rgb="FF0000FF"/>
      </top>
      <bottom style="thin">
        <color indexed="12"/>
      </bottom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thin">
        <color rgb="FF0000FF"/>
      </left>
      <right style="thin">
        <color indexed="64"/>
      </right>
      <top/>
      <bottom/>
      <diagonal/>
    </border>
    <border>
      <left style="medium">
        <color indexed="12"/>
      </left>
      <right/>
      <top style="thin">
        <color indexed="12"/>
      </top>
      <bottom style="thin">
        <color rgb="FF0000FF"/>
      </bottom>
      <diagonal/>
    </border>
    <border>
      <left/>
      <right style="thin">
        <color indexed="12"/>
      </right>
      <top style="thin">
        <color indexed="12"/>
      </top>
      <bottom style="thin">
        <color rgb="FF0000FF"/>
      </bottom>
      <diagonal/>
    </border>
    <border>
      <left style="thin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medium">
        <color rgb="FF0000FF"/>
      </right>
      <top style="thin">
        <color rgb="FF0000FF"/>
      </top>
      <bottom/>
      <diagonal/>
    </border>
    <border>
      <left style="medium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indexed="12"/>
      </left>
      <right/>
      <top style="thin">
        <color rgb="FF0000FF"/>
      </top>
      <bottom style="thin">
        <color indexed="12"/>
      </bottom>
      <diagonal/>
    </border>
    <border>
      <left/>
      <right style="thin">
        <color indexed="12"/>
      </right>
      <top style="thin">
        <color rgb="FF0000FF"/>
      </top>
      <bottom style="thin">
        <color indexed="12"/>
      </bottom>
      <diagonal/>
    </border>
    <border>
      <left/>
      <right style="thin">
        <color rgb="FF0000FF"/>
      </right>
      <top style="thin">
        <color rgb="FF0000FF"/>
      </top>
      <bottom style="thin">
        <color indexed="12"/>
      </bottom>
      <diagonal/>
    </border>
    <border>
      <left style="thin">
        <color indexed="64"/>
      </left>
      <right/>
      <top style="thin">
        <color indexed="12"/>
      </top>
      <bottom style="thin">
        <color indexed="12"/>
      </bottom>
      <diagonal/>
    </border>
    <border>
      <left/>
      <right style="medium">
        <color indexed="12"/>
      </right>
      <top style="thin">
        <color rgb="FF0000FF"/>
      </top>
      <bottom style="thin">
        <color indexed="12"/>
      </bottom>
      <diagonal/>
    </border>
    <border>
      <left/>
      <right style="medium">
        <color indexed="12"/>
      </right>
      <top style="thin">
        <color rgb="FF0000FF"/>
      </top>
      <bottom style="thin">
        <color rgb="FF0000FF"/>
      </bottom>
      <diagonal/>
    </border>
    <border>
      <left style="thin">
        <color indexed="10"/>
      </left>
      <right/>
      <top style="thin">
        <color rgb="FFFF0000"/>
      </top>
      <bottom/>
      <diagonal/>
    </border>
    <border>
      <left style="medium">
        <color indexed="10"/>
      </left>
      <right/>
      <top/>
      <bottom/>
      <diagonal/>
    </border>
    <border>
      <left style="thin">
        <color indexed="64"/>
      </left>
      <right/>
      <top style="thin">
        <color indexed="12"/>
      </top>
      <bottom style="medium">
        <color indexed="12"/>
      </bottom>
      <diagonal/>
    </border>
    <border>
      <left style="thin">
        <color indexed="12"/>
      </left>
      <right/>
      <top style="thin">
        <color indexed="12"/>
      </top>
      <bottom style="thin">
        <color rgb="FF0000FF"/>
      </bottom>
      <diagonal/>
    </border>
  </borders>
  <cellStyleXfs count="98">
    <xf numFmtId="0" fontId="0" fillId="0" borderId="0">
      <alignment vertical="center"/>
    </xf>
    <xf numFmtId="0" fontId="21" fillId="0" borderId="0">
      <alignment vertical="center"/>
    </xf>
    <xf numFmtId="0" fontId="3" fillId="0" borderId="0"/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41" fontId="2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756">
    <xf numFmtId="0" fontId="0" fillId="0" borderId="0" xfId="0">
      <alignment vertical="center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/>
      <protection locked="0"/>
    </xf>
    <xf numFmtId="0" fontId="11" fillId="2" borderId="0" xfId="2" applyFont="1" applyFill="1" applyAlignment="1" applyProtection="1">
      <alignment horizontal="center" vertical="center"/>
      <protection locked="0"/>
    </xf>
    <xf numFmtId="0" fontId="3" fillId="2" borderId="0" xfId="2" applyFill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12" fillId="2" borderId="3" xfId="2" applyFont="1" applyFill="1" applyBorder="1" applyAlignment="1" applyProtection="1">
      <alignment horizontal="center" vertical="center" shrinkToFit="1"/>
      <protection locked="0"/>
    </xf>
    <xf numFmtId="0" fontId="12" fillId="2" borderId="4" xfId="2" applyFont="1" applyFill="1" applyBorder="1" applyAlignment="1" applyProtection="1">
      <alignment horizontal="center" vertical="center" shrinkToFit="1"/>
      <protection locked="0"/>
    </xf>
    <xf numFmtId="0" fontId="9" fillId="2" borderId="5" xfId="2" applyFont="1" applyFill="1" applyBorder="1" applyAlignment="1" applyProtection="1">
      <alignment horizontal="center" vertical="center"/>
      <protection locked="0"/>
    </xf>
    <xf numFmtId="0" fontId="12" fillId="2" borderId="6" xfId="2" applyFont="1" applyFill="1" applyBorder="1" applyAlignment="1" applyProtection="1">
      <alignment horizontal="center" vertical="center" shrinkToFit="1"/>
      <protection locked="0"/>
    </xf>
    <xf numFmtId="0" fontId="12" fillId="2" borderId="7" xfId="2" applyFont="1" applyFill="1" applyBorder="1" applyAlignment="1" applyProtection="1">
      <alignment horizontal="center" vertical="center" shrinkToFit="1"/>
      <protection locked="0"/>
    </xf>
    <xf numFmtId="0" fontId="17" fillId="2" borderId="7" xfId="2" applyFont="1" applyFill="1" applyBorder="1" applyAlignment="1" applyProtection="1">
      <alignment horizontal="center" vertical="center"/>
      <protection locked="0"/>
    </xf>
    <xf numFmtId="0" fontId="17" fillId="2" borderId="6" xfId="2" applyFont="1" applyFill="1" applyBorder="1" applyAlignment="1" applyProtection="1">
      <alignment horizontal="center" vertical="center"/>
      <protection locked="0"/>
    </xf>
    <xf numFmtId="0" fontId="17" fillId="2" borderId="8" xfId="2" applyFont="1" applyFill="1" applyBorder="1" applyAlignment="1" applyProtection="1">
      <alignment horizontal="center" vertical="center"/>
      <protection locked="0"/>
    </xf>
    <xf numFmtId="0" fontId="8" fillId="2" borderId="9" xfId="2" applyFont="1" applyFill="1" applyBorder="1" applyAlignment="1" applyProtection="1">
      <alignment horizontal="center" vertical="center"/>
      <protection locked="0"/>
    </xf>
    <xf numFmtId="0" fontId="12" fillId="2" borderId="10" xfId="2" applyFont="1" applyFill="1" applyBorder="1" applyAlignment="1" applyProtection="1">
      <alignment horizontal="center" vertical="center" shrinkToFit="1"/>
      <protection locked="0"/>
    </xf>
    <xf numFmtId="0" fontId="12" fillId="2" borderId="8" xfId="2" applyFont="1" applyFill="1" applyBorder="1" applyAlignment="1">
      <alignment horizontal="center" vertical="center" shrinkToFit="1"/>
    </xf>
    <xf numFmtId="0" fontId="12" fillId="2" borderId="11" xfId="2" applyFont="1" applyFill="1" applyBorder="1" applyAlignment="1" applyProtection="1">
      <alignment vertical="center" shrinkToFit="1"/>
      <protection locked="0"/>
    </xf>
    <xf numFmtId="0" fontId="12" fillId="2" borderId="12" xfId="2" applyFont="1" applyFill="1" applyBorder="1" applyAlignment="1" applyProtection="1">
      <alignment vertical="center" shrinkToFit="1"/>
      <protection locked="0"/>
    </xf>
    <xf numFmtId="0" fontId="12" fillId="2" borderId="13" xfId="2" applyFont="1" applyFill="1" applyBorder="1" applyAlignment="1" applyProtection="1">
      <alignment vertical="center" shrinkToFit="1"/>
      <protection locked="0"/>
    </xf>
    <xf numFmtId="0" fontId="12" fillId="2" borderId="14" xfId="2" applyFont="1" applyFill="1" applyBorder="1" applyAlignment="1">
      <alignment vertical="center" shrinkToFit="1"/>
    </xf>
    <xf numFmtId="0" fontId="12" fillId="2" borderId="14" xfId="2" applyFont="1" applyFill="1" applyBorder="1" applyAlignment="1" applyProtection="1">
      <alignment vertical="center" shrinkToFit="1"/>
      <protection locked="0"/>
    </xf>
    <xf numFmtId="0" fontId="21" fillId="0" borderId="0" xfId="1">
      <alignment vertical="center"/>
    </xf>
    <xf numFmtId="0" fontId="8" fillId="2" borderId="15" xfId="2" applyFont="1" applyFill="1" applyBorder="1" applyAlignment="1" applyProtection="1">
      <alignment vertical="center"/>
      <protection locked="0"/>
    </xf>
    <xf numFmtId="0" fontId="8" fillId="2" borderId="16" xfId="2" applyFont="1" applyFill="1" applyBorder="1" applyAlignment="1" applyProtection="1">
      <alignment vertical="center"/>
      <protection locked="0"/>
    </xf>
    <xf numFmtId="0" fontId="8" fillId="2" borderId="9" xfId="2" applyFont="1" applyFill="1" applyBorder="1" applyAlignment="1" applyProtection="1">
      <alignment vertical="center"/>
      <protection locked="0"/>
    </xf>
    <xf numFmtId="0" fontId="21" fillId="0" borderId="0" xfId="0" applyFont="1">
      <alignment vertical="center"/>
    </xf>
    <xf numFmtId="178" fontId="21" fillId="0" borderId="0" xfId="0" applyNumberFormat="1" applyFont="1">
      <alignment vertical="center"/>
    </xf>
    <xf numFmtId="0" fontId="23" fillId="0" borderId="0" xfId="0" applyFont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41" fontId="0" fillId="0" borderId="0" xfId="3" applyFont="1" applyAlignment="1">
      <alignment horizontal="left" vertical="center"/>
    </xf>
    <xf numFmtId="0" fontId="0" fillId="0" borderId="0" xfId="0" applyAlignment="1" applyProtection="1">
      <alignment horizontal="left" vertical="center"/>
      <protection locked="0"/>
    </xf>
    <xf numFmtId="178" fontId="0" fillId="3" borderId="0" xfId="0" applyNumberFormat="1" applyFill="1">
      <alignment vertical="center"/>
    </xf>
    <xf numFmtId="0" fontId="0" fillId="3" borderId="0" xfId="0" applyFill="1">
      <alignment vertical="center"/>
    </xf>
    <xf numFmtId="41" fontId="0" fillId="0" borderId="0" xfId="3" applyFont="1">
      <alignment vertical="center"/>
    </xf>
    <xf numFmtId="0" fontId="33" fillId="0" borderId="0" xfId="0" applyFont="1">
      <alignment vertical="center"/>
    </xf>
    <xf numFmtId="178" fontId="0" fillId="0" borderId="0" xfId="0" applyNumberFormat="1">
      <alignment vertical="center"/>
    </xf>
    <xf numFmtId="14" fontId="12" fillId="2" borderId="6" xfId="2" applyNumberFormat="1" applyFont="1" applyFill="1" applyBorder="1" applyAlignment="1" applyProtection="1">
      <alignment vertical="center" shrinkToFit="1"/>
      <protection locked="0"/>
    </xf>
    <xf numFmtId="0" fontId="12" fillId="2" borderId="7" xfId="2" applyFont="1" applyFill="1" applyBorder="1" applyAlignment="1" applyProtection="1">
      <alignment vertical="center" shrinkToFit="1"/>
      <protection locked="0"/>
    </xf>
    <xf numFmtId="0" fontId="0" fillId="3" borderId="96" xfId="0" applyFill="1" applyBorder="1">
      <alignment vertical="center"/>
    </xf>
    <xf numFmtId="0" fontId="12" fillId="2" borderId="46" xfId="2" applyFont="1" applyFill="1" applyBorder="1" applyAlignment="1" applyProtection="1">
      <alignment vertical="center" shrinkToFit="1"/>
      <protection locked="0"/>
    </xf>
    <xf numFmtId="0" fontId="12" fillId="2" borderId="56" xfId="2" applyFont="1" applyFill="1" applyBorder="1" applyAlignment="1">
      <alignment vertical="center" shrinkToFit="1"/>
    </xf>
    <xf numFmtId="0" fontId="8" fillId="2" borderId="118" xfId="2" applyFont="1" applyFill="1" applyBorder="1" applyAlignment="1" applyProtection="1">
      <alignment horizontal="center" vertical="center"/>
      <protection locked="0"/>
    </xf>
    <xf numFmtId="0" fontId="12" fillId="2" borderId="120" xfId="2" applyFont="1" applyFill="1" applyBorder="1" applyAlignment="1" applyProtection="1">
      <alignment horizontal="center" vertical="center" shrinkToFit="1"/>
      <protection locked="0"/>
    </xf>
    <xf numFmtId="14" fontId="12" fillId="2" borderId="136" xfId="2" applyNumberFormat="1" applyFont="1" applyFill="1" applyBorder="1" applyAlignment="1" applyProtection="1">
      <alignment vertical="center" shrinkToFit="1"/>
      <protection locked="0"/>
    </xf>
    <xf numFmtId="14" fontId="12" fillId="2" borderId="137" xfId="2" applyNumberFormat="1" applyFont="1" applyFill="1" applyBorder="1" applyAlignment="1" applyProtection="1">
      <alignment vertical="center" shrinkToFit="1"/>
      <protection locked="0"/>
    </xf>
    <xf numFmtId="14" fontId="12" fillId="2" borderId="138" xfId="2" applyNumberFormat="1" applyFont="1" applyFill="1" applyBorder="1" applyAlignment="1" applyProtection="1">
      <alignment vertical="center" shrinkToFit="1"/>
      <protection locked="0"/>
    </xf>
    <xf numFmtId="0" fontId="12" fillId="2" borderId="112" xfId="2" applyFont="1" applyFill="1" applyBorder="1" applyAlignment="1" applyProtection="1">
      <alignment vertical="center" shrinkToFit="1"/>
      <protection locked="0"/>
    </xf>
    <xf numFmtId="0" fontId="12" fillId="2" borderId="74" xfId="2" applyFont="1" applyFill="1" applyBorder="1" applyAlignment="1" applyProtection="1">
      <alignment horizontal="center" vertical="center"/>
      <protection locked="0"/>
    </xf>
    <xf numFmtId="14" fontId="12" fillId="2" borderId="149" xfId="2" applyNumberFormat="1" applyFont="1" applyFill="1" applyBorder="1" applyAlignment="1" applyProtection="1">
      <alignment horizontal="center" vertical="center"/>
      <protection locked="0"/>
    </xf>
    <xf numFmtId="0" fontId="12" fillId="2" borderId="92" xfId="2" applyFont="1" applyFill="1" applyBorder="1" applyAlignment="1" applyProtection="1">
      <alignment horizontal="center" vertical="center"/>
      <protection locked="0"/>
    </xf>
    <xf numFmtId="14" fontId="12" fillId="2" borderId="111" xfId="2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>
      <alignment vertical="center"/>
    </xf>
    <xf numFmtId="0" fontId="38" fillId="0" borderId="0" xfId="0" applyFont="1">
      <alignment vertical="center"/>
    </xf>
    <xf numFmtId="0" fontId="21" fillId="0" borderId="0" xfId="7">
      <alignment vertical="center"/>
    </xf>
    <xf numFmtId="0" fontId="39" fillId="0" borderId="0" xfId="1" applyFont="1">
      <alignment vertical="center"/>
    </xf>
    <xf numFmtId="0" fontId="40" fillId="0" borderId="0" xfId="0" applyFont="1">
      <alignment vertical="center"/>
    </xf>
    <xf numFmtId="0" fontId="40" fillId="3" borderId="96" xfId="0" applyFont="1" applyFill="1" applyBorder="1">
      <alignment vertical="center"/>
    </xf>
    <xf numFmtId="0" fontId="41" fillId="0" borderId="0" xfId="0" applyFont="1">
      <alignment vertical="center"/>
    </xf>
    <xf numFmtId="0" fontId="42" fillId="0" borderId="0" xfId="1" applyFont="1">
      <alignment vertical="center"/>
    </xf>
    <xf numFmtId="178" fontId="41" fillId="0" borderId="0" xfId="0" applyNumberFormat="1" applyFont="1">
      <alignment vertical="center"/>
    </xf>
    <xf numFmtId="0" fontId="43" fillId="0" borderId="0" xfId="0" applyFont="1">
      <alignment vertical="center"/>
    </xf>
    <xf numFmtId="0" fontId="44" fillId="0" borderId="0" xfId="0" applyFont="1">
      <alignment vertical="center"/>
    </xf>
    <xf numFmtId="0" fontId="45" fillId="0" borderId="0" xfId="0" applyFont="1">
      <alignment vertical="center"/>
    </xf>
    <xf numFmtId="178" fontId="44" fillId="0" borderId="0" xfId="0" applyNumberFormat="1" applyFont="1">
      <alignment vertical="center"/>
    </xf>
    <xf numFmtId="0" fontId="46" fillId="0" borderId="0" xfId="0" applyFont="1">
      <alignment vertical="center"/>
    </xf>
    <xf numFmtId="49" fontId="45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47" fillId="0" borderId="0" xfId="0" applyNumberFormat="1" applyFont="1">
      <alignment vertical="center"/>
    </xf>
    <xf numFmtId="49" fontId="48" fillId="0" borderId="0" xfId="0" applyNumberFormat="1" applyFont="1">
      <alignment vertical="center"/>
    </xf>
    <xf numFmtId="49" fontId="49" fillId="0" borderId="0" xfId="0" applyNumberFormat="1" applyFont="1">
      <alignment vertical="center"/>
    </xf>
    <xf numFmtId="41" fontId="3" fillId="0" borderId="0" xfId="3" applyFont="1">
      <alignment vertical="center"/>
    </xf>
    <xf numFmtId="0" fontId="3" fillId="0" borderId="0" xfId="0" applyFont="1">
      <alignment vertical="center"/>
    </xf>
    <xf numFmtId="41" fontId="3" fillId="0" borderId="0" xfId="3" applyFont="1" applyAlignment="1">
      <alignment horizontal="left" vertical="center"/>
    </xf>
    <xf numFmtId="0" fontId="42" fillId="0" borderId="0" xfId="1" applyFont="1" applyAlignment="1">
      <alignment horizontal="center" vertical="center"/>
    </xf>
    <xf numFmtId="41" fontId="21" fillId="0" borderId="0" xfId="53" applyAlignment="1">
      <alignment horizontal="left" vertical="center"/>
    </xf>
    <xf numFmtId="41" fontId="0" fillId="0" borderId="0" xfId="8" applyFont="1" applyAlignment="1">
      <alignment horizontal="left" vertical="center"/>
    </xf>
    <xf numFmtId="41" fontId="0" fillId="0" borderId="0" xfId="8" applyFont="1">
      <alignment vertical="center"/>
    </xf>
    <xf numFmtId="0" fontId="51" fillId="0" borderId="0" xfId="0" applyFont="1" applyProtection="1">
      <alignment vertical="center"/>
      <protection locked="0"/>
    </xf>
    <xf numFmtId="0" fontId="51" fillId="0" borderId="0" xfId="0" applyFont="1">
      <alignment vertical="center"/>
    </xf>
    <xf numFmtId="41" fontId="51" fillId="0" borderId="0" xfId="3" applyFont="1" applyAlignment="1">
      <alignment horizontal="left" vertical="center"/>
    </xf>
    <xf numFmtId="0" fontId="12" fillId="2" borderId="59" xfId="2" applyFont="1" applyFill="1" applyBorder="1" applyAlignment="1" applyProtection="1">
      <alignment vertical="center" shrinkToFit="1"/>
      <protection locked="0"/>
    </xf>
    <xf numFmtId="0" fontId="12" fillId="2" borderId="160" xfId="2" applyFont="1" applyFill="1" applyBorder="1" applyAlignment="1" applyProtection="1">
      <alignment vertical="center" shrinkToFit="1"/>
      <protection locked="0"/>
    </xf>
    <xf numFmtId="14" fontId="12" fillId="2" borderId="96" xfId="2" applyNumberFormat="1" applyFont="1" applyFill="1" applyBorder="1" applyAlignment="1" applyProtection="1">
      <alignment vertical="center" shrinkToFit="1"/>
      <protection locked="0"/>
    </xf>
    <xf numFmtId="0" fontId="12" fillId="2" borderId="161" xfId="2" applyFont="1" applyFill="1" applyBorder="1" applyAlignment="1" applyProtection="1">
      <alignment vertical="center" shrinkToFit="1"/>
      <protection locked="0"/>
    </xf>
    <xf numFmtId="14" fontId="12" fillId="2" borderId="162" xfId="2" applyNumberFormat="1" applyFont="1" applyFill="1" applyBorder="1" applyAlignment="1" applyProtection="1">
      <alignment vertical="center" shrinkToFit="1"/>
      <protection locked="0"/>
    </xf>
    <xf numFmtId="0" fontId="12" fillId="2" borderId="163" xfId="2" applyFont="1" applyFill="1" applyBorder="1" applyAlignment="1" applyProtection="1">
      <alignment vertical="center" shrinkToFit="1"/>
      <protection locked="0"/>
    </xf>
    <xf numFmtId="14" fontId="12" fillId="2" borderId="164" xfId="2" applyNumberFormat="1" applyFont="1" applyFill="1" applyBorder="1" applyAlignment="1" applyProtection="1">
      <alignment vertical="center" shrinkToFit="1"/>
      <protection locked="0"/>
    </xf>
    <xf numFmtId="0" fontId="12" fillId="2" borderId="165" xfId="2" applyFont="1" applyFill="1" applyBorder="1" applyAlignment="1" applyProtection="1">
      <alignment vertical="center" shrinkToFit="1"/>
      <protection locked="0"/>
    </xf>
    <xf numFmtId="0" fontId="12" fillId="2" borderId="166" xfId="2" applyFont="1" applyFill="1" applyBorder="1" applyAlignment="1" applyProtection="1">
      <alignment vertical="center" shrinkToFit="1"/>
      <protection locked="0"/>
    </xf>
    <xf numFmtId="14" fontId="12" fillId="2" borderId="167" xfId="2" applyNumberFormat="1" applyFont="1" applyFill="1" applyBorder="1" applyAlignment="1" applyProtection="1">
      <alignment vertical="center" shrinkToFit="1"/>
      <protection locked="0"/>
    </xf>
    <xf numFmtId="0" fontId="12" fillId="2" borderId="168" xfId="2" applyFont="1" applyFill="1" applyBorder="1" applyAlignment="1" applyProtection="1">
      <alignment vertical="center" shrinkToFit="1"/>
      <protection locked="0"/>
    </xf>
    <xf numFmtId="0" fontId="17" fillId="2" borderId="14" xfId="2" applyFont="1" applyFill="1" applyBorder="1" applyAlignment="1" applyProtection="1">
      <alignment horizontal="center" vertical="center"/>
      <protection locked="0"/>
    </xf>
    <xf numFmtId="0" fontId="12" fillId="2" borderId="169" xfId="2" applyFont="1" applyFill="1" applyBorder="1" applyAlignment="1">
      <alignment vertical="center" shrinkToFit="1"/>
    </xf>
    <xf numFmtId="0" fontId="12" fillId="2" borderId="169" xfId="2" applyFont="1" applyFill="1" applyBorder="1" applyAlignment="1" applyProtection="1">
      <alignment vertical="center" shrinkToFit="1"/>
      <protection locked="0"/>
    </xf>
    <xf numFmtId="0" fontId="0" fillId="0" borderId="170" xfId="0" applyBorder="1" applyProtection="1">
      <alignment vertical="center"/>
      <protection locked="0"/>
    </xf>
    <xf numFmtId="0" fontId="0" fillId="0" borderId="171" xfId="0" applyBorder="1" applyProtection="1">
      <alignment vertical="center"/>
      <protection locked="0"/>
    </xf>
    <xf numFmtId="0" fontId="22" fillId="2" borderId="98" xfId="2" applyFont="1" applyFill="1" applyBorder="1" applyAlignment="1" applyProtection="1">
      <alignment vertical="center" shrinkToFit="1"/>
      <protection locked="0"/>
    </xf>
    <xf numFmtId="0" fontId="22" fillId="2" borderId="93" xfId="2" applyFont="1" applyFill="1" applyBorder="1" applyAlignment="1" applyProtection="1">
      <alignment vertical="center" shrinkToFit="1"/>
      <protection locked="0"/>
    </xf>
    <xf numFmtId="0" fontId="22" fillId="2" borderId="74" xfId="2" applyFont="1" applyFill="1" applyBorder="1" applyAlignment="1" applyProtection="1">
      <alignment vertical="center" shrinkToFit="1"/>
      <protection locked="0"/>
    </xf>
    <xf numFmtId="0" fontId="22" fillId="2" borderId="75" xfId="2" applyFont="1" applyFill="1" applyBorder="1" applyAlignment="1" applyProtection="1">
      <alignment vertical="center" shrinkToFit="1"/>
      <protection locked="0"/>
    </xf>
    <xf numFmtId="0" fontId="33" fillId="0" borderId="0" xfId="0" applyFont="1" applyProtection="1">
      <alignment vertical="center"/>
      <protection locked="0"/>
    </xf>
    <xf numFmtId="0" fontId="12" fillId="2" borderId="179" xfId="2" applyFont="1" applyFill="1" applyBorder="1" applyAlignment="1" applyProtection="1">
      <alignment vertical="center" shrinkToFit="1"/>
      <protection locked="0"/>
    </xf>
    <xf numFmtId="14" fontId="22" fillId="2" borderId="180" xfId="2" applyNumberFormat="1" applyFont="1" applyFill="1" applyBorder="1" applyAlignment="1" applyProtection="1">
      <alignment vertical="center" shrinkToFit="1"/>
      <protection locked="0"/>
    </xf>
    <xf numFmtId="14" fontId="22" fillId="2" borderId="111" xfId="2" applyNumberFormat="1" applyFont="1" applyFill="1" applyBorder="1" applyAlignment="1" applyProtection="1">
      <alignment vertical="center" shrinkToFit="1"/>
      <protection locked="0"/>
    </xf>
    <xf numFmtId="0" fontId="0" fillId="0" borderId="181" xfId="0" applyBorder="1" applyProtection="1">
      <alignment vertical="center"/>
      <protection locked="0"/>
    </xf>
    <xf numFmtId="0" fontId="12" fillId="2" borderId="182" xfId="2" applyFont="1" applyFill="1" applyBorder="1" applyAlignment="1" applyProtection="1">
      <alignment vertical="center" shrinkToFit="1"/>
      <protection locked="0"/>
    </xf>
    <xf numFmtId="0" fontId="12" fillId="2" borderId="176" xfId="2" applyFont="1" applyFill="1" applyBorder="1" applyAlignment="1" applyProtection="1">
      <alignment horizontal="center" vertical="center" shrinkToFit="1"/>
      <protection locked="0"/>
    </xf>
    <xf numFmtId="0" fontId="17" fillId="2" borderId="182" xfId="2" applyFont="1" applyFill="1" applyBorder="1" applyAlignment="1" applyProtection="1">
      <alignment horizontal="center" vertical="center"/>
      <protection locked="0"/>
    </xf>
    <xf numFmtId="0" fontId="17" fillId="2" borderId="56" xfId="2" applyFont="1" applyFill="1" applyBorder="1" applyAlignment="1" applyProtection="1">
      <alignment horizontal="center" vertical="center"/>
      <protection locked="0"/>
    </xf>
    <xf numFmtId="41" fontId="21" fillId="0" borderId="0" xfId="8" applyAlignment="1">
      <alignment horizontal="left" vertical="center"/>
    </xf>
    <xf numFmtId="12" fontId="21" fillId="0" borderId="0" xfId="8" applyNumberFormat="1">
      <alignment vertical="center"/>
    </xf>
    <xf numFmtId="0" fontId="53" fillId="0" borderId="0" xfId="0" applyFont="1">
      <alignment vertical="center"/>
    </xf>
    <xf numFmtId="41" fontId="21" fillId="0" borderId="0" xfId="8">
      <alignment vertical="center"/>
    </xf>
    <xf numFmtId="13" fontId="21" fillId="0" borderId="0" xfId="8" applyNumberFormat="1">
      <alignment vertical="center"/>
    </xf>
    <xf numFmtId="0" fontId="12" fillId="0" borderId="11" xfId="2" applyFont="1" applyBorder="1" applyAlignment="1" applyProtection="1">
      <alignment vertical="center" shrinkToFit="1"/>
      <protection locked="0"/>
    </xf>
    <xf numFmtId="0" fontId="12" fillId="0" borderId="12" xfId="2" applyFont="1" applyBorder="1" applyAlignment="1" applyProtection="1">
      <alignment vertical="center" shrinkToFit="1"/>
      <protection locked="0"/>
    </xf>
    <xf numFmtId="0" fontId="12" fillId="0" borderId="46" xfId="2" applyFont="1" applyBorder="1" applyAlignment="1" applyProtection="1">
      <alignment vertical="center" shrinkToFit="1"/>
      <protection locked="0"/>
    </xf>
    <xf numFmtId="0" fontId="12" fillId="0" borderId="3" xfId="2" applyFont="1" applyBorder="1" applyAlignment="1" applyProtection="1">
      <alignment horizontal="center" vertical="center" shrinkToFit="1"/>
      <protection locked="0"/>
    </xf>
    <xf numFmtId="0" fontId="12" fillId="0" borderId="10" xfId="2" applyFont="1" applyBorder="1" applyAlignment="1" applyProtection="1">
      <alignment horizontal="center" vertical="center" shrinkToFit="1"/>
      <protection locked="0"/>
    </xf>
    <xf numFmtId="0" fontId="12" fillId="0" borderId="4" xfId="2" applyFont="1" applyBorder="1" applyAlignment="1" applyProtection="1">
      <alignment horizontal="center" vertical="center" shrinkToFit="1"/>
      <protection locked="0"/>
    </xf>
    <xf numFmtId="14" fontId="12" fillId="2" borderId="10" xfId="2" applyNumberFormat="1" applyFont="1" applyFill="1" applyBorder="1" applyAlignment="1" applyProtection="1">
      <alignment horizontal="center" vertical="center" shrinkToFit="1"/>
      <protection locked="0"/>
    </xf>
    <xf numFmtId="0" fontId="3" fillId="0" borderId="0" xfId="2"/>
    <xf numFmtId="0" fontId="0" fillId="0" borderId="191" xfId="0" applyBorder="1" applyProtection="1">
      <alignment vertical="center"/>
      <protection locked="0"/>
    </xf>
    <xf numFmtId="0" fontId="0" fillId="0" borderId="191" xfId="0" applyBorder="1">
      <alignment vertical="center"/>
    </xf>
    <xf numFmtId="0" fontId="0" fillId="0" borderId="193" xfId="0" applyBorder="1" applyProtection="1">
      <alignment vertical="center"/>
      <protection locked="0"/>
    </xf>
    <xf numFmtId="0" fontId="0" fillId="0" borderId="0" xfId="8" applyNumberFormat="1" applyFont="1">
      <alignment vertical="center"/>
    </xf>
    <xf numFmtId="0" fontId="56" fillId="0" borderId="0" xfId="0" applyFont="1">
      <alignment vertical="center"/>
    </xf>
    <xf numFmtId="0" fontId="48" fillId="0" borderId="0" xfId="0" applyFont="1">
      <alignment vertical="center"/>
    </xf>
    <xf numFmtId="0" fontId="21" fillId="0" borderId="0" xfId="8" applyNumberFormat="1">
      <alignment vertical="center"/>
    </xf>
    <xf numFmtId="0" fontId="12" fillId="2" borderId="138" xfId="2" applyFont="1" applyFill="1" applyBorder="1" applyAlignment="1" applyProtection="1">
      <alignment horizontal="center" vertical="center" shrinkToFit="1"/>
      <protection locked="0"/>
    </xf>
    <xf numFmtId="0" fontId="12" fillId="2" borderId="59" xfId="2" applyFont="1" applyFill="1" applyBorder="1" applyAlignment="1">
      <alignment horizontal="center" vertical="center" shrinkToFit="1"/>
    </xf>
    <xf numFmtId="0" fontId="12" fillId="2" borderId="112" xfId="2" applyFont="1" applyFill="1" applyBorder="1" applyAlignment="1" applyProtection="1">
      <alignment horizontal="center" vertical="center" shrinkToFit="1"/>
      <protection locked="0"/>
    </xf>
    <xf numFmtId="0" fontId="12" fillId="2" borderId="74" xfId="2" applyFont="1" applyFill="1" applyBorder="1" applyAlignment="1" applyProtection="1">
      <alignment vertical="center" shrinkToFit="1"/>
      <protection locked="0"/>
    </xf>
    <xf numFmtId="0" fontId="12" fillId="2" borderId="111" xfId="2" applyFont="1" applyFill="1" applyBorder="1" applyAlignment="1" applyProtection="1">
      <alignment vertical="center" shrinkToFit="1"/>
      <protection locked="0"/>
    </xf>
    <xf numFmtId="14" fontId="21" fillId="0" borderId="0" xfId="8" applyNumberFormat="1">
      <alignment vertical="center"/>
    </xf>
    <xf numFmtId="0" fontId="12" fillId="2" borderId="68" xfId="2" applyFont="1" applyFill="1" applyBorder="1" applyAlignment="1" applyProtection="1">
      <alignment horizontal="center" vertical="center" shrinkToFit="1"/>
      <protection locked="0"/>
    </xf>
    <xf numFmtId="0" fontId="12" fillId="2" borderId="208" xfId="2" applyFont="1" applyFill="1" applyBorder="1" applyAlignment="1" applyProtection="1">
      <alignment vertical="center" shrinkToFit="1"/>
      <protection locked="0"/>
    </xf>
    <xf numFmtId="0" fontId="12" fillId="2" borderId="208" xfId="2" applyFont="1" applyFill="1" applyBorder="1" applyAlignment="1" applyProtection="1">
      <alignment horizontal="center" vertical="center" shrinkToFit="1"/>
      <protection locked="0"/>
    </xf>
    <xf numFmtId="0" fontId="12" fillId="2" borderId="209" xfId="2" applyFont="1" applyFill="1" applyBorder="1" applyAlignment="1" applyProtection="1">
      <alignment vertical="center" shrinkToFit="1"/>
      <protection locked="0"/>
    </xf>
    <xf numFmtId="0" fontId="12" fillId="2" borderId="209" xfId="2" applyFont="1" applyFill="1" applyBorder="1" applyAlignment="1" applyProtection="1">
      <alignment horizontal="center" vertical="center" shrinkToFit="1"/>
      <protection locked="0"/>
    </xf>
    <xf numFmtId="0" fontId="0" fillId="0" borderId="210" xfId="0" applyBorder="1" applyProtection="1">
      <alignment vertical="center"/>
      <protection locked="0"/>
    </xf>
    <xf numFmtId="0" fontId="0" fillId="0" borderId="211" xfId="0" applyBorder="1" applyProtection="1">
      <alignment vertical="center"/>
      <protection locked="0"/>
    </xf>
    <xf numFmtId="0" fontId="0" fillId="0" borderId="137" xfId="0" applyBorder="1" applyProtection="1">
      <alignment vertical="center"/>
      <protection locked="0"/>
    </xf>
    <xf numFmtId="0" fontId="21" fillId="5" borderId="0" xfId="1" applyFill="1">
      <alignment vertical="center"/>
    </xf>
    <xf numFmtId="14" fontId="21" fillId="5" borderId="0" xfId="3" applyNumberFormat="1" applyFont="1" applyFill="1">
      <alignment vertical="center"/>
    </xf>
    <xf numFmtId="0" fontId="21" fillId="3" borderId="0" xfId="1" applyFill="1">
      <alignment vertical="center"/>
    </xf>
    <xf numFmtId="0" fontId="0" fillId="0" borderId="0" xfId="0" quotePrefix="1">
      <alignment vertical="center"/>
    </xf>
    <xf numFmtId="12" fontId="21" fillId="0" borderId="0" xfId="8" quotePrefix="1" applyNumberFormat="1">
      <alignment vertical="center"/>
    </xf>
    <xf numFmtId="178" fontId="21" fillId="0" borderId="0" xfId="8" applyNumberFormat="1">
      <alignment vertical="center"/>
    </xf>
    <xf numFmtId="0" fontId="18" fillId="2" borderId="73" xfId="2" applyFont="1" applyFill="1" applyBorder="1" applyAlignment="1" applyProtection="1">
      <alignment horizontal="center" vertical="center" shrinkToFit="1"/>
      <protection locked="0"/>
    </xf>
    <xf numFmtId="0" fontId="18" fillId="2" borderId="43" xfId="2" applyFont="1" applyFill="1" applyBorder="1" applyAlignment="1" applyProtection="1">
      <alignment horizontal="center" vertical="center" shrinkToFit="1"/>
      <protection locked="0"/>
    </xf>
    <xf numFmtId="0" fontId="18" fillId="2" borderId="8" xfId="2" applyFont="1" applyFill="1" applyBorder="1" applyAlignment="1" applyProtection="1">
      <alignment horizontal="center" vertical="center" shrinkToFit="1"/>
      <protection locked="0"/>
    </xf>
    <xf numFmtId="0" fontId="12" fillId="2" borderId="26" xfId="2" applyFont="1" applyFill="1" applyBorder="1" applyAlignment="1" applyProtection="1">
      <alignment horizontal="center" vertical="center" shrinkToFit="1"/>
      <protection locked="0"/>
    </xf>
    <xf numFmtId="0" fontId="12" fillId="2" borderId="27" xfId="2" applyFont="1" applyFill="1" applyBorder="1" applyAlignment="1" applyProtection="1">
      <alignment horizontal="center" vertical="center" shrinkToFit="1"/>
      <protection locked="0"/>
    </xf>
    <xf numFmtId="41" fontId="18" fillId="0" borderId="74" xfId="0" applyNumberFormat="1" applyFont="1" applyBorder="1" applyAlignment="1" applyProtection="1">
      <alignment horizontal="center" vertical="center" shrinkToFit="1"/>
      <protection locked="0"/>
    </xf>
    <xf numFmtId="41" fontId="18" fillId="0" borderId="77" xfId="0" applyNumberFormat="1" applyFont="1" applyBorder="1" applyAlignment="1" applyProtection="1">
      <alignment horizontal="center" vertical="center" shrinkToFit="1"/>
      <protection locked="0"/>
    </xf>
    <xf numFmtId="41" fontId="18" fillId="0" borderId="78" xfId="0" applyNumberFormat="1" applyFont="1" applyBorder="1" applyAlignment="1" applyProtection="1">
      <alignment horizontal="center" vertical="center" shrinkToFit="1"/>
      <protection locked="0"/>
    </xf>
    <xf numFmtId="41" fontId="18" fillId="0" borderId="79" xfId="0" applyNumberFormat="1" applyFont="1" applyBorder="1" applyAlignment="1" applyProtection="1">
      <alignment horizontal="center" vertical="center" shrinkToFit="1"/>
      <protection locked="0"/>
    </xf>
    <xf numFmtId="0" fontId="17" fillId="2" borderId="28" xfId="2" applyFont="1" applyFill="1" applyBorder="1" applyAlignment="1" applyProtection="1">
      <alignment horizontal="center" vertical="center" wrapText="1"/>
      <protection locked="0"/>
    </xf>
    <xf numFmtId="0" fontId="17" fillId="2" borderId="27" xfId="2" applyFont="1" applyFill="1" applyBorder="1" applyAlignment="1" applyProtection="1">
      <alignment horizontal="center" vertical="center"/>
      <protection locked="0"/>
    </xf>
    <xf numFmtId="0" fontId="17" fillId="2" borderId="0" xfId="2" applyFont="1" applyFill="1" applyAlignment="1" applyProtection="1">
      <alignment horizontal="center" vertical="center"/>
      <protection locked="0"/>
    </xf>
    <xf numFmtId="0" fontId="17" fillId="2" borderId="29" xfId="2" applyFont="1" applyFill="1" applyBorder="1" applyAlignment="1" applyProtection="1">
      <alignment horizontal="center" vertical="center"/>
      <protection locked="0"/>
    </xf>
    <xf numFmtId="0" fontId="17" fillId="2" borderId="30" xfId="2" applyFont="1" applyFill="1" applyBorder="1" applyAlignment="1" applyProtection="1">
      <alignment horizontal="center" vertical="center"/>
      <protection locked="0"/>
    </xf>
    <xf numFmtId="0" fontId="17" fillId="2" borderId="31" xfId="2" applyFont="1" applyFill="1" applyBorder="1" applyAlignment="1" applyProtection="1">
      <alignment horizontal="center" vertical="center"/>
      <protection locked="0"/>
    </xf>
    <xf numFmtId="0" fontId="17" fillId="2" borderId="32" xfId="2" applyFont="1" applyFill="1" applyBorder="1" applyAlignment="1" applyProtection="1">
      <alignment horizontal="center" vertical="center"/>
      <protection locked="0"/>
    </xf>
    <xf numFmtId="0" fontId="17" fillId="2" borderId="33" xfId="2" applyFont="1" applyFill="1" applyBorder="1" applyAlignment="1" applyProtection="1">
      <alignment horizontal="center" vertical="center" wrapText="1"/>
      <protection locked="0"/>
    </xf>
    <xf numFmtId="0" fontId="17" fillId="2" borderId="0" xfId="2" applyFont="1" applyFill="1" applyAlignment="1" applyProtection="1">
      <alignment horizontal="center" vertical="center" wrapText="1"/>
      <protection locked="0"/>
    </xf>
    <xf numFmtId="0" fontId="17" fillId="2" borderId="27" xfId="2" applyFont="1" applyFill="1" applyBorder="1" applyAlignment="1" applyProtection="1">
      <alignment horizontal="center" vertical="center" wrapText="1"/>
      <protection locked="0"/>
    </xf>
    <xf numFmtId="0" fontId="17" fillId="2" borderId="34" xfId="2" applyFont="1" applyFill="1" applyBorder="1" applyAlignment="1" applyProtection="1">
      <alignment horizontal="center" vertical="center" wrapText="1"/>
      <protection locked="0"/>
    </xf>
    <xf numFmtId="0" fontId="17" fillId="2" borderId="35" xfId="2" applyFont="1" applyFill="1" applyBorder="1" applyAlignment="1" applyProtection="1">
      <alignment horizontal="center" vertical="center" wrapText="1"/>
      <protection locked="0"/>
    </xf>
    <xf numFmtId="0" fontId="17" fillId="2" borderId="31" xfId="2" applyFont="1" applyFill="1" applyBorder="1" applyAlignment="1" applyProtection="1">
      <alignment horizontal="center" vertical="center" wrapText="1"/>
      <protection locked="0"/>
    </xf>
    <xf numFmtId="0" fontId="17" fillId="2" borderId="36" xfId="2" applyFont="1" applyFill="1" applyBorder="1" applyAlignment="1" applyProtection="1">
      <alignment horizontal="center" vertical="center" wrapText="1"/>
      <protection locked="0"/>
    </xf>
    <xf numFmtId="0" fontId="12" fillId="2" borderId="74" xfId="2" applyFont="1" applyFill="1" applyBorder="1" applyAlignment="1" applyProtection="1">
      <alignment horizontal="center" vertical="center" shrinkToFit="1"/>
      <protection locked="0"/>
    </xf>
    <xf numFmtId="41" fontId="12" fillId="0" borderId="74" xfId="0" applyNumberFormat="1" applyFont="1" applyBorder="1" applyAlignment="1" applyProtection="1">
      <alignment horizontal="center" vertical="center" shrinkToFit="1"/>
      <protection locked="0"/>
    </xf>
    <xf numFmtId="41" fontId="12" fillId="2" borderId="74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74" xfId="2" applyFont="1" applyFill="1" applyBorder="1" applyAlignment="1" applyProtection="1">
      <alignment horizontal="center" vertical="center"/>
      <protection locked="0"/>
    </xf>
    <xf numFmtId="14" fontId="12" fillId="2" borderId="75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76" xfId="2" applyFont="1" applyFill="1" applyBorder="1" applyAlignment="1" applyProtection="1">
      <alignment horizontal="center" vertical="center" shrinkToFit="1"/>
      <protection locked="0"/>
    </xf>
    <xf numFmtId="14" fontId="12" fillId="2" borderId="73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43" xfId="2" applyFont="1" applyFill="1" applyBorder="1" applyAlignment="1" applyProtection="1">
      <alignment horizontal="center" vertical="center" shrinkToFit="1"/>
      <protection locked="0"/>
    </xf>
    <xf numFmtId="0" fontId="12" fillId="2" borderId="75" xfId="2" applyFont="1" applyFill="1" applyBorder="1" applyAlignment="1" applyProtection="1">
      <alignment horizontal="center" vertical="center" shrinkToFit="1"/>
      <protection locked="0"/>
    </xf>
    <xf numFmtId="0" fontId="17" fillId="2" borderId="7" xfId="2" applyFont="1" applyFill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5" xfId="0" applyFont="1" applyBorder="1" applyAlignment="1" applyProtection="1">
      <alignment horizontal="center" vertical="center"/>
      <protection locked="0"/>
    </xf>
    <xf numFmtId="0" fontId="22" fillId="2" borderId="74" xfId="2" applyFont="1" applyFill="1" applyBorder="1" applyAlignment="1" applyProtection="1">
      <alignment horizontal="center" vertical="center"/>
      <protection locked="0"/>
    </xf>
    <xf numFmtId="0" fontId="22" fillId="0" borderId="74" xfId="0" applyFont="1" applyBorder="1" applyAlignment="1" applyProtection="1">
      <alignment horizontal="center" vertical="center"/>
      <protection locked="0"/>
    </xf>
    <xf numFmtId="0" fontId="22" fillId="2" borderId="75" xfId="2" applyFont="1" applyFill="1" applyBorder="1" applyAlignment="1" applyProtection="1">
      <alignment horizontal="center" vertical="center"/>
      <protection locked="0"/>
    </xf>
    <xf numFmtId="0" fontId="22" fillId="2" borderId="76" xfId="2" applyFont="1" applyFill="1" applyBorder="1" applyAlignment="1" applyProtection="1">
      <alignment horizontal="center" vertical="center"/>
      <protection locked="0"/>
    </xf>
    <xf numFmtId="0" fontId="17" fillId="2" borderId="7" xfId="2" applyFont="1" applyFill="1" applyBorder="1" applyAlignment="1" applyProtection="1">
      <alignment horizontal="center" vertical="center" wrapText="1"/>
      <protection locked="0"/>
    </xf>
    <xf numFmtId="176" fontId="19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19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19" fillId="2" borderId="14" xfId="2" applyNumberFormat="1" applyFont="1" applyFill="1" applyBorder="1" applyAlignment="1" applyProtection="1">
      <alignment horizontal="right" vertical="center" wrapText="1"/>
      <protection locked="0"/>
    </xf>
    <xf numFmtId="0" fontId="17" fillId="2" borderId="14" xfId="2" applyFont="1" applyFill="1" applyBorder="1" applyAlignment="1" applyProtection="1">
      <alignment horizontal="center" vertical="center"/>
      <protection locked="0"/>
    </xf>
    <xf numFmtId="0" fontId="9" fillId="2" borderId="7" xfId="2" applyFont="1" applyFill="1" applyBorder="1" applyAlignment="1" applyProtection="1">
      <alignment horizontal="center" vertical="center" wrapText="1" shrinkToFit="1"/>
      <protection locked="0"/>
    </xf>
    <xf numFmtId="0" fontId="9" fillId="2" borderId="7" xfId="2" applyFont="1" applyFill="1" applyBorder="1" applyAlignment="1" applyProtection="1">
      <alignment horizontal="center" vertical="center" shrinkToFit="1"/>
      <protection locked="0"/>
    </xf>
    <xf numFmtId="0" fontId="9" fillId="2" borderId="14" xfId="2" applyFont="1" applyFill="1" applyBorder="1" applyAlignment="1" applyProtection="1">
      <alignment horizontal="center" vertical="center" shrinkToFit="1"/>
      <protection locked="0"/>
    </xf>
    <xf numFmtId="0" fontId="9" fillId="2" borderId="23" xfId="2" applyFont="1" applyFill="1" applyBorder="1" applyAlignment="1" applyProtection="1">
      <alignment horizontal="center" vertical="center" shrinkToFit="1"/>
      <protection locked="0"/>
    </xf>
    <xf numFmtId="0" fontId="9" fillId="2" borderId="24" xfId="2" applyFont="1" applyFill="1" applyBorder="1" applyAlignment="1" applyProtection="1">
      <alignment horizontal="center" vertical="center" shrinkToFit="1"/>
      <protection locked="0"/>
    </xf>
    <xf numFmtId="0" fontId="11" fillId="2" borderId="7" xfId="2" applyFont="1" applyFill="1" applyBorder="1" applyAlignment="1" applyProtection="1">
      <alignment horizontal="center" vertical="center" wrapText="1" shrinkToFit="1"/>
      <protection locked="0"/>
    </xf>
    <xf numFmtId="0" fontId="20" fillId="2" borderId="7" xfId="2" applyFont="1" applyFill="1" applyBorder="1" applyAlignment="1" applyProtection="1">
      <alignment horizontal="left" vertical="center" wrapText="1"/>
      <protection locked="0"/>
    </xf>
    <xf numFmtId="0" fontId="20" fillId="2" borderId="23" xfId="2" applyFont="1" applyFill="1" applyBorder="1" applyAlignment="1" applyProtection="1">
      <alignment horizontal="left" vertical="center" wrapText="1"/>
      <protection locked="0"/>
    </xf>
    <xf numFmtId="0" fontId="13" fillId="2" borderId="19" xfId="2" applyFont="1" applyFill="1" applyBorder="1" applyAlignment="1" applyProtection="1">
      <alignment horizontal="center" vertical="center"/>
      <protection locked="0"/>
    </xf>
    <xf numFmtId="0" fontId="13" fillId="2" borderId="20" xfId="2" applyFont="1" applyFill="1" applyBorder="1" applyAlignment="1" applyProtection="1">
      <alignment horizontal="center" vertical="center"/>
      <protection locked="0"/>
    </xf>
    <xf numFmtId="0" fontId="16" fillId="0" borderId="21" xfId="0" applyFont="1" applyBorder="1" applyAlignment="1" applyProtection="1">
      <alignment horizontal="center" vertical="center"/>
      <protection locked="0"/>
    </xf>
    <xf numFmtId="0" fontId="16" fillId="0" borderId="22" xfId="0" applyFont="1" applyBorder="1" applyAlignment="1" applyProtection="1">
      <alignment horizontal="center" vertical="center"/>
      <protection locked="0"/>
    </xf>
    <xf numFmtId="0" fontId="16" fillId="0" borderId="6" xfId="0" applyFont="1" applyBorder="1" applyAlignment="1" applyProtection="1">
      <alignment horizontal="center" vertical="center"/>
      <protection locked="0"/>
    </xf>
    <xf numFmtId="0" fontId="16" fillId="0" borderId="8" xfId="0" applyFont="1" applyBorder="1" applyAlignment="1" applyProtection="1">
      <alignment horizontal="center" vertical="center"/>
      <protection locked="0"/>
    </xf>
    <xf numFmtId="0" fontId="16" fillId="0" borderId="7" xfId="0" applyFont="1" applyBorder="1" applyAlignment="1" applyProtection="1">
      <alignment horizontal="center" vertical="center"/>
      <protection locked="0"/>
    </xf>
    <xf numFmtId="0" fontId="16" fillId="0" borderId="23" xfId="0" applyFont="1" applyBorder="1" applyAlignment="1" applyProtection="1">
      <alignment horizontal="center" vertical="center"/>
      <protection locked="0"/>
    </xf>
    <xf numFmtId="0" fontId="17" fillId="2" borderId="6" xfId="2" applyFont="1" applyFill="1" applyBorder="1" applyAlignment="1" applyProtection="1">
      <alignment horizontal="center" vertical="center" wrapText="1"/>
      <protection locked="0"/>
    </xf>
    <xf numFmtId="0" fontId="10" fillId="2" borderId="7" xfId="2" applyFont="1" applyFill="1" applyBorder="1" applyAlignment="1" applyProtection="1">
      <alignment horizontal="center" vertical="center" shrinkToFit="1"/>
      <protection locked="0"/>
    </xf>
    <xf numFmtId="0" fontId="17" fillId="2" borderId="14" xfId="2" applyFont="1" applyFill="1" applyBorder="1" applyAlignment="1" applyProtection="1">
      <alignment horizontal="center" vertical="center" wrapText="1"/>
      <protection locked="0"/>
    </xf>
    <xf numFmtId="0" fontId="10" fillId="2" borderId="7" xfId="2" applyFont="1" applyFill="1" applyBorder="1" applyAlignment="1" applyProtection="1">
      <alignment horizontal="center" vertical="center"/>
      <protection locked="0"/>
    </xf>
    <xf numFmtId="0" fontId="10" fillId="2" borderId="23" xfId="2" applyFont="1" applyFill="1" applyBorder="1" applyAlignment="1" applyProtection="1">
      <alignment horizontal="center" vertical="center"/>
      <protection locked="0"/>
    </xf>
    <xf numFmtId="0" fontId="11" fillId="2" borderId="26" xfId="2" applyFont="1" applyFill="1" applyBorder="1" applyAlignment="1" applyProtection="1">
      <alignment horizontal="center" vertical="center" wrapText="1"/>
      <protection locked="0"/>
    </xf>
    <xf numFmtId="0" fontId="11" fillId="2" borderId="27" xfId="2" applyFont="1" applyFill="1" applyBorder="1" applyAlignment="1" applyProtection="1">
      <alignment horizontal="center" vertical="center" wrapText="1"/>
      <protection locked="0"/>
    </xf>
    <xf numFmtId="0" fontId="11" fillId="2" borderId="56" xfId="2" applyFont="1" applyFill="1" applyBorder="1" applyAlignment="1" applyProtection="1">
      <alignment horizontal="center" vertical="center" wrapText="1"/>
      <protection locked="0"/>
    </xf>
    <xf numFmtId="0" fontId="11" fillId="2" borderId="57" xfId="2" applyFont="1" applyFill="1" applyBorder="1" applyAlignment="1" applyProtection="1">
      <alignment horizontal="center" vertical="center" wrapText="1"/>
      <protection locked="0"/>
    </xf>
    <xf numFmtId="0" fontId="11" fillId="2" borderId="58" xfId="2" applyFont="1" applyFill="1" applyBorder="1" applyAlignment="1" applyProtection="1">
      <alignment horizontal="center" vertical="center" wrapText="1"/>
      <protection locked="0"/>
    </xf>
    <xf numFmtId="0" fontId="11" fillId="2" borderId="59" xfId="2" applyFont="1" applyFill="1" applyBorder="1" applyAlignment="1" applyProtection="1">
      <alignment horizontal="center" vertical="center" wrapText="1"/>
      <protection locked="0"/>
    </xf>
    <xf numFmtId="0" fontId="18" fillId="2" borderId="54" xfId="2" applyFont="1" applyFill="1" applyBorder="1" applyAlignment="1" applyProtection="1">
      <alignment horizontal="center" vertical="center" shrinkToFit="1"/>
      <protection locked="0"/>
    </xf>
    <xf numFmtId="0" fontId="18" fillId="2" borderId="52" xfId="2" applyFont="1" applyFill="1" applyBorder="1" applyAlignment="1" applyProtection="1">
      <alignment horizontal="center" vertical="center" shrinkToFit="1"/>
      <protection locked="0"/>
    </xf>
    <xf numFmtId="0" fontId="18" fillId="2" borderId="55" xfId="2" applyFont="1" applyFill="1" applyBorder="1" applyAlignment="1" applyProtection="1">
      <alignment horizontal="center" vertical="center" shrinkToFit="1"/>
      <protection locked="0"/>
    </xf>
    <xf numFmtId="0" fontId="12" fillId="2" borderId="4" xfId="2" applyFont="1" applyFill="1" applyBorder="1" applyAlignment="1" applyProtection="1">
      <alignment horizontal="left" vertical="center" shrinkToFit="1"/>
      <protection locked="0"/>
    </xf>
    <xf numFmtId="0" fontId="12" fillId="0" borderId="4" xfId="0" applyFont="1" applyBorder="1" applyAlignment="1" applyProtection="1">
      <alignment horizontal="left" vertical="center" shrinkToFit="1"/>
      <protection locked="0"/>
    </xf>
    <xf numFmtId="41" fontId="18" fillId="0" borderId="40" xfId="0" applyNumberFormat="1" applyFont="1" applyBorder="1" applyAlignment="1" applyProtection="1">
      <alignment horizontal="center" vertical="center" shrinkToFit="1"/>
      <protection locked="0"/>
    </xf>
    <xf numFmtId="41" fontId="18" fillId="0" borderId="41" xfId="0" applyNumberFormat="1" applyFont="1" applyBorder="1" applyAlignment="1" applyProtection="1">
      <alignment horizontal="center" vertical="center" shrinkToFit="1"/>
      <protection locked="0"/>
    </xf>
    <xf numFmtId="41" fontId="18" fillId="0" borderId="51" xfId="0" applyNumberFormat="1" applyFont="1" applyBorder="1" applyAlignment="1" applyProtection="1">
      <alignment horizontal="center" vertical="center" shrinkToFit="1"/>
      <protection locked="0"/>
    </xf>
    <xf numFmtId="41" fontId="18" fillId="0" borderId="52" xfId="0" applyNumberFormat="1" applyFont="1" applyBorder="1" applyAlignment="1" applyProtection="1">
      <alignment horizontal="center" vertical="center" shrinkToFit="1"/>
      <protection locked="0"/>
    </xf>
    <xf numFmtId="41" fontId="18" fillId="0" borderId="53" xfId="0" applyNumberFormat="1" applyFont="1" applyBorder="1" applyAlignment="1" applyProtection="1">
      <alignment horizontal="center" vertical="center" shrinkToFit="1"/>
      <protection locked="0"/>
    </xf>
    <xf numFmtId="0" fontId="8" fillId="2" borderId="47" xfId="2" applyFont="1" applyFill="1" applyBorder="1" applyAlignment="1" applyProtection="1">
      <alignment horizontal="center" vertical="center" wrapText="1"/>
      <protection locked="0"/>
    </xf>
    <xf numFmtId="0" fontId="0" fillId="0" borderId="38" xfId="0" applyBorder="1">
      <alignment vertical="center"/>
    </xf>
    <xf numFmtId="0" fontId="0" fillId="0" borderId="48" xfId="0" applyBorder="1">
      <alignment vertical="center"/>
    </xf>
    <xf numFmtId="0" fontId="0" fillId="0" borderId="49" xfId="0" applyBorder="1">
      <alignment vertical="center"/>
    </xf>
    <xf numFmtId="0" fontId="0" fillId="0" borderId="41" xfId="0" applyBorder="1">
      <alignment vertical="center"/>
    </xf>
    <xf numFmtId="0" fontId="0" fillId="0" borderId="50" xfId="0" applyBorder="1">
      <alignment vertical="center"/>
    </xf>
    <xf numFmtId="0" fontId="8" fillId="2" borderId="37" xfId="2" applyFont="1" applyFill="1" applyBorder="1" applyAlignment="1" applyProtection="1">
      <alignment horizontal="center" vertical="center" wrapText="1" shrinkToFit="1"/>
      <protection locked="0"/>
    </xf>
    <xf numFmtId="0" fontId="8" fillId="2" borderId="38" xfId="2" applyFont="1" applyFill="1" applyBorder="1" applyAlignment="1" applyProtection="1">
      <alignment horizontal="center" vertical="center" wrapText="1" shrinkToFit="1"/>
      <protection locked="0"/>
    </xf>
    <xf numFmtId="0" fontId="8" fillId="2" borderId="39" xfId="2" applyFont="1" applyFill="1" applyBorder="1" applyAlignment="1" applyProtection="1">
      <alignment horizontal="center" vertical="center" wrapText="1" shrinkToFit="1"/>
      <protection locked="0"/>
    </xf>
    <xf numFmtId="0" fontId="8" fillId="2" borderId="40" xfId="2" applyFont="1" applyFill="1" applyBorder="1" applyAlignment="1" applyProtection="1">
      <alignment horizontal="center" vertical="center" wrapText="1" shrinkToFit="1"/>
      <protection locked="0"/>
    </xf>
    <xf numFmtId="0" fontId="8" fillId="2" borderId="41" xfId="2" applyFont="1" applyFill="1" applyBorder="1" applyAlignment="1" applyProtection="1">
      <alignment horizontal="center" vertical="center" wrapText="1" shrinkToFit="1"/>
      <protection locked="0"/>
    </xf>
    <xf numFmtId="0" fontId="8" fillId="2" borderId="42" xfId="2" applyFont="1" applyFill="1" applyBorder="1" applyAlignment="1" applyProtection="1">
      <alignment horizontal="center" vertical="center" wrapText="1" shrinkToFit="1"/>
      <protection locked="0"/>
    </xf>
    <xf numFmtId="0" fontId="12" fillId="2" borderId="60" xfId="2" applyFont="1" applyFill="1" applyBorder="1" applyAlignment="1" applyProtection="1">
      <alignment horizontal="center" vertical="center" shrinkToFit="1"/>
      <protection locked="0"/>
    </xf>
    <xf numFmtId="0" fontId="12" fillId="2" borderId="17" xfId="2" applyFont="1" applyFill="1" applyBorder="1" applyAlignment="1" applyProtection="1">
      <alignment horizontal="center" vertical="center" shrinkToFit="1"/>
      <protection locked="0"/>
    </xf>
    <xf numFmtId="0" fontId="12" fillId="2" borderId="10" xfId="2" applyFont="1" applyFill="1" applyBorder="1" applyAlignment="1" applyProtection="1">
      <alignment horizontal="center" vertical="center" shrinkToFit="1"/>
      <protection locked="0"/>
    </xf>
    <xf numFmtId="41" fontId="12" fillId="0" borderId="60" xfId="0" applyNumberFormat="1" applyFont="1" applyBorder="1" applyAlignment="1" applyProtection="1">
      <alignment horizontal="center" vertical="center" shrinkToFit="1"/>
      <protection locked="0"/>
    </xf>
    <xf numFmtId="41" fontId="12" fillId="0" borderId="17" xfId="0" applyNumberFormat="1" applyFont="1" applyBorder="1" applyAlignment="1" applyProtection="1">
      <alignment horizontal="center" vertical="center" shrinkToFit="1"/>
      <protection locked="0"/>
    </xf>
    <xf numFmtId="41" fontId="12" fillId="0" borderId="10" xfId="0" applyNumberFormat="1" applyFont="1" applyBorder="1" applyAlignment="1" applyProtection="1">
      <alignment horizontal="center" vertical="center" shrinkToFit="1"/>
      <protection locked="0"/>
    </xf>
    <xf numFmtId="41" fontId="12" fillId="2" borderId="60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17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80" xfId="2" applyFont="1" applyFill="1" applyBorder="1" applyAlignment="1" applyProtection="1">
      <alignment horizontal="center" vertical="center"/>
      <protection locked="0"/>
    </xf>
    <xf numFmtId="0" fontId="12" fillId="2" borderId="81" xfId="2" applyFont="1" applyFill="1" applyBorder="1" applyAlignment="1" applyProtection="1">
      <alignment horizontal="center" vertical="center"/>
      <protection locked="0"/>
    </xf>
    <xf numFmtId="0" fontId="12" fillId="2" borderId="82" xfId="2" applyFont="1" applyFill="1" applyBorder="1" applyAlignment="1" applyProtection="1">
      <alignment horizontal="center" vertical="center"/>
      <protection locked="0"/>
    </xf>
    <xf numFmtId="14" fontId="12" fillId="2" borderId="17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18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72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10" xfId="2" applyNumberFormat="1" applyFont="1" applyFill="1" applyBorder="1" applyAlignment="1" applyProtection="1">
      <alignment horizontal="center" vertical="center" shrinkToFit="1"/>
      <protection locked="0"/>
    </xf>
    <xf numFmtId="0" fontId="52" fillId="2" borderId="60" xfId="2" applyFont="1" applyFill="1" applyBorder="1" applyAlignment="1" applyProtection="1">
      <alignment horizontal="center" vertical="center" shrinkToFit="1"/>
      <protection locked="0"/>
    </xf>
    <xf numFmtId="0" fontId="52" fillId="2" borderId="17" xfId="2" applyFont="1" applyFill="1" applyBorder="1" applyAlignment="1" applyProtection="1">
      <alignment horizontal="center" vertical="center" shrinkToFit="1"/>
      <protection locked="0"/>
    </xf>
    <xf numFmtId="0" fontId="52" fillId="2" borderId="10" xfId="2" applyFont="1" applyFill="1" applyBorder="1" applyAlignment="1" applyProtection="1">
      <alignment horizontal="center" vertical="center" shrinkToFit="1"/>
      <protection locked="0"/>
    </xf>
    <xf numFmtId="0" fontId="8" fillId="2" borderId="1" xfId="2" applyFont="1" applyFill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8" fillId="2" borderId="15" xfId="2" applyFont="1" applyFill="1" applyBorder="1" applyAlignment="1" applyProtection="1">
      <alignment horizontal="center" vertical="center"/>
      <protection locked="0"/>
    </xf>
    <xf numFmtId="0" fontId="8" fillId="2" borderId="16" xfId="2" applyFont="1" applyFill="1" applyBorder="1" applyAlignment="1" applyProtection="1">
      <alignment horizontal="center" vertical="center"/>
      <protection locked="0"/>
    </xf>
    <xf numFmtId="0" fontId="8" fillId="2" borderId="9" xfId="2" applyFont="1" applyFill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horizontal="center" vertical="center"/>
      <protection locked="0"/>
    </xf>
    <xf numFmtId="0" fontId="8" fillId="0" borderId="9" xfId="0" applyFont="1" applyBorder="1" applyAlignment="1" applyProtection="1">
      <alignment horizontal="center" vertical="center"/>
      <protection locked="0"/>
    </xf>
    <xf numFmtId="0" fontId="8" fillId="2" borderId="38" xfId="2" applyFont="1" applyFill="1" applyBorder="1" applyAlignment="1" applyProtection="1">
      <alignment horizontal="center" vertical="center"/>
      <protection locked="0"/>
    </xf>
    <xf numFmtId="0" fontId="8" fillId="2" borderId="48" xfId="2" applyFont="1" applyFill="1" applyBorder="1" applyAlignment="1" applyProtection="1">
      <alignment horizontal="center" vertical="center"/>
      <protection locked="0"/>
    </xf>
    <xf numFmtId="0" fontId="8" fillId="2" borderId="61" xfId="2" applyFont="1" applyFill="1" applyBorder="1" applyAlignment="1" applyProtection="1">
      <alignment horizontal="center" vertical="center"/>
      <protection locked="0"/>
    </xf>
    <xf numFmtId="0" fontId="8" fillId="2" borderId="4" xfId="2" applyFont="1" applyFill="1" applyBorder="1" applyAlignment="1" applyProtection="1">
      <alignment horizontal="center" vertical="center" wrapText="1"/>
      <protection locked="0"/>
    </xf>
    <xf numFmtId="0" fontId="8" fillId="2" borderId="62" xfId="2" applyFont="1" applyFill="1" applyBorder="1" applyAlignment="1" applyProtection="1">
      <alignment horizontal="center" vertical="center" wrapText="1"/>
      <protection locked="0"/>
    </xf>
    <xf numFmtId="176" fontId="10" fillId="2" borderId="4" xfId="2" applyNumberFormat="1" applyFont="1" applyFill="1" applyBorder="1" applyAlignment="1" applyProtection="1">
      <alignment horizontal="right" vertical="center"/>
      <protection locked="0"/>
    </xf>
    <xf numFmtId="177" fontId="10" fillId="2" borderId="4" xfId="2" applyNumberFormat="1" applyFont="1" applyFill="1" applyBorder="1" applyAlignment="1" applyProtection="1">
      <alignment horizontal="right" vertical="center"/>
      <protection locked="0"/>
    </xf>
    <xf numFmtId="177" fontId="10" fillId="2" borderId="60" xfId="2" applyNumberFormat="1" applyFont="1" applyFill="1" applyBorder="1" applyAlignment="1" applyProtection="1">
      <alignment horizontal="right" vertical="center"/>
      <protection locked="0"/>
    </xf>
    <xf numFmtId="177" fontId="10" fillId="2" borderId="62" xfId="2" applyNumberFormat="1" applyFont="1" applyFill="1" applyBorder="1" applyAlignment="1" applyProtection="1">
      <alignment horizontal="right" vertical="center"/>
      <protection locked="0"/>
    </xf>
    <xf numFmtId="177" fontId="10" fillId="2" borderId="63" xfId="2" applyNumberFormat="1" applyFont="1" applyFill="1" applyBorder="1" applyAlignment="1" applyProtection="1">
      <alignment horizontal="right" vertical="center"/>
      <protection locked="0"/>
    </xf>
    <xf numFmtId="0" fontId="8" fillId="2" borderId="4" xfId="2" applyFont="1" applyFill="1" applyBorder="1" applyAlignment="1" applyProtection="1">
      <alignment horizontal="center" vertical="center"/>
      <protection locked="0"/>
    </xf>
    <xf numFmtId="0" fontId="8" fillId="2" borderId="62" xfId="2" applyFont="1" applyFill="1" applyBorder="1" applyAlignment="1" applyProtection="1">
      <alignment horizontal="center" vertical="center"/>
      <protection locked="0"/>
    </xf>
    <xf numFmtId="0" fontId="11" fillId="2" borderId="4" xfId="2" applyFont="1" applyFill="1" applyBorder="1" applyAlignment="1" applyProtection="1">
      <alignment horizontal="center" vertical="center" wrapText="1" shrinkToFit="1"/>
      <protection locked="0"/>
    </xf>
    <xf numFmtId="0" fontId="11" fillId="2" borderId="4" xfId="2" applyFont="1" applyFill="1" applyBorder="1" applyAlignment="1" applyProtection="1">
      <alignment horizontal="center" vertical="center" shrinkToFit="1"/>
      <protection locked="0"/>
    </xf>
    <xf numFmtId="0" fontId="11" fillId="2" borderId="62" xfId="2" applyFont="1" applyFill="1" applyBorder="1" applyAlignment="1" applyProtection="1">
      <alignment horizontal="center" vertical="center" shrinkToFit="1"/>
      <protection locked="0"/>
    </xf>
    <xf numFmtId="0" fontId="9" fillId="2" borderId="4" xfId="2" applyFont="1" applyFill="1" applyBorder="1" applyAlignment="1" applyProtection="1">
      <alignment horizontal="center" vertical="center" shrinkToFit="1"/>
      <protection locked="0"/>
    </xf>
    <xf numFmtId="0" fontId="9" fillId="2" borderId="64" xfId="2" applyFont="1" applyFill="1" applyBorder="1" applyAlignment="1" applyProtection="1">
      <alignment horizontal="center" vertical="center" shrinkToFit="1"/>
      <protection locked="0"/>
    </xf>
    <xf numFmtId="0" fontId="9" fillId="2" borderId="62" xfId="2" applyFont="1" applyFill="1" applyBorder="1" applyAlignment="1" applyProtection="1">
      <alignment horizontal="center" vertical="center" shrinkToFit="1"/>
      <protection locked="0"/>
    </xf>
    <xf numFmtId="0" fontId="9" fillId="2" borderId="65" xfId="2" applyFont="1" applyFill="1" applyBorder="1" applyAlignment="1" applyProtection="1">
      <alignment horizontal="center" vertical="center" shrinkToFit="1"/>
      <protection locked="0"/>
    </xf>
    <xf numFmtId="0" fontId="11" fillId="2" borderId="44" xfId="2" applyFont="1" applyFill="1" applyBorder="1" applyAlignment="1" applyProtection="1">
      <alignment horizontal="center" vertical="center" wrapText="1" shrinkToFit="1"/>
      <protection locked="0"/>
    </xf>
    <xf numFmtId="0" fontId="11" fillId="2" borderId="45" xfId="2" applyFont="1" applyFill="1" applyBorder="1" applyAlignment="1" applyProtection="1">
      <alignment horizontal="center" vertical="center" wrapText="1" shrinkToFit="1"/>
      <protection locked="0"/>
    </xf>
    <xf numFmtId="0" fontId="11" fillId="2" borderId="66" xfId="2" applyFont="1" applyFill="1" applyBorder="1" applyAlignment="1" applyProtection="1">
      <alignment horizontal="center" vertical="center" wrapText="1" shrinkToFit="1"/>
      <protection locked="0"/>
    </xf>
    <xf numFmtId="0" fontId="11" fillId="2" borderId="67" xfId="2" applyFont="1" applyFill="1" applyBorder="1" applyAlignment="1" applyProtection="1">
      <alignment horizontal="center" vertical="center" wrapText="1" shrinkToFit="1"/>
      <protection locked="0"/>
    </xf>
    <xf numFmtId="0" fontId="20" fillId="2" borderId="4" xfId="2" applyFont="1" applyFill="1" applyBorder="1" applyAlignment="1" applyProtection="1">
      <alignment horizontal="center" vertical="center" wrapText="1"/>
      <protection locked="0"/>
    </xf>
    <xf numFmtId="0" fontId="20" fillId="2" borderId="64" xfId="2" applyFont="1" applyFill="1" applyBorder="1" applyAlignment="1" applyProtection="1">
      <alignment horizontal="center" vertical="center" wrapText="1"/>
      <protection locked="0"/>
    </xf>
    <xf numFmtId="0" fontId="4" fillId="2" borderId="47" xfId="2" applyFont="1" applyFill="1" applyBorder="1" applyAlignment="1" applyProtection="1">
      <alignment horizontal="center" vertical="center"/>
      <protection locked="0"/>
    </xf>
    <xf numFmtId="0" fontId="4" fillId="2" borderId="38" xfId="2" applyFont="1" applyFill="1" applyBorder="1" applyAlignment="1" applyProtection="1">
      <alignment horizontal="center" vertical="center"/>
      <protection locked="0"/>
    </xf>
    <xf numFmtId="0" fontId="0" fillId="0" borderId="38" xfId="0" applyBorder="1" applyAlignment="1" applyProtection="1">
      <alignment horizontal="center" vertical="center"/>
      <protection locked="0"/>
    </xf>
    <xf numFmtId="0" fontId="0" fillId="0" borderId="39" xfId="0" applyBorder="1" applyAlignment="1" applyProtection="1">
      <alignment horizontal="center" vertical="center"/>
      <protection locked="0"/>
    </xf>
    <xf numFmtId="0" fontId="0" fillId="0" borderId="49" xfId="0" applyBorder="1" applyAlignment="1" applyProtection="1">
      <alignment horizontal="center" vertical="center"/>
      <protection locked="0"/>
    </xf>
    <xf numFmtId="0" fontId="0" fillId="0" borderId="41" xfId="0" applyBorder="1" applyAlignment="1" applyProtection="1">
      <alignment horizontal="center" vertical="center"/>
      <protection locked="0"/>
    </xf>
    <xf numFmtId="0" fontId="0" fillId="0" borderId="42" xfId="0" applyBorder="1" applyAlignment="1" applyProtection="1">
      <alignment horizontal="center" vertical="center"/>
      <protection locked="0"/>
    </xf>
    <xf numFmtId="0" fontId="8" fillId="2" borderId="2" xfId="2" applyFont="1" applyFill="1" applyBorder="1" applyAlignment="1" applyProtection="1">
      <alignment horizontal="center" vertical="center" wrapText="1"/>
      <protection locked="0"/>
    </xf>
    <xf numFmtId="0" fontId="8" fillId="2" borderId="3" xfId="2" applyFont="1" applyFill="1" applyBorder="1" applyAlignment="1" applyProtection="1">
      <alignment horizontal="center" vertical="center" wrapText="1"/>
      <protection locked="0"/>
    </xf>
    <xf numFmtId="0" fontId="8" fillId="2" borderId="71" xfId="2" applyFont="1" applyFill="1" applyBorder="1" applyAlignment="1" applyProtection="1">
      <alignment horizontal="center" vertical="center" wrapText="1"/>
      <protection locked="0"/>
    </xf>
    <xf numFmtId="0" fontId="8" fillId="2" borderId="1" xfId="2" applyFont="1" applyFill="1" applyBorder="1" applyAlignment="1" applyProtection="1">
      <alignment horizontal="center" vertical="center" wrapText="1"/>
      <protection locked="0"/>
    </xf>
    <xf numFmtId="0" fontId="10" fillId="2" borderId="37" xfId="2" applyFont="1" applyFill="1" applyBorder="1" applyAlignment="1" applyProtection="1">
      <alignment horizontal="center" vertical="center" shrinkToFit="1"/>
      <protection locked="0"/>
    </xf>
    <xf numFmtId="0" fontId="10" fillId="2" borderId="38" xfId="2" applyFont="1" applyFill="1" applyBorder="1" applyAlignment="1" applyProtection="1">
      <alignment horizontal="center" vertical="center" shrinkToFit="1"/>
      <protection locked="0"/>
    </xf>
    <xf numFmtId="0" fontId="10" fillId="2" borderId="39" xfId="2" applyFont="1" applyFill="1" applyBorder="1" applyAlignment="1" applyProtection="1">
      <alignment horizontal="center" vertical="center" shrinkToFit="1"/>
      <protection locked="0"/>
    </xf>
    <xf numFmtId="0" fontId="10" fillId="2" borderId="66" xfId="2" applyFont="1" applyFill="1" applyBorder="1" applyAlignment="1" applyProtection="1">
      <alignment horizontal="center" vertical="center" shrinkToFit="1"/>
      <protection locked="0"/>
    </xf>
    <xf numFmtId="0" fontId="10" fillId="2" borderId="67" xfId="2" applyFont="1" applyFill="1" applyBorder="1" applyAlignment="1" applyProtection="1">
      <alignment horizontal="center" vertical="center" shrinkToFit="1"/>
      <protection locked="0"/>
    </xf>
    <xf numFmtId="0" fontId="10" fillId="2" borderId="70" xfId="2" applyFont="1" applyFill="1" applyBorder="1" applyAlignment="1" applyProtection="1">
      <alignment horizontal="center" vertical="center" shrinkToFit="1"/>
      <protection locked="0"/>
    </xf>
    <xf numFmtId="0" fontId="10" fillId="2" borderId="37" xfId="2" applyFont="1" applyFill="1" applyBorder="1" applyAlignment="1" applyProtection="1">
      <alignment horizontal="center" vertical="center"/>
      <protection locked="0"/>
    </xf>
    <xf numFmtId="0" fontId="10" fillId="2" borderId="38" xfId="2" applyFont="1" applyFill="1" applyBorder="1" applyAlignment="1" applyProtection="1">
      <alignment horizontal="center" vertical="center"/>
      <protection locked="0"/>
    </xf>
    <xf numFmtId="0" fontId="10" fillId="2" borderId="39" xfId="2" applyFont="1" applyFill="1" applyBorder="1" applyAlignment="1" applyProtection="1">
      <alignment horizontal="center" vertical="center"/>
      <protection locked="0"/>
    </xf>
    <xf numFmtId="0" fontId="10" fillId="2" borderId="66" xfId="2" applyFont="1" applyFill="1" applyBorder="1" applyAlignment="1" applyProtection="1">
      <alignment horizontal="center" vertical="center"/>
      <protection locked="0"/>
    </xf>
    <xf numFmtId="0" fontId="10" fillId="2" borderId="67" xfId="2" applyFont="1" applyFill="1" applyBorder="1" applyAlignment="1" applyProtection="1">
      <alignment horizontal="center" vertical="center"/>
      <protection locked="0"/>
    </xf>
    <xf numFmtId="0" fontId="10" fillId="2" borderId="70" xfId="2" applyFont="1" applyFill="1" applyBorder="1" applyAlignment="1" applyProtection="1">
      <alignment horizontal="center" vertical="center"/>
      <protection locked="0"/>
    </xf>
    <xf numFmtId="0" fontId="11" fillId="2" borderId="44" xfId="2" applyFont="1" applyFill="1" applyBorder="1" applyAlignment="1" applyProtection="1">
      <alignment horizontal="center" vertical="center" wrapText="1"/>
      <protection locked="0"/>
    </xf>
    <xf numFmtId="0" fontId="11" fillId="2" borderId="45" xfId="2" applyFont="1" applyFill="1" applyBorder="1" applyAlignment="1" applyProtection="1">
      <alignment horizontal="center" vertical="center" wrapText="1"/>
      <protection locked="0"/>
    </xf>
    <xf numFmtId="0" fontId="11" fillId="2" borderId="46" xfId="2" applyFont="1" applyFill="1" applyBorder="1" applyAlignment="1" applyProtection="1">
      <alignment horizontal="center" vertical="center" wrapText="1"/>
      <protection locked="0"/>
    </xf>
    <xf numFmtId="0" fontId="11" fillId="2" borderId="66" xfId="2" applyFont="1" applyFill="1" applyBorder="1" applyAlignment="1" applyProtection="1">
      <alignment horizontal="center" vertical="center" wrapText="1"/>
      <protection locked="0"/>
    </xf>
    <xf numFmtId="0" fontId="11" fillId="2" borderId="67" xfId="2" applyFont="1" applyFill="1" applyBorder="1" applyAlignment="1" applyProtection="1">
      <alignment horizontal="center" vertical="center" wrapText="1"/>
      <protection locked="0"/>
    </xf>
    <xf numFmtId="0" fontId="11" fillId="2" borderId="68" xfId="2" applyFont="1" applyFill="1" applyBorder="1" applyAlignment="1" applyProtection="1">
      <alignment horizontal="center" vertical="center" wrapText="1"/>
      <protection locked="0"/>
    </xf>
    <xf numFmtId="0" fontId="11" fillId="2" borderId="69" xfId="2" applyFont="1" applyFill="1" applyBorder="1" applyAlignment="1" applyProtection="1">
      <alignment horizontal="center" vertical="center" wrapText="1"/>
      <protection locked="0"/>
    </xf>
    <xf numFmtId="0" fontId="11" fillId="2" borderId="70" xfId="2" applyFont="1" applyFill="1" applyBorder="1" applyAlignment="1" applyProtection="1">
      <alignment horizontal="center" vertical="center" wrapText="1"/>
      <protection locked="0"/>
    </xf>
    <xf numFmtId="0" fontId="12" fillId="0" borderId="60" xfId="2" applyFont="1" applyBorder="1" applyAlignment="1" applyProtection="1">
      <alignment horizontal="center" vertical="center" shrinkToFit="1"/>
      <protection locked="0"/>
    </xf>
    <xf numFmtId="0" fontId="12" fillId="0" borderId="17" xfId="2" applyFont="1" applyBorder="1" applyAlignment="1" applyProtection="1">
      <alignment horizontal="center" vertical="center" shrinkToFit="1"/>
      <protection locked="0"/>
    </xf>
    <xf numFmtId="0" fontId="12" fillId="0" borderId="10" xfId="2" applyFont="1" applyBorder="1" applyAlignment="1" applyProtection="1">
      <alignment horizontal="center" vertical="center" shrinkToFit="1"/>
      <protection locked="0"/>
    </xf>
    <xf numFmtId="14" fontId="12" fillId="0" borderId="87" xfId="2" applyNumberFormat="1" applyFont="1" applyBorder="1" applyAlignment="1" applyProtection="1">
      <alignment horizontal="center" vertical="center" shrinkToFit="1"/>
      <protection locked="0"/>
    </xf>
    <xf numFmtId="14" fontId="12" fillId="0" borderId="17" xfId="2" applyNumberFormat="1" applyFont="1" applyBorder="1" applyAlignment="1" applyProtection="1">
      <alignment horizontal="center" vertical="center" shrinkToFit="1"/>
      <protection locked="0"/>
    </xf>
    <xf numFmtId="14" fontId="12" fillId="0" borderId="18" xfId="2" applyNumberFormat="1" applyFont="1" applyBorder="1" applyAlignment="1" applyProtection="1">
      <alignment horizontal="center" vertical="center" shrinkToFit="1"/>
      <protection locked="0"/>
    </xf>
    <xf numFmtId="0" fontId="12" fillId="0" borderId="80" xfId="2" applyFont="1" applyBorder="1" applyAlignment="1" applyProtection="1">
      <alignment horizontal="center" vertical="center"/>
      <protection locked="0"/>
    </xf>
    <xf numFmtId="0" fontId="12" fillId="0" borderId="81" xfId="2" applyFont="1" applyBorder="1" applyAlignment="1" applyProtection="1">
      <alignment horizontal="center" vertical="center"/>
      <protection locked="0"/>
    </xf>
    <xf numFmtId="0" fontId="12" fillId="0" borderId="82" xfId="2" applyFont="1" applyBorder="1" applyAlignment="1" applyProtection="1">
      <alignment horizontal="center" vertical="center"/>
      <protection locked="0"/>
    </xf>
    <xf numFmtId="41" fontId="12" fillId="0" borderId="60" xfId="2" applyNumberFormat="1" applyFont="1" applyBorder="1" applyAlignment="1" applyProtection="1">
      <alignment horizontal="center" vertical="center" shrinkToFit="1"/>
      <protection locked="0"/>
    </xf>
    <xf numFmtId="41" fontId="12" fillId="0" borderId="17" xfId="2" applyNumberFormat="1" applyFont="1" applyBorder="1" applyAlignment="1" applyProtection="1">
      <alignment horizontal="center" vertical="center" shrinkToFit="1"/>
      <protection locked="0"/>
    </xf>
    <xf numFmtId="0" fontId="12" fillId="2" borderId="88" xfId="2" applyFont="1" applyFill="1" applyBorder="1" applyAlignment="1" applyProtection="1">
      <alignment horizontal="center" vertical="center"/>
      <protection locked="0"/>
    </xf>
    <xf numFmtId="0" fontId="12" fillId="2" borderId="89" xfId="2" applyFont="1" applyFill="1" applyBorder="1" applyAlignment="1" applyProtection="1">
      <alignment horizontal="center" vertical="center"/>
      <protection locked="0"/>
    </xf>
    <xf numFmtId="0" fontId="12" fillId="2" borderId="75" xfId="2" applyFont="1" applyFill="1" applyBorder="1" applyAlignment="1" applyProtection="1">
      <alignment horizontal="center" vertical="center"/>
      <protection locked="0"/>
    </xf>
    <xf numFmtId="0" fontId="12" fillId="2" borderId="8" xfId="2" applyFont="1" applyFill="1" applyBorder="1" applyAlignment="1" applyProtection="1">
      <alignment horizontal="center" vertical="center" shrinkToFit="1"/>
      <protection locked="0"/>
    </xf>
    <xf numFmtId="14" fontId="12" fillId="0" borderId="88" xfId="0" applyNumberFormat="1" applyFont="1" applyBorder="1" applyAlignment="1">
      <alignment horizontal="center" vertical="center"/>
    </xf>
    <xf numFmtId="14" fontId="12" fillId="0" borderId="89" xfId="0" applyNumberFormat="1" applyFont="1" applyBorder="1" applyAlignment="1">
      <alignment horizontal="center" vertical="center"/>
    </xf>
    <xf numFmtId="14" fontId="12" fillId="0" borderId="94" xfId="0" applyNumberFormat="1" applyFont="1" applyBorder="1" applyAlignment="1">
      <alignment horizontal="center" vertical="center"/>
    </xf>
    <xf numFmtId="0" fontId="9" fillId="2" borderId="4" xfId="2" applyFont="1" applyFill="1" applyBorder="1" applyAlignment="1" applyProtection="1">
      <alignment horizontal="center" vertical="center" wrapText="1" shrinkToFit="1"/>
      <protection locked="0"/>
    </xf>
    <xf numFmtId="14" fontId="12" fillId="0" borderId="72" xfId="2" applyNumberFormat="1" applyFont="1" applyBorder="1" applyAlignment="1" applyProtection="1">
      <alignment horizontal="center" vertical="center" shrinkToFit="1"/>
      <protection locked="0"/>
    </xf>
    <xf numFmtId="41" fontId="12" fillId="0" borderId="18" xfId="2" applyNumberFormat="1" applyFont="1" applyBorder="1" applyAlignment="1" applyProtection="1">
      <alignment horizontal="center" vertical="center" shrinkToFit="1"/>
      <protection locked="0"/>
    </xf>
    <xf numFmtId="14" fontId="12" fillId="4" borderId="87" xfId="2" applyNumberFormat="1" applyFont="1" applyFill="1" applyBorder="1" applyAlignment="1" applyProtection="1">
      <alignment horizontal="center" vertical="center" shrinkToFit="1"/>
      <protection locked="0"/>
    </xf>
    <xf numFmtId="14" fontId="12" fillId="4" borderId="17" xfId="2" applyNumberFormat="1" applyFont="1" applyFill="1" applyBorder="1" applyAlignment="1" applyProtection="1">
      <alignment horizontal="center" vertical="center" shrinkToFit="1"/>
      <protection locked="0"/>
    </xf>
    <xf numFmtId="14" fontId="12" fillId="4" borderId="18" xfId="2" applyNumberFormat="1" applyFont="1" applyFill="1" applyBorder="1" applyAlignment="1" applyProtection="1">
      <alignment horizontal="center" vertical="center" shrinkToFit="1"/>
      <protection locked="0"/>
    </xf>
    <xf numFmtId="0" fontId="12" fillId="0" borderId="8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27" xfId="0" applyFont="1" applyBorder="1" applyAlignment="1">
      <alignment horizontal="center" vertical="center"/>
    </xf>
    <xf numFmtId="14" fontId="12" fillId="2" borderId="74" xfId="2" applyNumberFormat="1" applyFont="1" applyFill="1" applyBorder="1" applyAlignment="1" applyProtection="1">
      <alignment horizontal="center" vertical="center" shrinkToFit="1"/>
      <protection locked="0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12" fillId="0" borderId="88" xfId="0" applyFont="1" applyBorder="1" applyAlignment="1">
      <alignment horizontal="center" vertical="center"/>
    </xf>
    <xf numFmtId="0" fontId="12" fillId="0" borderId="89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0" fontId="20" fillId="2" borderId="44" xfId="2" applyFont="1" applyFill="1" applyBorder="1" applyAlignment="1" applyProtection="1">
      <alignment horizontal="center" vertical="center" wrapText="1" shrinkToFit="1"/>
      <protection locked="0"/>
    </xf>
    <xf numFmtId="0" fontId="20" fillId="2" borderId="45" xfId="2" applyFont="1" applyFill="1" applyBorder="1" applyAlignment="1" applyProtection="1">
      <alignment horizontal="center" vertical="center" wrapText="1" shrinkToFit="1"/>
      <protection locked="0"/>
    </xf>
    <xf numFmtId="0" fontId="20" fillId="2" borderId="66" xfId="2" applyFont="1" applyFill="1" applyBorder="1" applyAlignment="1" applyProtection="1">
      <alignment horizontal="center" vertical="center" wrapText="1" shrinkToFit="1"/>
      <protection locked="0"/>
    </xf>
    <xf numFmtId="0" fontId="20" fillId="2" borderId="67" xfId="2" applyFont="1" applyFill="1" applyBorder="1" applyAlignment="1" applyProtection="1">
      <alignment horizontal="center" vertical="center" wrapText="1" shrinkToFit="1"/>
      <protection locked="0"/>
    </xf>
    <xf numFmtId="0" fontId="20" fillId="2" borderId="7" xfId="2" applyFont="1" applyFill="1" applyBorder="1" applyAlignment="1" applyProtection="1">
      <alignment horizontal="center" vertical="center" wrapText="1" shrinkToFit="1"/>
      <protection locked="0"/>
    </xf>
    <xf numFmtId="0" fontId="12" fillId="0" borderId="202" xfId="2" applyFont="1" applyBorder="1" applyAlignment="1" applyProtection="1">
      <alignment horizontal="center" vertical="center"/>
      <protection locked="0"/>
    </xf>
    <xf numFmtId="0" fontId="12" fillId="0" borderId="195" xfId="2" applyFont="1" applyBorder="1" applyAlignment="1" applyProtection="1">
      <alignment horizontal="center" vertical="center"/>
      <protection locked="0"/>
    </xf>
    <xf numFmtId="0" fontId="12" fillId="0" borderId="199" xfId="2" applyFont="1" applyBorder="1" applyAlignment="1" applyProtection="1">
      <alignment horizontal="center" vertical="center"/>
      <protection locked="0"/>
    </xf>
    <xf numFmtId="41" fontId="12" fillId="2" borderId="88" xfId="2" applyNumberFormat="1" applyFont="1" applyFill="1" applyBorder="1" applyAlignment="1" applyProtection="1">
      <alignment horizontal="center" vertical="center" shrinkToFit="1"/>
      <protection locked="0"/>
    </xf>
    <xf numFmtId="0" fontId="12" fillId="0" borderId="196" xfId="2" applyFont="1" applyBorder="1" applyAlignment="1" applyProtection="1">
      <alignment horizontal="center" vertical="center"/>
      <protection locked="0"/>
    </xf>
    <xf numFmtId="0" fontId="12" fillId="0" borderId="197" xfId="2" applyFont="1" applyBorder="1" applyAlignment="1" applyProtection="1">
      <alignment horizontal="center" vertical="center"/>
      <protection locked="0"/>
    </xf>
    <xf numFmtId="0" fontId="12" fillId="0" borderId="198" xfId="2" applyFont="1" applyBorder="1" applyAlignment="1" applyProtection="1">
      <alignment horizontal="center" vertical="center"/>
      <protection locked="0"/>
    </xf>
    <xf numFmtId="0" fontId="12" fillId="0" borderId="203" xfId="2" applyFont="1" applyBorder="1" applyAlignment="1" applyProtection="1">
      <alignment horizontal="center" vertical="center"/>
      <protection locked="0"/>
    </xf>
    <xf numFmtId="0" fontId="22" fillId="2" borderId="98" xfId="2" applyFont="1" applyFill="1" applyBorder="1" applyAlignment="1" applyProtection="1">
      <alignment horizontal="center" vertical="center"/>
      <protection locked="0"/>
    </xf>
    <xf numFmtId="0" fontId="12" fillId="0" borderId="200" xfId="2" applyFont="1" applyBorder="1" applyAlignment="1" applyProtection="1">
      <alignment horizontal="center" vertical="center"/>
      <protection locked="0"/>
    </xf>
    <xf numFmtId="0" fontId="12" fillId="0" borderId="201" xfId="2" applyFont="1" applyBorder="1" applyAlignment="1" applyProtection="1">
      <alignment horizontal="center" vertical="center"/>
      <protection locked="0"/>
    </xf>
    <xf numFmtId="41" fontId="12" fillId="2" borderId="89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75" xfId="2" applyNumberFormat="1" applyFont="1" applyFill="1" applyBorder="1" applyAlignment="1" applyProtection="1">
      <alignment horizontal="center" vertical="center" shrinkToFit="1"/>
      <protection locked="0"/>
    </xf>
    <xf numFmtId="41" fontId="12" fillId="0" borderId="88" xfId="0" applyNumberFormat="1" applyFont="1" applyBorder="1" applyAlignment="1" applyProtection="1">
      <alignment horizontal="center" vertical="center" shrinkToFit="1"/>
      <protection locked="0"/>
    </xf>
    <xf numFmtId="41" fontId="12" fillId="0" borderId="89" xfId="0" applyNumberFormat="1" applyFont="1" applyBorder="1" applyAlignment="1" applyProtection="1">
      <alignment horizontal="center" vertical="center" shrinkToFit="1"/>
      <protection locked="0"/>
    </xf>
    <xf numFmtId="41" fontId="12" fillId="0" borderId="75" xfId="0" applyNumberFormat="1" applyFont="1" applyBorder="1" applyAlignment="1" applyProtection="1">
      <alignment horizontal="center" vertical="center" shrinkToFit="1"/>
      <protection locked="0"/>
    </xf>
    <xf numFmtId="0" fontId="12" fillId="2" borderId="88" xfId="2" applyFont="1" applyFill="1" applyBorder="1" applyAlignment="1" applyProtection="1">
      <alignment horizontal="center" vertical="center" shrinkToFit="1"/>
      <protection locked="0"/>
    </xf>
    <xf numFmtId="0" fontId="12" fillId="2" borderId="89" xfId="2" applyFont="1" applyFill="1" applyBorder="1" applyAlignment="1" applyProtection="1">
      <alignment horizontal="center" vertical="center" shrinkToFit="1"/>
      <protection locked="0"/>
    </xf>
    <xf numFmtId="0" fontId="12" fillId="2" borderId="25" xfId="2" applyFont="1" applyFill="1" applyBorder="1" applyAlignment="1" applyProtection="1">
      <alignment horizontal="center" vertical="center" shrinkToFit="1"/>
      <protection locked="0"/>
    </xf>
    <xf numFmtId="0" fontId="12" fillId="2" borderId="95" xfId="2" applyFont="1" applyFill="1" applyBorder="1" applyAlignment="1" applyProtection="1">
      <alignment horizontal="center" vertical="center" shrinkToFit="1"/>
      <protection locked="0"/>
    </xf>
    <xf numFmtId="14" fontId="12" fillId="2" borderId="88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89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94" xfId="2" applyNumberFormat="1" applyFont="1" applyFill="1" applyBorder="1" applyAlignment="1" applyProtection="1">
      <alignment horizontal="center" vertical="center" shrinkToFit="1"/>
      <protection locked="0"/>
    </xf>
    <xf numFmtId="41" fontId="12" fillId="0" borderId="60" xfId="3" applyFont="1" applyBorder="1" applyAlignment="1" applyProtection="1">
      <alignment horizontal="center" vertical="center" shrinkToFit="1"/>
      <protection locked="0"/>
    </xf>
    <xf numFmtId="41" fontId="12" fillId="0" borderId="17" xfId="3" applyFont="1" applyBorder="1" applyAlignment="1" applyProtection="1">
      <alignment horizontal="center" vertical="center" shrinkToFit="1"/>
      <protection locked="0"/>
    </xf>
    <xf numFmtId="41" fontId="12" fillId="0" borderId="10" xfId="3" applyFont="1" applyBorder="1" applyAlignment="1" applyProtection="1">
      <alignment horizontal="center" vertical="center" shrinkToFit="1"/>
      <protection locked="0"/>
    </xf>
    <xf numFmtId="14" fontId="12" fillId="2" borderId="87" xfId="2" applyNumberFormat="1" applyFont="1" applyFill="1" applyBorder="1" applyAlignment="1" applyProtection="1">
      <alignment horizontal="center" vertical="center" wrapText="1" shrinkToFit="1"/>
      <protection locked="0"/>
    </xf>
    <xf numFmtId="14" fontId="12" fillId="2" borderId="17" xfId="2" applyNumberFormat="1" applyFont="1" applyFill="1" applyBorder="1" applyAlignment="1" applyProtection="1">
      <alignment horizontal="center" vertical="center" wrapText="1" shrinkToFit="1"/>
      <protection locked="0"/>
    </xf>
    <xf numFmtId="14" fontId="12" fillId="2" borderId="18" xfId="2" applyNumberFormat="1" applyFont="1" applyFill="1" applyBorder="1" applyAlignment="1" applyProtection="1">
      <alignment horizontal="center" vertical="center" wrapText="1" shrinkToFit="1"/>
      <protection locked="0"/>
    </xf>
    <xf numFmtId="41" fontId="18" fillId="0" borderId="41" xfId="0" applyNumberFormat="1" applyFont="1" applyBorder="1" applyAlignment="1" applyProtection="1">
      <alignment horizontal="center" vertical="center" wrapText="1" shrinkToFit="1"/>
      <protection locked="0"/>
    </xf>
    <xf numFmtId="41" fontId="18" fillId="0" borderId="51" xfId="0" applyNumberFormat="1" applyFont="1" applyBorder="1" applyAlignment="1" applyProtection="1">
      <alignment horizontal="center" vertical="center" wrapText="1" shrinkToFit="1"/>
      <protection locked="0"/>
    </xf>
    <xf numFmtId="0" fontId="12" fillId="2" borderId="4" xfId="2" applyFont="1" applyFill="1" applyBorder="1" applyAlignment="1" applyProtection="1">
      <alignment horizontal="center" vertical="center" shrinkToFit="1"/>
      <protection locked="0"/>
    </xf>
    <xf numFmtId="0" fontId="12" fillId="0" borderId="4" xfId="0" applyFont="1" applyBorder="1" applyAlignment="1" applyProtection="1">
      <alignment horizontal="center" vertical="center" shrinkToFit="1"/>
      <protection locked="0"/>
    </xf>
    <xf numFmtId="41" fontId="18" fillId="0" borderId="52" xfId="0" applyNumberFormat="1" applyFont="1" applyBorder="1" applyAlignment="1" applyProtection="1">
      <alignment horizontal="center" vertical="center" wrapText="1" shrinkToFit="1"/>
      <protection locked="0"/>
    </xf>
    <xf numFmtId="41" fontId="18" fillId="0" borderId="53" xfId="0" applyNumberFormat="1" applyFont="1" applyBorder="1" applyAlignment="1" applyProtection="1">
      <alignment horizontal="center" vertical="center" wrapText="1" shrinkToFit="1"/>
      <protection locked="0"/>
    </xf>
    <xf numFmtId="0" fontId="11" fillId="2" borderId="7" xfId="2" applyFont="1" applyFill="1" applyBorder="1" applyAlignment="1" applyProtection="1">
      <alignment horizontal="left" vertical="center" wrapText="1"/>
      <protection locked="0"/>
    </xf>
    <xf numFmtId="0" fontId="11" fillId="2" borderId="23" xfId="2" applyFont="1" applyFill="1" applyBorder="1" applyAlignment="1" applyProtection="1">
      <alignment horizontal="left" vertical="center" wrapText="1"/>
      <protection locked="0"/>
    </xf>
    <xf numFmtId="0" fontId="8" fillId="2" borderId="37" xfId="2" applyFont="1" applyFill="1" applyBorder="1" applyAlignment="1" applyProtection="1">
      <alignment horizontal="center" vertical="center" wrapText="1"/>
      <protection locked="0"/>
    </xf>
    <xf numFmtId="0" fontId="8" fillId="2" borderId="39" xfId="2" applyFont="1" applyFill="1" applyBorder="1" applyAlignment="1" applyProtection="1">
      <alignment horizontal="center" vertical="center"/>
      <protection locked="0"/>
    </xf>
    <xf numFmtId="0" fontId="8" fillId="2" borderId="40" xfId="2" applyFont="1" applyFill="1" applyBorder="1" applyAlignment="1" applyProtection="1">
      <alignment horizontal="center" vertical="center"/>
      <protection locked="0"/>
    </xf>
    <xf numFmtId="0" fontId="8" fillId="2" borderId="41" xfId="2" applyFont="1" applyFill="1" applyBorder="1" applyAlignment="1" applyProtection="1">
      <alignment horizontal="center" vertical="center"/>
      <protection locked="0"/>
    </xf>
    <xf numFmtId="0" fontId="8" fillId="2" borderId="42" xfId="2" applyFont="1" applyFill="1" applyBorder="1" applyAlignment="1" applyProtection="1">
      <alignment horizontal="center" vertical="center"/>
      <protection locked="0"/>
    </xf>
    <xf numFmtId="41" fontId="12" fillId="2" borderId="86" xfId="2" applyNumberFormat="1" applyFont="1" applyFill="1" applyBorder="1" applyAlignment="1" applyProtection="1">
      <alignment horizontal="center" vertical="center" shrinkToFit="1"/>
      <protection locked="0"/>
    </xf>
    <xf numFmtId="0" fontId="11" fillId="2" borderId="4" xfId="2" applyFont="1" applyFill="1" applyBorder="1" applyAlignment="1" applyProtection="1">
      <alignment horizontal="left" vertical="center" wrapText="1"/>
      <protection locked="0"/>
    </xf>
    <xf numFmtId="0" fontId="11" fillId="2" borderId="64" xfId="2" applyFont="1" applyFill="1" applyBorder="1" applyAlignment="1" applyProtection="1">
      <alignment horizontal="left" vertical="center" wrapText="1"/>
      <protection locked="0"/>
    </xf>
    <xf numFmtId="0" fontId="12" fillId="2" borderId="83" xfId="2" applyFont="1" applyFill="1" applyBorder="1" applyAlignment="1" applyProtection="1">
      <alignment horizontal="center" vertical="center"/>
      <protection locked="0"/>
    </xf>
    <xf numFmtId="0" fontId="12" fillId="2" borderId="84" xfId="2" applyFont="1" applyFill="1" applyBorder="1" applyAlignment="1" applyProtection="1">
      <alignment horizontal="center" vertical="center"/>
      <protection locked="0"/>
    </xf>
    <xf numFmtId="0" fontId="12" fillId="2" borderId="85" xfId="2" applyFont="1" applyFill="1" applyBorder="1" applyAlignment="1" applyProtection="1">
      <alignment horizontal="center" vertical="center"/>
      <protection locked="0"/>
    </xf>
    <xf numFmtId="41" fontId="18" fillId="2" borderId="88" xfId="2" applyNumberFormat="1" applyFont="1" applyFill="1" applyBorder="1" applyAlignment="1" applyProtection="1">
      <alignment horizontal="center" vertical="center" shrinkToFit="1"/>
      <protection locked="0"/>
    </xf>
    <xf numFmtId="0" fontId="18" fillId="2" borderId="89" xfId="2" applyFont="1" applyFill="1" applyBorder="1" applyAlignment="1" applyProtection="1">
      <alignment horizontal="center" vertical="center" shrinkToFit="1"/>
      <protection locked="0"/>
    </xf>
    <xf numFmtId="0" fontId="18" fillId="2" borderId="75" xfId="2" applyFont="1" applyFill="1" applyBorder="1" applyAlignment="1" applyProtection="1">
      <alignment horizontal="center" vertical="center" shrinkToFit="1"/>
      <protection locked="0"/>
    </xf>
    <xf numFmtId="0" fontId="17" fillId="2" borderId="224" xfId="2" applyFont="1" applyFill="1" applyBorder="1" applyAlignment="1" applyProtection="1">
      <alignment horizontal="center" vertical="center" wrapText="1"/>
      <protection locked="0"/>
    </xf>
    <xf numFmtId="0" fontId="17" fillId="2" borderId="29" xfId="2" applyFont="1" applyFill="1" applyBorder="1" applyAlignment="1" applyProtection="1">
      <alignment horizontal="center" vertical="center" wrapText="1"/>
      <protection locked="0"/>
    </xf>
    <xf numFmtId="0" fontId="17" fillId="2" borderId="30" xfId="2" applyFont="1" applyFill="1" applyBorder="1" applyAlignment="1" applyProtection="1">
      <alignment horizontal="center" vertical="center" wrapText="1"/>
      <protection locked="0"/>
    </xf>
    <xf numFmtId="0" fontId="17" fillId="2" borderId="32" xfId="2" applyFont="1" applyFill="1" applyBorder="1" applyAlignment="1" applyProtection="1">
      <alignment horizontal="center" vertical="center" wrapText="1"/>
      <protection locked="0"/>
    </xf>
    <xf numFmtId="0" fontId="17" fillId="2" borderId="223" xfId="2" applyFont="1" applyFill="1" applyBorder="1" applyAlignment="1" applyProtection="1">
      <alignment horizontal="center" vertical="center" wrapText="1"/>
      <protection locked="0"/>
    </xf>
    <xf numFmtId="0" fontId="17" fillId="2" borderId="97" xfId="2" applyFont="1" applyFill="1" applyBorder="1" applyAlignment="1" applyProtection="1">
      <alignment horizontal="center" vertical="center" wrapText="1"/>
      <protection locked="0"/>
    </xf>
    <xf numFmtId="0" fontId="17" fillId="2" borderId="100" xfId="2" applyFont="1" applyFill="1" applyBorder="1" applyAlignment="1" applyProtection="1">
      <alignment horizontal="center" vertical="center" wrapText="1"/>
      <protection locked="0"/>
    </xf>
    <xf numFmtId="0" fontId="12" fillId="2" borderId="63" xfId="2" applyFont="1" applyFill="1" applyBorder="1" applyAlignment="1" applyProtection="1">
      <alignment horizontal="left" vertical="center" shrinkToFit="1"/>
      <protection locked="0"/>
    </xf>
    <xf numFmtId="0" fontId="12" fillId="2" borderId="52" xfId="2" applyFont="1" applyFill="1" applyBorder="1" applyAlignment="1" applyProtection="1">
      <alignment horizontal="left" vertical="center" shrinkToFit="1"/>
      <protection locked="0"/>
    </xf>
    <xf numFmtId="0" fontId="12" fillId="2" borderId="55" xfId="2" applyFont="1" applyFill="1" applyBorder="1" applyAlignment="1" applyProtection="1">
      <alignment horizontal="left" vertical="center" shrinkToFit="1"/>
      <protection locked="0"/>
    </xf>
    <xf numFmtId="41" fontId="18" fillId="0" borderId="225" xfId="0" applyNumberFormat="1" applyFont="1" applyBorder="1" applyAlignment="1" applyProtection="1">
      <alignment horizontal="center" vertical="center" wrapText="1" shrinkToFit="1"/>
      <protection locked="0"/>
    </xf>
    <xf numFmtId="0" fontId="8" fillId="2" borderId="38" xfId="2" applyFont="1" applyFill="1" applyBorder="1" applyAlignment="1" applyProtection="1">
      <alignment horizontal="center" vertical="center" wrapText="1"/>
      <protection locked="0"/>
    </xf>
    <xf numFmtId="0" fontId="8" fillId="2" borderId="48" xfId="2" applyFont="1" applyFill="1" applyBorder="1" applyAlignment="1" applyProtection="1">
      <alignment horizontal="center" vertical="center" wrapText="1"/>
      <protection locked="0"/>
    </xf>
    <xf numFmtId="0" fontId="8" fillId="2" borderId="49" xfId="2" applyFont="1" applyFill="1" applyBorder="1" applyAlignment="1" applyProtection="1">
      <alignment horizontal="center" vertical="center" wrapText="1"/>
      <protection locked="0"/>
    </xf>
    <xf numFmtId="0" fontId="8" fillId="2" borderId="41" xfId="2" applyFont="1" applyFill="1" applyBorder="1" applyAlignment="1" applyProtection="1">
      <alignment horizontal="center" vertical="center" wrapText="1"/>
      <protection locked="0"/>
    </xf>
    <xf numFmtId="0" fontId="8" fillId="2" borderId="50" xfId="2" applyFont="1" applyFill="1" applyBorder="1" applyAlignment="1" applyProtection="1">
      <alignment horizontal="center" vertical="center" wrapText="1"/>
      <protection locked="0"/>
    </xf>
    <xf numFmtId="0" fontId="8" fillId="2" borderId="39" xfId="2" applyFont="1" applyFill="1" applyBorder="1" applyAlignment="1" applyProtection="1">
      <alignment horizontal="center" vertical="center" wrapText="1"/>
      <protection locked="0"/>
    </xf>
    <xf numFmtId="0" fontId="8" fillId="2" borderId="40" xfId="2" applyFont="1" applyFill="1" applyBorder="1" applyAlignment="1" applyProtection="1">
      <alignment horizontal="center" vertical="center" wrapText="1"/>
      <protection locked="0"/>
    </xf>
    <xf numFmtId="0" fontId="8" fillId="2" borderId="42" xfId="2" applyFont="1" applyFill="1" applyBorder="1" applyAlignment="1" applyProtection="1">
      <alignment horizontal="center" vertical="center" wrapText="1"/>
      <protection locked="0"/>
    </xf>
    <xf numFmtId="14" fontId="12" fillId="2" borderId="87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44" xfId="2" applyFont="1" applyFill="1" applyBorder="1" applyAlignment="1" applyProtection="1">
      <alignment horizontal="center" vertical="center" shrinkToFit="1"/>
      <protection locked="0"/>
    </xf>
    <xf numFmtId="0" fontId="12" fillId="2" borderId="45" xfId="2" applyFont="1" applyFill="1" applyBorder="1" applyAlignment="1" applyProtection="1">
      <alignment horizontal="center" vertical="center" shrinkToFit="1"/>
      <protection locked="0"/>
    </xf>
    <xf numFmtId="0" fontId="12" fillId="2" borderId="46" xfId="2" applyFont="1" applyFill="1" applyBorder="1" applyAlignment="1" applyProtection="1">
      <alignment horizontal="center" vertical="center" shrinkToFit="1"/>
      <protection locked="0"/>
    </xf>
    <xf numFmtId="41" fontId="12" fillId="2" borderId="87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76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76" xfId="2" applyNumberFormat="1" applyFont="1" applyFill="1" applyBorder="1" applyAlignment="1" applyProtection="1">
      <alignment horizontal="center" vertical="center" shrinkToFit="1"/>
      <protection locked="0"/>
    </xf>
    <xf numFmtId="14" fontId="50" fillId="2" borderId="87" xfId="2" applyNumberFormat="1" applyFont="1" applyFill="1" applyBorder="1" applyAlignment="1" applyProtection="1">
      <alignment horizontal="center" vertical="center" shrinkToFit="1"/>
      <protection locked="0"/>
    </xf>
    <xf numFmtId="14" fontId="50" fillId="2" borderId="17" xfId="2" applyNumberFormat="1" applyFont="1" applyFill="1" applyBorder="1" applyAlignment="1" applyProtection="1">
      <alignment horizontal="center" vertical="center" shrinkToFit="1"/>
      <protection locked="0"/>
    </xf>
    <xf numFmtId="14" fontId="50" fillId="2" borderId="18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7" xfId="2" applyFont="1" applyFill="1" applyBorder="1" applyAlignment="1" applyProtection="1">
      <alignment horizontal="center" vertical="center" wrapText="1"/>
      <protection locked="0"/>
    </xf>
    <xf numFmtId="176" fontId="18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18" fillId="2" borderId="7" xfId="2" applyNumberFormat="1" applyFont="1" applyFill="1" applyBorder="1" applyAlignment="1" applyProtection="1">
      <alignment horizontal="right" vertical="center" wrapText="1"/>
      <protection locked="0"/>
    </xf>
    <xf numFmtId="177" fontId="18" fillId="2" borderId="14" xfId="2" applyNumberFormat="1" applyFont="1" applyFill="1" applyBorder="1" applyAlignment="1" applyProtection="1">
      <alignment horizontal="right" vertical="center" wrapText="1"/>
      <protection locked="0"/>
    </xf>
    <xf numFmtId="0" fontId="12" fillId="2" borderId="7" xfId="2" applyFont="1" applyFill="1" applyBorder="1" applyAlignment="1" applyProtection="1">
      <alignment horizontal="center" vertical="center"/>
      <protection locked="0"/>
    </xf>
    <xf numFmtId="0" fontId="12" fillId="2" borderId="14" xfId="2" applyFont="1" applyFill="1" applyBorder="1" applyAlignment="1" applyProtection="1">
      <alignment horizontal="center" vertical="center"/>
      <protection locked="0"/>
    </xf>
    <xf numFmtId="0" fontId="35" fillId="2" borderId="7" xfId="2" applyFont="1" applyFill="1" applyBorder="1" applyAlignment="1" applyProtection="1">
      <alignment horizontal="center" vertical="center" wrapText="1" shrinkToFit="1"/>
      <protection locked="0"/>
    </xf>
    <xf numFmtId="0" fontId="35" fillId="2" borderId="7" xfId="2" applyFont="1" applyFill="1" applyBorder="1" applyAlignment="1" applyProtection="1">
      <alignment horizontal="center" vertical="center" shrinkToFit="1"/>
      <protection locked="0"/>
    </xf>
    <xf numFmtId="0" fontId="35" fillId="2" borderId="14" xfId="2" applyFont="1" applyFill="1" applyBorder="1" applyAlignment="1" applyProtection="1">
      <alignment horizontal="center" vertical="center" shrinkToFit="1"/>
      <protection locked="0"/>
    </xf>
    <xf numFmtId="0" fontId="35" fillId="2" borderId="23" xfId="2" applyFont="1" applyFill="1" applyBorder="1" applyAlignment="1" applyProtection="1">
      <alignment horizontal="center" vertical="center" shrinkToFit="1"/>
      <protection locked="0"/>
    </xf>
    <xf numFmtId="0" fontId="35" fillId="2" borderId="24" xfId="2" applyFont="1" applyFill="1" applyBorder="1" applyAlignment="1" applyProtection="1">
      <alignment horizontal="center" vertical="center" shrinkToFit="1"/>
      <protection locked="0"/>
    </xf>
    <xf numFmtId="0" fontId="12" fillId="2" borderId="7" xfId="2" applyFont="1" applyFill="1" applyBorder="1" applyAlignment="1" applyProtection="1">
      <alignment horizontal="center" vertical="center" wrapText="1" shrinkToFit="1"/>
      <protection locked="0"/>
    </xf>
    <xf numFmtId="0" fontId="12" fillId="2" borderId="7" xfId="2" applyFont="1" applyFill="1" applyBorder="1" applyAlignment="1" applyProtection="1">
      <alignment horizontal="left" vertical="center" wrapText="1"/>
      <protection locked="0"/>
    </xf>
    <xf numFmtId="0" fontId="12" fillId="2" borderId="23" xfId="2" applyFont="1" applyFill="1" applyBorder="1" applyAlignment="1" applyProtection="1">
      <alignment horizontal="left" vertical="center" wrapText="1"/>
      <protection locked="0"/>
    </xf>
    <xf numFmtId="0" fontId="34" fillId="2" borderId="19" xfId="2" applyFont="1" applyFill="1" applyBorder="1" applyAlignment="1" applyProtection="1">
      <alignment horizontal="center" vertical="center"/>
      <protection locked="0"/>
    </xf>
    <xf numFmtId="0" fontId="34" fillId="2" borderId="20" xfId="2" applyFont="1" applyFill="1" applyBorder="1" applyAlignment="1" applyProtection="1">
      <alignment horizontal="center" vertical="center"/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8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0" fontId="12" fillId="2" borderId="6" xfId="2" applyFont="1" applyFill="1" applyBorder="1" applyAlignment="1" applyProtection="1">
      <alignment horizontal="center" vertical="center" wrapText="1"/>
      <protection locked="0"/>
    </xf>
    <xf numFmtId="0" fontId="36" fillId="2" borderId="7" xfId="2" applyFont="1" applyFill="1" applyBorder="1" applyAlignment="1" applyProtection="1">
      <alignment horizontal="center" vertical="center" shrinkToFit="1"/>
      <protection locked="0"/>
    </xf>
    <xf numFmtId="0" fontId="12" fillId="2" borderId="14" xfId="2" applyFont="1" applyFill="1" applyBorder="1" applyAlignment="1" applyProtection="1">
      <alignment horizontal="center" vertical="center" wrapText="1"/>
      <protection locked="0"/>
    </xf>
    <xf numFmtId="0" fontId="36" fillId="2" borderId="7" xfId="2" applyFont="1" applyFill="1" applyBorder="1" applyAlignment="1" applyProtection="1">
      <alignment horizontal="center" vertical="center"/>
      <protection locked="0"/>
    </xf>
    <xf numFmtId="0" fontId="36" fillId="2" borderId="23" xfId="2" applyFont="1" applyFill="1" applyBorder="1" applyAlignment="1" applyProtection="1">
      <alignment horizontal="center" vertical="center"/>
      <protection locked="0"/>
    </xf>
    <xf numFmtId="0" fontId="12" fillId="2" borderId="26" xfId="2" applyFont="1" applyFill="1" applyBorder="1" applyAlignment="1" applyProtection="1">
      <alignment horizontal="center" vertical="center" wrapText="1"/>
      <protection locked="0"/>
    </xf>
    <xf numFmtId="0" fontId="12" fillId="2" borderId="27" xfId="2" applyFont="1" applyFill="1" applyBorder="1" applyAlignment="1" applyProtection="1">
      <alignment horizontal="center" vertical="center" wrapText="1"/>
      <protection locked="0"/>
    </xf>
    <xf numFmtId="0" fontId="12" fillId="2" borderId="56" xfId="2" applyFont="1" applyFill="1" applyBorder="1" applyAlignment="1" applyProtection="1">
      <alignment horizontal="center" vertical="center" wrapText="1"/>
      <protection locked="0"/>
    </xf>
    <xf numFmtId="0" fontId="12" fillId="2" borderId="57" xfId="2" applyFont="1" applyFill="1" applyBorder="1" applyAlignment="1" applyProtection="1">
      <alignment horizontal="center" vertical="center" wrapText="1"/>
      <protection locked="0"/>
    </xf>
    <xf numFmtId="0" fontId="12" fillId="2" borderId="58" xfId="2" applyFont="1" applyFill="1" applyBorder="1" applyAlignment="1" applyProtection="1">
      <alignment horizontal="center" vertical="center" wrapText="1"/>
      <protection locked="0"/>
    </xf>
    <xf numFmtId="0" fontId="12" fillId="2" borderId="59" xfId="2" applyFont="1" applyFill="1" applyBorder="1" applyAlignment="1" applyProtection="1">
      <alignment horizontal="center" vertical="center" wrapText="1"/>
      <protection locked="0"/>
    </xf>
    <xf numFmtId="0" fontId="12" fillId="2" borderId="60" xfId="2" applyFont="1" applyFill="1" applyBorder="1" applyAlignment="1" applyProtection="1">
      <alignment horizontal="center" vertical="center" wrapText="1"/>
      <protection locked="0"/>
    </xf>
    <xf numFmtId="0" fontId="12" fillId="2" borderId="17" xfId="2" applyFont="1" applyFill="1" applyBorder="1" applyAlignment="1" applyProtection="1">
      <alignment horizontal="center" vertical="center" wrapText="1"/>
      <protection locked="0"/>
    </xf>
    <xf numFmtId="0" fontId="12" fillId="2" borderId="10" xfId="2" applyFont="1" applyFill="1" applyBorder="1" applyAlignment="1" applyProtection="1">
      <alignment horizontal="center" vertical="center" wrapText="1"/>
      <protection locked="0"/>
    </xf>
    <xf numFmtId="14" fontId="12" fillId="2" borderId="87" xfId="2" applyNumberFormat="1" applyFont="1" applyFill="1" applyBorder="1" applyAlignment="1" applyProtection="1">
      <alignment horizontal="center" vertical="center"/>
      <protection locked="0"/>
    </xf>
    <xf numFmtId="14" fontId="12" fillId="2" borderId="17" xfId="2" applyNumberFormat="1" applyFont="1" applyFill="1" applyBorder="1" applyAlignment="1" applyProtection="1">
      <alignment horizontal="center" vertical="center"/>
      <protection locked="0"/>
    </xf>
    <xf numFmtId="14" fontId="12" fillId="2" borderId="18" xfId="2" applyNumberFormat="1" applyFont="1" applyFill="1" applyBorder="1" applyAlignment="1" applyProtection="1">
      <alignment horizontal="center" vertical="center"/>
      <protection locked="0"/>
    </xf>
    <xf numFmtId="0" fontId="12" fillId="2" borderId="90" xfId="2" applyFont="1" applyFill="1" applyBorder="1" applyAlignment="1" applyProtection="1">
      <alignment horizontal="center" vertical="center"/>
      <protection locked="0"/>
    </xf>
    <xf numFmtId="0" fontId="12" fillId="2" borderId="43" xfId="2" applyFont="1" applyFill="1" applyBorder="1" applyAlignment="1" applyProtection="1">
      <alignment horizontal="center" vertical="center"/>
      <protection locked="0"/>
    </xf>
    <xf numFmtId="0" fontId="12" fillId="2" borderId="95" xfId="2" applyFont="1" applyFill="1" applyBorder="1" applyAlignment="1" applyProtection="1">
      <alignment horizontal="center" vertical="center"/>
      <protection locked="0"/>
    </xf>
    <xf numFmtId="41" fontId="12" fillId="0" borderId="88" xfId="0" applyNumberFormat="1" applyFont="1" applyBorder="1" applyAlignment="1" applyProtection="1">
      <alignment horizontal="center" vertical="center"/>
      <protection locked="0"/>
    </xf>
    <xf numFmtId="0" fontId="12" fillId="0" borderId="89" xfId="0" applyFont="1" applyBorder="1" applyAlignment="1" applyProtection="1">
      <alignment horizontal="center" vertical="center"/>
      <protection locked="0"/>
    </xf>
    <xf numFmtId="0" fontId="12" fillId="0" borderId="75" xfId="0" applyFont="1" applyBorder="1" applyAlignment="1" applyProtection="1">
      <alignment horizontal="center" vertical="center"/>
      <protection locked="0"/>
    </xf>
    <xf numFmtId="14" fontId="12" fillId="2" borderId="88" xfId="2" applyNumberFormat="1" applyFont="1" applyFill="1" applyBorder="1" applyAlignment="1" applyProtection="1">
      <alignment horizontal="center" vertical="center"/>
      <protection locked="0"/>
    </xf>
    <xf numFmtId="0" fontId="12" fillId="2" borderId="94" xfId="2" applyFont="1" applyFill="1" applyBorder="1" applyAlignment="1" applyProtection="1">
      <alignment horizontal="center" vertical="center"/>
      <protection locked="0"/>
    </xf>
    <xf numFmtId="0" fontId="12" fillId="2" borderId="151" xfId="2" applyFont="1" applyFill="1" applyBorder="1" applyAlignment="1" applyProtection="1">
      <alignment horizontal="center" vertical="center" wrapText="1" shrinkToFit="1"/>
      <protection locked="0"/>
    </xf>
    <xf numFmtId="0" fontId="12" fillId="2" borderId="91" xfId="2" applyFont="1" applyFill="1" applyBorder="1" applyAlignment="1" applyProtection="1">
      <alignment horizontal="center" vertical="center" wrapText="1" shrinkToFit="1"/>
      <protection locked="0"/>
    </xf>
    <xf numFmtId="0" fontId="12" fillId="2" borderId="152" xfId="2" applyFont="1" applyFill="1" applyBorder="1" applyAlignment="1" applyProtection="1">
      <alignment horizontal="center" vertical="center" wrapText="1" shrinkToFit="1"/>
      <protection locked="0"/>
    </xf>
    <xf numFmtId="14" fontId="12" fillId="2" borderId="28" xfId="2" applyNumberFormat="1" applyFont="1" applyFill="1" applyBorder="1" applyAlignment="1" applyProtection="1">
      <alignment horizontal="center" vertical="center"/>
      <protection locked="0"/>
    </xf>
    <xf numFmtId="0" fontId="12" fillId="2" borderId="27" xfId="2" applyFont="1" applyFill="1" applyBorder="1" applyAlignment="1" applyProtection="1">
      <alignment horizontal="center" vertical="center"/>
      <protection locked="0"/>
    </xf>
    <xf numFmtId="0" fontId="12" fillId="2" borderId="150" xfId="2" applyFont="1" applyFill="1" applyBorder="1" applyAlignment="1" applyProtection="1">
      <alignment horizontal="center" vertical="center"/>
      <protection locked="0"/>
    </xf>
    <xf numFmtId="14" fontId="12" fillId="2" borderId="145" xfId="2" applyNumberFormat="1" applyFont="1" applyFill="1" applyBorder="1" applyAlignment="1" applyProtection="1">
      <alignment horizontal="center" vertical="center"/>
      <protection locked="0"/>
    </xf>
    <xf numFmtId="0" fontId="12" fillId="2" borderId="45" xfId="2" applyFont="1" applyFill="1" applyBorder="1" applyAlignment="1" applyProtection="1">
      <alignment horizontal="center" vertical="center"/>
      <protection locked="0"/>
    </xf>
    <xf numFmtId="0" fontId="12" fillId="2" borderId="46" xfId="2" applyFont="1" applyFill="1" applyBorder="1" applyAlignment="1" applyProtection="1">
      <alignment horizontal="center" vertical="center"/>
      <protection locked="0"/>
    </xf>
    <xf numFmtId="0" fontId="12" fillId="2" borderId="60" xfId="2" applyFont="1" applyFill="1" applyBorder="1" applyAlignment="1" applyProtection="1">
      <alignment horizontal="center" vertical="center"/>
      <protection locked="0"/>
    </xf>
    <xf numFmtId="0" fontId="12" fillId="2" borderId="17" xfId="2" applyFont="1" applyFill="1" applyBorder="1" applyAlignment="1" applyProtection="1">
      <alignment horizontal="center" vertical="center"/>
      <protection locked="0"/>
    </xf>
    <xf numFmtId="0" fontId="12" fillId="2" borderId="10" xfId="2" applyFont="1" applyFill="1" applyBorder="1" applyAlignment="1" applyProtection="1">
      <alignment horizontal="center" vertical="center"/>
      <protection locked="0"/>
    </xf>
    <xf numFmtId="0" fontId="12" fillId="2" borderId="146" xfId="2" applyFont="1" applyFill="1" applyBorder="1" applyAlignment="1" applyProtection="1">
      <alignment horizontal="center" vertical="center"/>
      <protection locked="0"/>
    </xf>
    <xf numFmtId="0" fontId="12" fillId="2" borderId="147" xfId="2" applyFont="1" applyFill="1" applyBorder="1" applyAlignment="1" applyProtection="1">
      <alignment horizontal="center" vertical="center"/>
      <protection locked="0"/>
    </xf>
    <xf numFmtId="0" fontId="12" fillId="2" borderId="148" xfId="2" applyFont="1" applyFill="1" applyBorder="1" applyAlignment="1" applyProtection="1">
      <alignment horizontal="center" vertical="center"/>
      <protection locked="0"/>
    </xf>
    <xf numFmtId="0" fontId="8" fillId="2" borderId="142" xfId="2" applyFont="1" applyFill="1" applyBorder="1" applyAlignment="1" applyProtection="1">
      <alignment horizontal="center" vertical="center"/>
      <protection locked="0"/>
    </xf>
    <xf numFmtId="0" fontId="8" fillId="2" borderId="143" xfId="2" applyFont="1" applyFill="1" applyBorder="1" applyAlignment="1" applyProtection="1">
      <alignment horizontal="center" vertical="center"/>
      <protection locked="0"/>
    </xf>
    <xf numFmtId="0" fontId="8" fillId="2" borderId="144" xfId="2" applyFont="1" applyFill="1" applyBorder="1" applyAlignment="1" applyProtection="1">
      <alignment horizontal="center" vertical="center"/>
      <protection locked="0"/>
    </xf>
    <xf numFmtId="0" fontId="12" fillId="2" borderId="153" xfId="2" applyFont="1" applyFill="1" applyBorder="1" applyAlignment="1" applyProtection="1">
      <alignment horizontal="center" vertical="center"/>
      <protection locked="0"/>
    </xf>
    <xf numFmtId="0" fontId="12" fillId="2" borderId="154" xfId="2" applyFont="1" applyFill="1" applyBorder="1" applyAlignment="1" applyProtection="1">
      <alignment horizontal="center" vertical="center"/>
      <protection locked="0"/>
    </xf>
    <xf numFmtId="0" fontId="12" fillId="2" borderId="155" xfId="2" applyFont="1" applyFill="1" applyBorder="1" applyAlignment="1" applyProtection="1">
      <alignment horizontal="center" vertical="center"/>
      <protection locked="0"/>
    </xf>
    <xf numFmtId="14" fontId="12" fillId="2" borderId="158" xfId="2" applyNumberFormat="1" applyFont="1" applyFill="1" applyBorder="1" applyAlignment="1" applyProtection="1">
      <alignment horizontal="center" vertical="center"/>
      <protection locked="0"/>
    </xf>
    <xf numFmtId="14" fontId="12" fillId="2" borderId="156" xfId="2" applyNumberFormat="1" applyFont="1" applyFill="1" applyBorder="1" applyAlignment="1" applyProtection="1">
      <alignment horizontal="center" vertical="center"/>
      <protection locked="0"/>
    </xf>
    <xf numFmtId="14" fontId="12" fillId="2" borderId="159" xfId="2" applyNumberFormat="1" applyFont="1" applyFill="1" applyBorder="1" applyAlignment="1" applyProtection="1">
      <alignment horizontal="center" vertical="center"/>
      <protection locked="0"/>
    </xf>
    <xf numFmtId="14" fontId="12" fillId="2" borderId="157" xfId="2" applyNumberFormat="1" applyFont="1" applyFill="1" applyBorder="1" applyAlignment="1" applyProtection="1">
      <alignment horizontal="center" vertical="center"/>
      <protection locked="0"/>
    </xf>
    <xf numFmtId="14" fontId="12" fillId="2" borderId="27" xfId="2" applyNumberFormat="1" applyFont="1" applyFill="1" applyBorder="1" applyAlignment="1" applyProtection="1">
      <alignment horizontal="center" vertical="center"/>
      <protection locked="0"/>
    </xf>
    <xf numFmtId="14" fontId="12" fillId="2" borderId="150" xfId="2" applyNumberFormat="1" applyFont="1" applyFill="1" applyBorder="1" applyAlignment="1" applyProtection="1">
      <alignment horizontal="center" vertical="center"/>
      <protection locked="0"/>
    </xf>
    <xf numFmtId="0" fontId="54" fillId="2" borderId="136" xfId="2" applyFont="1" applyFill="1" applyBorder="1" applyAlignment="1" applyProtection="1">
      <alignment horizontal="center" vertical="center" shrinkToFit="1"/>
      <protection locked="0"/>
    </xf>
    <xf numFmtId="0" fontId="12" fillId="2" borderId="136" xfId="2" applyFont="1" applyFill="1" applyBorder="1" applyAlignment="1" applyProtection="1">
      <alignment horizontal="center" vertical="center" shrinkToFit="1"/>
      <protection locked="0"/>
    </xf>
    <xf numFmtId="41" fontId="12" fillId="0" borderId="44" xfId="0" applyNumberFormat="1" applyFont="1" applyBorder="1" applyAlignment="1" applyProtection="1">
      <alignment horizontal="center" vertical="center" shrinkToFit="1"/>
      <protection locked="0"/>
    </xf>
    <xf numFmtId="41" fontId="12" fillId="0" borderId="45" xfId="0" applyNumberFormat="1" applyFont="1" applyBorder="1" applyAlignment="1" applyProtection="1">
      <alignment horizontal="center" vertical="center" shrinkToFit="1"/>
      <protection locked="0"/>
    </xf>
    <xf numFmtId="41" fontId="12" fillId="0" borderId="46" xfId="0" applyNumberFormat="1" applyFont="1" applyBorder="1" applyAlignment="1" applyProtection="1">
      <alignment horizontal="center" vertical="center" shrinkToFit="1"/>
      <protection locked="0"/>
    </xf>
    <xf numFmtId="41" fontId="12" fillId="2" borderId="136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136" xfId="2" applyFont="1" applyFill="1" applyBorder="1" applyAlignment="1" applyProtection="1">
      <alignment horizontal="center" vertical="center"/>
      <protection locked="0"/>
    </xf>
    <xf numFmtId="14" fontId="12" fillId="2" borderId="139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140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141" xfId="2" applyNumberFormat="1" applyFont="1" applyFill="1" applyBorder="1" applyAlignment="1" applyProtection="1">
      <alignment horizontal="center" vertical="center" shrinkToFit="1"/>
      <protection locked="0"/>
    </xf>
    <xf numFmtId="0" fontId="58" fillId="2" borderId="26" xfId="2" applyFont="1" applyFill="1" applyBorder="1" applyAlignment="1" applyProtection="1">
      <alignment horizontal="center" vertical="center" wrapText="1" shrinkToFit="1"/>
      <protection locked="0"/>
    </xf>
    <xf numFmtId="0" fontId="58" fillId="2" borderId="27" xfId="2" applyFont="1" applyFill="1" applyBorder="1" applyAlignment="1" applyProtection="1">
      <alignment horizontal="center" vertical="center" wrapText="1" shrinkToFit="1"/>
      <protection locked="0"/>
    </xf>
    <xf numFmtId="0" fontId="55" fillId="2" borderId="74" xfId="2" applyFont="1" applyFill="1" applyBorder="1" applyAlignment="1" applyProtection="1">
      <alignment horizontal="center" vertical="center" shrinkToFit="1"/>
      <protection locked="0"/>
    </xf>
    <xf numFmtId="41" fontId="55" fillId="0" borderId="74" xfId="0" applyNumberFormat="1" applyFont="1" applyBorder="1" applyAlignment="1" applyProtection="1">
      <alignment horizontal="center" vertical="center" shrinkToFit="1"/>
      <protection locked="0"/>
    </xf>
    <xf numFmtId="41" fontId="55" fillId="2" borderId="74" xfId="2" applyNumberFormat="1" applyFont="1" applyFill="1" applyBorder="1" applyAlignment="1" applyProtection="1">
      <alignment horizontal="center" vertical="center" shrinkToFit="1"/>
      <protection locked="0"/>
    </xf>
    <xf numFmtId="0" fontId="55" fillId="2" borderId="74" xfId="2" applyFont="1" applyFill="1" applyBorder="1" applyAlignment="1" applyProtection="1">
      <alignment horizontal="center" vertical="center"/>
      <protection locked="0"/>
    </xf>
    <xf numFmtId="14" fontId="55" fillId="2" borderId="75" xfId="2" applyNumberFormat="1" applyFont="1" applyFill="1" applyBorder="1" applyAlignment="1" applyProtection="1">
      <alignment horizontal="center" vertical="center" shrinkToFit="1"/>
      <protection locked="0"/>
    </xf>
    <xf numFmtId="0" fontId="55" fillId="2" borderId="76" xfId="2" applyFont="1" applyFill="1" applyBorder="1" applyAlignment="1" applyProtection="1">
      <alignment horizontal="center" vertical="center" shrinkToFit="1"/>
      <protection locked="0"/>
    </xf>
    <xf numFmtId="14" fontId="12" fillId="2" borderId="43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8" xfId="2" applyNumberFormat="1" applyFont="1" applyFill="1" applyBorder="1" applyAlignment="1" applyProtection="1">
      <alignment horizontal="center" vertical="center" shrinkToFit="1"/>
      <protection locked="0"/>
    </xf>
    <xf numFmtId="0" fontId="55" fillId="2" borderId="26" xfId="2" applyFont="1" applyFill="1" applyBorder="1" applyAlignment="1" applyProtection="1">
      <alignment horizontal="center" vertical="center" wrapText="1" shrinkToFit="1"/>
      <protection locked="0"/>
    </xf>
    <xf numFmtId="0" fontId="55" fillId="2" borderId="27" xfId="2" applyFont="1" applyFill="1" applyBorder="1" applyAlignment="1" applyProtection="1">
      <alignment horizontal="center" vertical="center" wrapText="1" shrinkToFit="1"/>
      <protection locked="0"/>
    </xf>
    <xf numFmtId="0" fontId="57" fillId="2" borderId="26" xfId="2" applyFont="1" applyFill="1" applyBorder="1" applyAlignment="1" applyProtection="1">
      <alignment horizontal="center" vertical="center" wrapText="1" shrinkToFit="1"/>
      <protection locked="0"/>
    </xf>
    <xf numFmtId="0" fontId="57" fillId="2" borderId="27" xfId="2" applyFont="1" applyFill="1" applyBorder="1" applyAlignment="1" applyProtection="1">
      <alignment horizontal="center" vertical="center" wrapText="1" shrinkToFit="1"/>
      <protection locked="0"/>
    </xf>
    <xf numFmtId="0" fontId="12" fillId="2" borderId="26" xfId="2" applyFont="1" applyFill="1" applyBorder="1" applyAlignment="1" applyProtection="1">
      <alignment horizontal="center" vertical="center" wrapText="1" shrinkToFit="1"/>
      <protection locked="0"/>
    </xf>
    <xf numFmtId="0" fontId="12" fillId="2" borderId="27" xfId="2" applyFont="1" applyFill="1" applyBorder="1" applyAlignment="1" applyProtection="1">
      <alignment horizontal="center" vertical="center" wrapText="1" shrinkToFit="1"/>
      <protection locked="0"/>
    </xf>
    <xf numFmtId="14" fontId="12" fillId="2" borderId="127" xfId="2" applyNumberFormat="1" applyFont="1" applyFill="1" applyBorder="1" applyAlignment="1" applyProtection="1">
      <alignment horizontal="center" vertical="center" shrinkToFit="1"/>
      <protection locked="0"/>
    </xf>
    <xf numFmtId="0" fontId="54" fillId="2" borderId="60" xfId="2" applyFont="1" applyFill="1" applyBorder="1" applyAlignment="1" applyProtection="1">
      <alignment horizontal="center" vertical="center" shrinkToFit="1"/>
      <protection locked="0"/>
    </xf>
    <xf numFmtId="0" fontId="54" fillId="2" borderId="17" xfId="2" applyFont="1" applyFill="1" applyBorder="1" applyAlignment="1" applyProtection="1">
      <alignment horizontal="center" vertical="center" shrinkToFit="1"/>
      <protection locked="0"/>
    </xf>
    <xf numFmtId="0" fontId="54" fillId="2" borderId="10" xfId="2" applyFont="1" applyFill="1" applyBorder="1" applyAlignment="1" applyProtection="1">
      <alignment horizontal="center" vertical="center" shrinkToFit="1"/>
      <protection locked="0"/>
    </xf>
    <xf numFmtId="14" fontId="12" fillId="2" borderId="204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190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205" xfId="2" applyNumberFormat="1" applyFont="1" applyFill="1" applyBorder="1" applyAlignment="1" applyProtection="1">
      <alignment horizontal="center" vertical="center" shrinkToFit="1"/>
      <protection locked="0"/>
    </xf>
    <xf numFmtId="0" fontId="8" fillId="2" borderId="125" xfId="2" applyFont="1" applyFill="1" applyBorder="1" applyAlignment="1" applyProtection="1">
      <alignment horizontal="center" vertical="center"/>
      <protection locked="0"/>
    </xf>
    <xf numFmtId="0" fontId="18" fillId="2" borderId="128" xfId="2" applyFont="1" applyFill="1" applyBorder="1" applyAlignment="1" applyProtection="1">
      <alignment horizontal="center" vertical="center" shrinkToFit="1"/>
      <protection locked="0"/>
    </xf>
    <xf numFmtId="41" fontId="18" fillId="0" borderId="129" xfId="0" applyNumberFormat="1" applyFont="1" applyBorder="1" applyAlignment="1" applyProtection="1">
      <alignment horizontal="center" vertical="center" shrinkToFit="1"/>
      <protection locked="0"/>
    </xf>
    <xf numFmtId="0" fontId="4" fillId="2" borderId="113" xfId="2" applyFont="1" applyFill="1" applyBorder="1" applyAlignment="1" applyProtection="1">
      <alignment horizontal="center" vertical="center"/>
      <protection locked="0"/>
    </xf>
    <xf numFmtId="0" fontId="4" fillId="2" borderId="114" xfId="2" applyFont="1" applyFill="1" applyBorder="1" applyAlignment="1" applyProtection="1">
      <alignment horizontal="center" vertical="center"/>
      <protection locked="0"/>
    </xf>
    <xf numFmtId="0" fontId="0" fillId="0" borderId="114" xfId="0" applyBorder="1" applyAlignment="1" applyProtection="1">
      <alignment horizontal="center" vertical="center"/>
      <protection locked="0"/>
    </xf>
    <xf numFmtId="0" fontId="0" fillId="0" borderId="115" xfId="0" applyBorder="1" applyAlignment="1" applyProtection="1">
      <alignment horizontal="center" vertical="center"/>
      <protection locked="0"/>
    </xf>
    <xf numFmtId="0" fontId="0" fillId="0" borderId="116" xfId="0" applyBorder="1" applyAlignment="1" applyProtection="1">
      <alignment horizontal="center" vertical="center"/>
      <protection locked="0"/>
    </xf>
    <xf numFmtId="0" fontId="0" fillId="0" borderId="117" xfId="0" applyBorder="1" applyAlignment="1" applyProtection="1">
      <alignment horizontal="center" vertical="center"/>
      <protection locked="0"/>
    </xf>
    <xf numFmtId="0" fontId="8" fillId="2" borderId="118" xfId="2" applyFont="1" applyFill="1" applyBorder="1" applyAlignment="1" applyProtection="1">
      <alignment horizontal="center" vertical="center" wrapText="1"/>
      <protection locked="0"/>
    </xf>
    <xf numFmtId="0" fontId="8" fillId="2" borderId="120" xfId="2" applyFont="1" applyFill="1" applyBorder="1" applyAlignment="1" applyProtection="1">
      <alignment horizontal="center" vertical="center" wrapText="1"/>
      <protection locked="0"/>
    </xf>
    <xf numFmtId="0" fontId="8" fillId="2" borderId="123" xfId="2" applyFont="1" applyFill="1" applyBorder="1" applyAlignment="1" applyProtection="1">
      <alignment horizontal="center" vertical="center" wrapText="1"/>
      <protection locked="0"/>
    </xf>
    <xf numFmtId="0" fontId="10" fillId="2" borderId="119" xfId="2" applyFont="1" applyFill="1" applyBorder="1" applyAlignment="1" applyProtection="1">
      <alignment horizontal="center" vertical="center"/>
      <protection locked="0"/>
    </xf>
    <xf numFmtId="0" fontId="10" fillId="2" borderId="121" xfId="2" applyFont="1" applyFill="1" applyBorder="1" applyAlignment="1" applyProtection="1">
      <alignment horizontal="center" vertical="center"/>
      <protection locked="0"/>
    </xf>
    <xf numFmtId="0" fontId="9" fillId="2" borderId="122" xfId="2" applyFont="1" applyFill="1" applyBorder="1" applyAlignment="1" applyProtection="1">
      <alignment horizontal="center" vertical="center" shrinkToFit="1"/>
      <protection locked="0"/>
    </xf>
    <xf numFmtId="0" fontId="9" fillId="2" borderId="124" xfId="2" applyFont="1" applyFill="1" applyBorder="1" applyAlignment="1" applyProtection="1">
      <alignment horizontal="center" vertical="center" shrinkToFit="1"/>
      <protection locked="0"/>
    </xf>
    <xf numFmtId="0" fontId="20" fillId="2" borderId="122" xfId="2" applyFont="1" applyFill="1" applyBorder="1" applyAlignment="1" applyProtection="1">
      <alignment horizontal="center" vertical="center" wrapText="1"/>
      <protection locked="0"/>
    </xf>
    <xf numFmtId="0" fontId="8" fillId="2" borderId="130" xfId="2" applyFont="1" applyFill="1" applyBorder="1" applyAlignment="1" applyProtection="1">
      <alignment horizontal="center" vertical="center" wrapText="1"/>
      <protection locked="0"/>
    </xf>
    <xf numFmtId="0" fontId="0" fillId="0" borderId="131" xfId="0" applyBorder="1">
      <alignment vertical="center"/>
    </xf>
    <xf numFmtId="0" fontId="0" fillId="0" borderId="132" xfId="0" applyBorder="1">
      <alignment vertical="center"/>
    </xf>
    <xf numFmtId="0" fontId="0" fillId="0" borderId="133" xfId="0" applyBorder="1">
      <alignment vertical="center"/>
    </xf>
    <xf numFmtId="0" fontId="8" fillId="2" borderId="119" xfId="2" applyFont="1" applyFill="1" applyBorder="1" applyAlignment="1" applyProtection="1">
      <alignment horizontal="center" vertical="center" wrapText="1" shrinkToFit="1"/>
      <protection locked="0"/>
    </xf>
    <xf numFmtId="0" fontId="8" fillId="2" borderId="134" xfId="2" applyFont="1" applyFill="1" applyBorder="1" applyAlignment="1" applyProtection="1">
      <alignment horizontal="center" vertical="center" wrapText="1" shrinkToFit="1"/>
      <protection locked="0"/>
    </xf>
    <xf numFmtId="0" fontId="8" fillId="2" borderId="132" xfId="2" applyFont="1" applyFill="1" applyBorder="1" applyAlignment="1" applyProtection="1">
      <alignment horizontal="center" vertical="center" wrapText="1" shrinkToFit="1"/>
      <protection locked="0"/>
    </xf>
    <xf numFmtId="0" fontId="8" fillId="2" borderId="135" xfId="2" applyFont="1" applyFill="1" applyBorder="1" applyAlignment="1" applyProtection="1">
      <alignment horizontal="center" vertical="center" wrapText="1" shrinkToFit="1"/>
      <protection locked="0"/>
    </xf>
    <xf numFmtId="0" fontId="55" fillId="2" borderId="25" xfId="2" applyFont="1" applyFill="1" applyBorder="1" applyAlignment="1" applyProtection="1">
      <alignment horizontal="center" vertical="center" wrapText="1" shrinkToFit="1"/>
      <protection locked="0"/>
    </xf>
    <xf numFmtId="0" fontId="55" fillId="2" borderId="43" xfId="2" applyFont="1" applyFill="1" applyBorder="1" applyAlignment="1" applyProtection="1">
      <alignment horizontal="center" vertical="center" wrapText="1" shrinkToFit="1"/>
      <protection locked="0"/>
    </xf>
    <xf numFmtId="0" fontId="55" fillId="2" borderId="95" xfId="2" applyFont="1" applyFill="1" applyBorder="1" applyAlignment="1" applyProtection="1">
      <alignment horizontal="center" vertical="center" wrapText="1" shrinkToFit="1"/>
      <protection locked="0"/>
    </xf>
    <xf numFmtId="41" fontId="55" fillId="0" borderId="88" xfId="0" applyNumberFormat="1" applyFont="1" applyBorder="1" applyAlignment="1" applyProtection="1">
      <alignment horizontal="center" vertical="center" shrinkToFit="1"/>
      <protection locked="0"/>
    </xf>
    <xf numFmtId="41" fontId="55" fillId="0" borderId="89" xfId="0" applyNumberFormat="1" applyFont="1" applyBorder="1" applyAlignment="1" applyProtection="1">
      <alignment horizontal="center" vertical="center" shrinkToFit="1"/>
      <protection locked="0"/>
    </xf>
    <xf numFmtId="41" fontId="55" fillId="0" borderId="75" xfId="0" applyNumberFormat="1" applyFont="1" applyBorder="1" applyAlignment="1" applyProtection="1">
      <alignment horizontal="center" vertical="center" shrinkToFit="1"/>
      <protection locked="0"/>
    </xf>
    <xf numFmtId="0" fontId="55" fillId="2" borderId="88" xfId="2" applyFont="1" applyFill="1" applyBorder="1" applyAlignment="1" applyProtection="1">
      <alignment horizontal="center" vertical="center" shrinkToFit="1"/>
      <protection locked="0"/>
    </xf>
    <xf numFmtId="0" fontId="55" fillId="2" borderId="89" xfId="2" applyFont="1" applyFill="1" applyBorder="1" applyAlignment="1" applyProtection="1">
      <alignment horizontal="center" vertical="center" shrinkToFit="1"/>
      <protection locked="0"/>
    </xf>
    <xf numFmtId="0" fontId="55" fillId="2" borderId="75" xfId="2" applyFont="1" applyFill="1" applyBorder="1" applyAlignment="1" applyProtection="1">
      <alignment horizontal="center" vertical="center" shrinkToFit="1"/>
      <protection locked="0"/>
    </xf>
    <xf numFmtId="0" fontId="55" fillId="2" borderId="88" xfId="2" applyFont="1" applyFill="1" applyBorder="1" applyAlignment="1" applyProtection="1">
      <alignment horizontal="center" vertical="center"/>
      <protection locked="0"/>
    </xf>
    <xf numFmtId="0" fontId="55" fillId="2" borderId="89" xfId="2" applyFont="1" applyFill="1" applyBorder="1" applyAlignment="1" applyProtection="1">
      <alignment horizontal="center" vertical="center"/>
      <protection locked="0"/>
    </xf>
    <xf numFmtId="0" fontId="55" fillId="2" borderId="75" xfId="2" applyFont="1" applyFill="1" applyBorder="1" applyAlignment="1" applyProtection="1">
      <alignment horizontal="center" vertical="center"/>
      <protection locked="0"/>
    </xf>
    <xf numFmtId="0" fontId="58" fillId="2" borderId="25" xfId="2" applyFont="1" applyFill="1" applyBorder="1" applyAlignment="1" applyProtection="1">
      <alignment horizontal="center" vertical="center" wrapText="1" shrinkToFit="1"/>
      <protection locked="0"/>
    </xf>
    <xf numFmtId="0" fontId="58" fillId="2" borderId="43" xfId="2" applyFont="1" applyFill="1" applyBorder="1" applyAlignment="1" applyProtection="1">
      <alignment horizontal="center" vertical="center" wrapText="1" shrinkToFit="1"/>
      <protection locked="0"/>
    </xf>
    <xf numFmtId="0" fontId="58" fillId="2" borderId="95" xfId="2" applyFont="1" applyFill="1" applyBorder="1" applyAlignment="1" applyProtection="1">
      <alignment horizontal="center" vertical="center" wrapText="1" shrinkToFit="1"/>
      <protection locked="0"/>
    </xf>
    <xf numFmtId="0" fontId="57" fillId="2" borderId="25" xfId="2" applyFont="1" applyFill="1" applyBorder="1" applyAlignment="1" applyProtection="1">
      <alignment horizontal="center" vertical="center" wrapText="1" shrinkToFit="1"/>
      <protection locked="0"/>
    </xf>
    <xf numFmtId="0" fontId="57" fillId="2" borderId="43" xfId="2" applyFont="1" applyFill="1" applyBorder="1" applyAlignment="1" applyProtection="1">
      <alignment horizontal="center" vertical="center" wrapText="1" shrinkToFit="1"/>
      <protection locked="0"/>
    </xf>
    <xf numFmtId="0" fontId="57" fillId="2" borderId="95" xfId="2" applyFont="1" applyFill="1" applyBorder="1" applyAlignment="1" applyProtection="1">
      <alignment horizontal="center" vertical="center" wrapText="1" shrinkToFit="1"/>
      <protection locked="0"/>
    </xf>
    <xf numFmtId="0" fontId="30" fillId="2" borderId="19" xfId="2" applyFont="1" applyFill="1" applyBorder="1" applyAlignment="1" applyProtection="1">
      <alignment horizontal="center" vertical="center"/>
      <protection locked="0"/>
    </xf>
    <xf numFmtId="0" fontId="30" fillId="2" borderId="20" xfId="2" applyFont="1" applyFill="1" applyBorder="1" applyAlignment="1" applyProtection="1">
      <alignment horizontal="center" vertical="center"/>
      <protection locked="0"/>
    </xf>
    <xf numFmtId="0" fontId="32" fillId="0" borderId="21" xfId="0" applyFont="1" applyBorder="1" applyAlignment="1" applyProtection="1">
      <alignment horizontal="center" vertical="center"/>
      <protection locked="0"/>
    </xf>
    <xf numFmtId="0" fontId="32" fillId="0" borderId="22" xfId="0" applyFont="1" applyBorder="1" applyAlignment="1" applyProtection="1">
      <alignment horizontal="center" vertical="center"/>
      <protection locked="0"/>
    </xf>
    <xf numFmtId="0" fontId="32" fillId="0" borderId="6" xfId="0" applyFont="1" applyBorder="1" applyAlignment="1" applyProtection="1">
      <alignment horizontal="center" vertical="center"/>
      <protection locked="0"/>
    </xf>
    <xf numFmtId="0" fontId="32" fillId="0" borderId="8" xfId="0" applyFont="1" applyBorder="1" applyAlignment="1" applyProtection="1">
      <alignment horizontal="center" vertical="center"/>
      <protection locked="0"/>
    </xf>
    <xf numFmtId="0" fontId="32" fillId="0" borderId="7" xfId="0" applyFont="1" applyBorder="1" applyAlignment="1" applyProtection="1">
      <alignment horizontal="center" vertical="center"/>
      <protection locked="0"/>
    </xf>
    <xf numFmtId="0" fontId="32" fillId="0" borderId="23" xfId="0" applyFont="1" applyBorder="1" applyAlignment="1" applyProtection="1">
      <alignment horizontal="center" vertical="center"/>
      <protection locked="0"/>
    </xf>
    <xf numFmtId="14" fontId="12" fillId="2" borderId="194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52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53" xfId="2" applyNumberFormat="1" applyFont="1" applyFill="1" applyBorder="1" applyAlignment="1" applyProtection="1">
      <alignment horizontal="center" vertical="center" shrinkToFit="1"/>
      <protection locked="0"/>
    </xf>
    <xf numFmtId="0" fontId="26" fillId="2" borderId="7" xfId="2" applyFont="1" applyFill="1" applyBorder="1" applyAlignment="1" applyProtection="1">
      <alignment horizontal="center" vertical="center" wrapText="1"/>
      <protection locked="0"/>
    </xf>
    <xf numFmtId="0" fontId="12" fillId="2" borderId="25" xfId="2" applyFont="1" applyFill="1" applyBorder="1" applyAlignment="1" applyProtection="1">
      <alignment horizontal="left" vertical="center"/>
      <protection locked="0"/>
    </xf>
    <xf numFmtId="0" fontId="12" fillId="2" borderId="43" xfId="2" applyFont="1" applyFill="1" applyBorder="1" applyAlignment="1" applyProtection="1">
      <alignment horizontal="left" vertical="center"/>
      <protection locked="0"/>
    </xf>
    <xf numFmtId="0" fontId="12" fillId="2" borderId="95" xfId="2" applyFont="1" applyFill="1" applyBorder="1" applyAlignment="1" applyProtection="1">
      <alignment horizontal="left" vertical="center"/>
      <protection locked="0"/>
    </xf>
    <xf numFmtId="0" fontId="50" fillId="2" borderId="60" xfId="2" applyFont="1" applyFill="1" applyBorder="1" applyAlignment="1" applyProtection="1">
      <alignment horizontal="left" vertical="center" shrinkToFit="1"/>
      <protection locked="0"/>
    </xf>
    <xf numFmtId="0" fontId="50" fillId="2" borderId="17" xfId="2" applyFont="1" applyFill="1" applyBorder="1" applyAlignment="1" applyProtection="1">
      <alignment horizontal="left" vertical="center" shrinkToFit="1"/>
      <protection locked="0"/>
    </xf>
    <xf numFmtId="0" fontId="50" fillId="2" borderId="10" xfId="2" applyFont="1" applyFill="1" applyBorder="1" applyAlignment="1" applyProtection="1">
      <alignment horizontal="left" vertical="center" shrinkToFit="1"/>
      <protection locked="0"/>
    </xf>
    <xf numFmtId="0" fontId="50" fillId="2" borderId="60" xfId="2" applyFont="1" applyFill="1" applyBorder="1" applyAlignment="1" applyProtection="1">
      <alignment horizontal="left" vertical="center"/>
      <protection locked="0"/>
    </xf>
    <xf numFmtId="0" fontId="50" fillId="2" borderId="17" xfId="2" applyFont="1" applyFill="1" applyBorder="1" applyAlignment="1" applyProtection="1">
      <alignment horizontal="left" vertical="center"/>
      <protection locked="0"/>
    </xf>
    <xf numFmtId="0" fontId="50" fillId="2" borderId="10" xfId="2" applyFont="1" applyFill="1" applyBorder="1" applyAlignment="1" applyProtection="1">
      <alignment horizontal="left" vertical="center"/>
      <protection locked="0"/>
    </xf>
    <xf numFmtId="0" fontId="12" fillId="2" borderId="60" xfId="2" applyFont="1" applyFill="1" applyBorder="1" applyAlignment="1" applyProtection="1">
      <alignment vertical="center" shrinkToFit="1"/>
      <protection locked="0"/>
    </xf>
    <xf numFmtId="0" fontId="12" fillId="2" borderId="17" xfId="2" applyFont="1" applyFill="1" applyBorder="1" applyAlignment="1" applyProtection="1">
      <alignment vertical="center" shrinkToFit="1"/>
      <protection locked="0"/>
    </xf>
    <xf numFmtId="0" fontId="12" fillId="2" borderId="10" xfId="2" applyFont="1" applyFill="1" applyBorder="1" applyAlignment="1" applyProtection="1">
      <alignment vertical="center" shrinkToFit="1"/>
      <protection locked="0"/>
    </xf>
    <xf numFmtId="0" fontId="26" fillId="2" borderId="7" xfId="2" applyFont="1" applyFill="1" applyBorder="1" applyAlignment="1" applyProtection="1">
      <alignment horizontal="center" vertical="center"/>
      <protection locked="0"/>
    </xf>
    <xf numFmtId="0" fontId="17" fillId="2" borderId="101" xfId="2" applyFont="1" applyFill="1" applyBorder="1" applyAlignment="1" applyProtection="1">
      <alignment horizontal="center" vertical="center" wrapText="1"/>
      <protection locked="0"/>
    </xf>
    <xf numFmtId="0" fontId="17" fillId="2" borderId="102" xfId="2" applyFont="1" applyFill="1" applyBorder="1" applyAlignment="1" applyProtection="1">
      <alignment horizontal="center" vertical="center"/>
      <protection locked="0"/>
    </xf>
    <xf numFmtId="0" fontId="17" fillId="2" borderId="103" xfId="2" applyFont="1" applyFill="1" applyBorder="1" applyAlignment="1" applyProtection="1">
      <alignment horizontal="center" vertical="center"/>
      <protection locked="0"/>
    </xf>
    <xf numFmtId="0" fontId="17" fillId="2" borderId="106" xfId="2" applyFont="1" applyFill="1" applyBorder="1" applyAlignment="1" applyProtection="1">
      <alignment horizontal="center" vertical="center"/>
      <protection locked="0"/>
    </xf>
    <xf numFmtId="0" fontId="17" fillId="2" borderId="107" xfId="2" applyFont="1" applyFill="1" applyBorder="1" applyAlignment="1" applyProtection="1">
      <alignment horizontal="center" vertical="center"/>
      <protection locked="0"/>
    </xf>
    <xf numFmtId="0" fontId="17" fillId="2" borderId="108" xfId="2" applyFont="1" applyFill="1" applyBorder="1" applyAlignment="1" applyProtection="1">
      <alignment horizontal="center" vertical="center"/>
      <protection locked="0"/>
    </xf>
    <xf numFmtId="0" fontId="17" fillId="2" borderId="104" xfId="2" applyFont="1" applyFill="1" applyBorder="1" applyAlignment="1" applyProtection="1">
      <alignment horizontal="center" vertical="center" wrapText="1"/>
      <protection locked="0"/>
    </xf>
    <xf numFmtId="0" fontId="17" fillId="2" borderId="102" xfId="2" applyFont="1" applyFill="1" applyBorder="1" applyAlignment="1" applyProtection="1">
      <alignment horizontal="center" vertical="center" wrapText="1"/>
      <protection locked="0"/>
    </xf>
    <xf numFmtId="0" fontId="17" fillId="2" borderId="105" xfId="2" applyFont="1" applyFill="1" applyBorder="1" applyAlignment="1" applyProtection="1">
      <alignment horizontal="center" vertical="center" wrapText="1"/>
      <protection locked="0"/>
    </xf>
    <xf numFmtId="0" fontId="17" fillId="2" borderId="109" xfId="2" applyFont="1" applyFill="1" applyBorder="1" applyAlignment="1" applyProtection="1">
      <alignment horizontal="center" vertical="center" wrapText="1"/>
      <protection locked="0"/>
    </xf>
    <xf numFmtId="0" fontId="17" fillId="2" borderId="107" xfId="2" applyFont="1" applyFill="1" applyBorder="1" applyAlignment="1" applyProtection="1">
      <alignment horizontal="center" vertical="center" wrapText="1"/>
      <protection locked="0"/>
    </xf>
    <xf numFmtId="0" fontId="17" fillId="2" borderId="110" xfId="2" applyFont="1" applyFill="1" applyBorder="1" applyAlignment="1" applyProtection="1">
      <alignment horizontal="center" vertical="center" wrapText="1"/>
      <protection locked="0"/>
    </xf>
    <xf numFmtId="0" fontId="18" fillId="2" borderId="28" xfId="2" applyFont="1" applyFill="1" applyBorder="1" applyAlignment="1" applyProtection="1">
      <alignment horizontal="center" vertical="center" shrinkToFit="1"/>
      <protection locked="0"/>
    </xf>
    <xf numFmtId="0" fontId="18" fillId="2" borderId="27" xfId="2" applyFont="1" applyFill="1" applyBorder="1" applyAlignment="1" applyProtection="1">
      <alignment horizontal="center" vertical="center" shrinkToFit="1"/>
      <protection locked="0"/>
    </xf>
    <xf numFmtId="0" fontId="18" fillId="2" borderId="56" xfId="2" applyFont="1" applyFill="1" applyBorder="1" applyAlignment="1" applyProtection="1">
      <alignment horizontal="center" vertical="center" shrinkToFit="1"/>
      <protection locked="0"/>
    </xf>
    <xf numFmtId="41" fontId="18" fillId="0" borderId="99" xfId="0" applyNumberFormat="1" applyFont="1" applyBorder="1" applyAlignment="1" applyProtection="1">
      <alignment horizontal="center" vertical="center" shrinkToFit="1"/>
      <protection locked="0"/>
    </xf>
    <xf numFmtId="41" fontId="18" fillId="0" borderId="97" xfId="0" applyNumberFormat="1" applyFont="1" applyBorder="1" applyAlignment="1" applyProtection="1">
      <alignment horizontal="center" vertical="center" shrinkToFit="1"/>
      <protection locked="0"/>
    </xf>
    <xf numFmtId="41" fontId="18" fillId="0" borderId="93" xfId="0" applyNumberFormat="1" applyFont="1" applyBorder="1" applyAlignment="1" applyProtection="1">
      <alignment horizontal="center" vertical="center" shrinkToFit="1"/>
      <protection locked="0"/>
    </xf>
    <xf numFmtId="41" fontId="18" fillId="0" borderId="100" xfId="0" applyNumberFormat="1" applyFont="1" applyBorder="1" applyAlignment="1" applyProtection="1">
      <alignment horizontal="center" vertical="center" shrinkToFit="1"/>
      <protection locked="0"/>
    </xf>
    <xf numFmtId="14" fontId="12" fillId="0" borderId="139" xfId="2" applyNumberFormat="1" applyFont="1" applyBorder="1" applyAlignment="1" applyProtection="1">
      <alignment horizontal="center" vertical="center" shrinkToFit="1"/>
      <protection locked="0"/>
    </xf>
    <xf numFmtId="14" fontId="12" fillId="0" borderId="140" xfId="2" applyNumberFormat="1" applyFont="1" applyBorder="1" applyAlignment="1" applyProtection="1">
      <alignment horizontal="center" vertical="center" shrinkToFit="1"/>
      <protection locked="0"/>
    </xf>
    <xf numFmtId="14" fontId="12" fillId="0" borderId="221" xfId="2" applyNumberFormat="1" applyFont="1" applyBorder="1" applyAlignment="1" applyProtection="1">
      <alignment horizontal="center" vertical="center" shrinkToFit="1"/>
      <protection locked="0"/>
    </xf>
    <xf numFmtId="14" fontId="12" fillId="0" borderId="189" xfId="2" applyNumberFormat="1" applyFont="1" applyBorder="1" applyAlignment="1" applyProtection="1">
      <alignment horizontal="center" vertical="center" shrinkToFit="1"/>
      <protection locked="0"/>
    </xf>
    <xf numFmtId="14" fontId="12" fillId="0" borderId="190" xfId="2" applyNumberFormat="1" applyFont="1" applyBorder="1" applyAlignment="1" applyProtection="1">
      <alignment horizontal="center" vertical="center" shrinkToFit="1"/>
      <protection locked="0"/>
    </xf>
    <xf numFmtId="14" fontId="12" fillId="0" borderId="192" xfId="2" applyNumberFormat="1" applyFont="1" applyBorder="1" applyAlignment="1" applyProtection="1">
      <alignment horizontal="center" vertical="center" shrinkToFit="1"/>
      <protection locked="0"/>
    </xf>
    <xf numFmtId="14" fontId="12" fillId="0" borderId="83" xfId="2" applyNumberFormat="1" applyFont="1" applyBorder="1" applyAlignment="1" applyProtection="1">
      <alignment horizontal="center" vertical="center" shrinkToFit="1"/>
      <protection locked="0"/>
    </xf>
    <xf numFmtId="14" fontId="12" fillId="0" borderId="84" xfId="2" applyNumberFormat="1" applyFont="1" applyBorder="1" applyAlignment="1" applyProtection="1">
      <alignment horizontal="center" vertical="center" shrinkToFit="1"/>
      <protection locked="0"/>
    </xf>
    <xf numFmtId="14" fontId="12" fillId="0" borderId="222" xfId="2" applyNumberFormat="1" applyFont="1" applyBorder="1" applyAlignment="1" applyProtection="1">
      <alignment horizontal="center" vertical="center" shrinkToFit="1"/>
      <protection locked="0"/>
    </xf>
    <xf numFmtId="0" fontId="8" fillId="2" borderId="37" xfId="2" applyFont="1" applyFill="1" applyBorder="1" applyAlignment="1" applyProtection="1">
      <alignment horizontal="center" vertical="center"/>
      <protection locked="0"/>
    </xf>
    <xf numFmtId="0" fontId="27" fillId="2" borderId="47" xfId="2" applyFont="1" applyFill="1" applyBorder="1" applyAlignment="1" applyProtection="1">
      <alignment horizontal="center" vertical="center"/>
      <protection locked="0"/>
    </xf>
    <xf numFmtId="0" fontId="27" fillId="2" borderId="38" xfId="2" applyFont="1" applyFill="1" applyBorder="1" applyAlignment="1" applyProtection="1">
      <alignment horizontal="center" vertical="center"/>
      <protection locked="0"/>
    </xf>
    <xf numFmtId="0" fontId="29" fillId="0" borderId="38" xfId="0" applyFont="1" applyBorder="1" applyAlignment="1" applyProtection="1">
      <alignment horizontal="center" vertical="center"/>
      <protection locked="0"/>
    </xf>
    <xf numFmtId="0" fontId="29" fillId="0" borderId="39" xfId="0" applyFont="1" applyBorder="1" applyAlignment="1" applyProtection="1">
      <alignment horizontal="center" vertical="center"/>
      <protection locked="0"/>
    </xf>
    <xf numFmtId="0" fontId="29" fillId="0" borderId="49" xfId="0" applyFont="1" applyBorder="1" applyAlignment="1" applyProtection="1">
      <alignment horizontal="center" vertical="center"/>
      <protection locked="0"/>
    </xf>
    <xf numFmtId="0" fontId="29" fillId="0" borderId="41" xfId="0" applyFont="1" applyBorder="1" applyAlignment="1" applyProtection="1">
      <alignment horizontal="center" vertical="center"/>
      <protection locked="0"/>
    </xf>
    <xf numFmtId="0" fontId="29" fillId="0" borderId="42" xfId="0" applyFont="1" applyBorder="1" applyAlignment="1" applyProtection="1">
      <alignment horizontal="center" vertical="center"/>
      <protection locked="0"/>
    </xf>
    <xf numFmtId="0" fontId="25" fillId="2" borderId="1" xfId="2" applyFont="1" applyFill="1" applyBorder="1" applyAlignment="1" applyProtection="1">
      <alignment horizontal="center" vertical="center" wrapText="1"/>
      <protection locked="0"/>
    </xf>
    <xf numFmtId="0" fontId="25" fillId="2" borderId="4" xfId="2" applyFont="1" applyFill="1" applyBorder="1" applyAlignment="1" applyProtection="1">
      <alignment horizontal="center" vertical="center" wrapText="1"/>
      <protection locked="0"/>
    </xf>
    <xf numFmtId="0" fontId="25" fillId="2" borderId="1" xfId="2" applyFont="1" applyFill="1" applyBorder="1" applyAlignment="1" applyProtection="1">
      <alignment horizontal="center" vertical="center"/>
      <protection locked="0"/>
    </xf>
    <xf numFmtId="0" fontId="25" fillId="2" borderId="4" xfId="2" applyFont="1" applyFill="1" applyBorder="1" applyAlignment="1" applyProtection="1">
      <alignment horizontal="center" vertical="center"/>
      <protection locked="0"/>
    </xf>
    <xf numFmtId="0" fontId="12" fillId="2" borderId="217" xfId="2" applyFont="1" applyFill="1" applyBorder="1" applyAlignment="1" applyProtection="1">
      <alignment horizontal="center" vertical="center"/>
      <protection locked="0"/>
    </xf>
    <xf numFmtId="0" fontId="12" fillId="2" borderId="140" xfId="2" applyFont="1" applyFill="1" applyBorder="1" applyAlignment="1" applyProtection="1">
      <alignment horizontal="center" vertical="center"/>
      <protection locked="0"/>
    </xf>
    <xf numFmtId="0" fontId="12" fillId="2" borderId="218" xfId="2" applyFont="1" applyFill="1" applyBorder="1" applyAlignment="1" applyProtection="1">
      <alignment horizontal="center" vertical="center"/>
      <protection locked="0"/>
    </xf>
    <xf numFmtId="0" fontId="25" fillId="2" borderId="62" xfId="2" applyFont="1" applyFill="1" applyBorder="1" applyAlignment="1" applyProtection="1">
      <alignment horizontal="center" vertical="center"/>
      <protection locked="0"/>
    </xf>
    <xf numFmtId="0" fontId="25" fillId="2" borderId="62" xfId="2" applyFont="1" applyFill="1" applyBorder="1" applyAlignment="1" applyProtection="1">
      <alignment horizontal="center" vertical="center" wrapText="1"/>
      <protection locked="0"/>
    </xf>
    <xf numFmtId="14" fontId="12" fillId="2" borderId="212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190" xfId="2" applyFont="1" applyFill="1" applyBorder="1" applyAlignment="1" applyProtection="1">
      <alignment horizontal="center" vertical="center" shrinkToFit="1"/>
      <protection locked="0"/>
    </xf>
    <xf numFmtId="0" fontId="12" fillId="2" borderId="213" xfId="2" applyFont="1" applyFill="1" applyBorder="1" applyAlignment="1" applyProtection="1">
      <alignment horizontal="center" vertical="center" shrinkToFit="1"/>
      <protection locked="0"/>
    </xf>
    <xf numFmtId="0" fontId="8" fillId="0" borderId="186" xfId="0" applyFont="1" applyBorder="1" applyAlignment="1" applyProtection="1">
      <alignment horizontal="center" vertical="center"/>
      <protection locked="0"/>
    </xf>
    <xf numFmtId="0" fontId="8" fillId="0" borderId="187" xfId="0" applyFont="1" applyBorder="1" applyAlignment="1" applyProtection="1">
      <alignment horizontal="center" vertical="center"/>
      <protection locked="0"/>
    </xf>
    <xf numFmtId="0" fontId="8" fillId="0" borderId="188" xfId="0" applyFont="1" applyBorder="1" applyAlignment="1" applyProtection="1">
      <alignment horizontal="center" vertical="center"/>
      <protection locked="0"/>
    </xf>
    <xf numFmtId="0" fontId="12" fillId="2" borderId="60" xfId="2" applyFont="1" applyFill="1" applyBorder="1" applyAlignment="1" applyProtection="1">
      <alignment horizontal="left" vertical="center"/>
      <protection locked="0"/>
    </xf>
    <xf numFmtId="0" fontId="12" fillId="2" borderId="17" xfId="2" applyFont="1" applyFill="1" applyBorder="1" applyAlignment="1" applyProtection="1">
      <alignment horizontal="left" vertical="center"/>
      <protection locked="0"/>
    </xf>
    <xf numFmtId="0" fontId="12" fillId="2" borderId="86" xfId="2" applyFont="1" applyFill="1" applyBorder="1" applyAlignment="1" applyProtection="1">
      <alignment horizontal="left" vertical="center"/>
      <protection locked="0"/>
    </xf>
    <xf numFmtId="41" fontId="12" fillId="0" borderId="139" xfId="0" applyNumberFormat="1" applyFont="1" applyBorder="1" applyAlignment="1" applyProtection="1">
      <alignment horizontal="center" vertical="center" shrinkToFit="1"/>
      <protection locked="0"/>
    </xf>
    <xf numFmtId="41" fontId="12" fillId="0" borderId="140" xfId="0" applyNumberFormat="1" applyFont="1" applyBorder="1" applyAlignment="1" applyProtection="1">
      <alignment horizontal="center" vertical="center" shrinkToFit="1"/>
      <protection locked="0"/>
    </xf>
    <xf numFmtId="41" fontId="12" fillId="0" borderId="218" xfId="0" applyNumberFormat="1" applyFont="1" applyBorder="1" applyAlignment="1" applyProtection="1">
      <alignment horizontal="center" vertical="center" shrinkToFit="1"/>
      <protection locked="0"/>
    </xf>
    <xf numFmtId="41" fontId="12" fillId="2" borderId="217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140" xfId="2" applyNumberFormat="1" applyFont="1" applyFill="1" applyBorder="1" applyAlignment="1" applyProtection="1">
      <alignment horizontal="center" vertical="center" shrinkToFit="1"/>
      <protection locked="0"/>
    </xf>
    <xf numFmtId="41" fontId="12" fillId="2" borderId="219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220" xfId="2" applyFont="1" applyFill="1" applyBorder="1" applyAlignment="1" applyProtection="1">
      <alignment horizontal="left" vertical="center"/>
      <protection locked="0"/>
    </xf>
    <xf numFmtId="0" fontId="12" fillId="2" borderId="10" xfId="2" applyFont="1" applyFill="1" applyBorder="1" applyAlignment="1" applyProtection="1">
      <alignment horizontal="left" vertical="center"/>
      <protection locked="0"/>
    </xf>
    <xf numFmtId="14" fontId="50" fillId="2" borderId="139" xfId="2" applyNumberFormat="1" applyFont="1" applyFill="1" applyBorder="1" applyAlignment="1" applyProtection="1">
      <alignment horizontal="center" vertical="center" shrinkToFit="1"/>
      <protection locked="0"/>
    </xf>
    <xf numFmtId="14" fontId="50" fillId="2" borderId="140" xfId="2" applyNumberFormat="1" applyFont="1" applyFill="1" applyBorder="1" applyAlignment="1" applyProtection="1">
      <alignment horizontal="center" vertical="center" shrinkToFit="1"/>
      <protection locked="0"/>
    </xf>
    <xf numFmtId="14" fontId="50" fillId="2" borderId="221" xfId="2" applyNumberFormat="1" applyFont="1" applyFill="1" applyBorder="1" applyAlignment="1" applyProtection="1">
      <alignment horizontal="center" vertical="center" shrinkToFit="1"/>
      <protection locked="0"/>
    </xf>
    <xf numFmtId="0" fontId="26" fillId="2" borderId="14" xfId="2" applyFont="1" applyFill="1" applyBorder="1" applyAlignment="1" applyProtection="1">
      <alignment horizontal="center" vertical="center"/>
      <protection locked="0"/>
    </xf>
    <xf numFmtId="41" fontId="12" fillId="0" borderId="89" xfId="0" applyNumberFormat="1" applyFont="1" applyBorder="1" applyAlignment="1" applyProtection="1">
      <alignment horizontal="center" vertical="center"/>
      <protection locked="0"/>
    </xf>
    <xf numFmtId="41" fontId="12" fillId="0" borderId="75" xfId="0" applyNumberFormat="1" applyFont="1" applyBorder="1" applyAlignment="1" applyProtection="1">
      <alignment horizontal="center" vertical="center"/>
      <protection locked="0"/>
    </xf>
    <xf numFmtId="41" fontId="12" fillId="0" borderId="74" xfId="0" applyNumberFormat="1" applyFont="1" applyBorder="1" applyAlignment="1" applyProtection="1">
      <alignment horizontal="center" vertical="center"/>
      <protection locked="0"/>
    </xf>
    <xf numFmtId="0" fontId="12" fillId="0" borderId="74" xfId="0" applyFont="1" applyBorder="1" applyAlignment="1" applyProtection="1">
      <alignment horizontal="center" vertical="center"/>
      <protection locked="0"/>
    </xf>
    <xf numFmtId="41" fontId="22" fillId="0" borderId="74" xfId="0" applyNumberFormat="1" applyFont="1" applyBorder="1" applyAlignment="1" applyProtection="1">
      <alignment horizontal="center" vertical="center"/>
      <protection locked="0"/>
    </xf>
    <xf numFmtId="41" fontId="12" fillId="0" borderId="217" xfId="0" applyNumberFormat="1" applyFont="1" applyBorder="1" applyAlignment="1" applyProtection="1">
      <alignment horizontal="center" vertical="center" shrinkToFit="1"/>
      <protection locked="0"/>
    </xf>
    <xf numFmtId="0" fontId="12" fillId="2" borderId="214" xfId="2" applyFont="1" applyFill="1" applyBorder="1" applyAlignment="1" applyProtection="1">
      <alignment horizontal="center" vertical="center"/>
      <protection locked="0"/>
    </xf>
    <xf numFmtId="0" fontId="12" fillId="2" borderId="215" xfId="2" applyFont="1" applyFill="1" applyBorder="1" applyAlignment="1" applyProtection="1">
      <alignment horizontal="center" vertical="center"/>
      <protection locked="0"/>
    </xf>
    <xf numFmtId="0" fontId="12" fillId="2" borderId="216" xfId="2" applyFont="1" applyFill="1" applyBorder="1" applyAlignment="1" applyProtection="1">
      <alignment horizontal="center" vertical="center"/>
      <protection locked="0"/>
    </xf>
    <xf numFmtId="0" fontId="12" fillId="2" borderId="60" xfId="2" applyFont="1" applyFill="1" applyBorder="1" applyAlignment="1" applyProtection="1">
      <alignment horizontal="left" vertical="center" shrinkToFit="1"/>
      <protection locked="0"/>
    </xf>
    <xf numFmtId="0" fontId="12" fillId="2" borderId="17" xfId="2" applyFont="1" applyFill="1" applyBorder="1" applyAlignment="1" applyProtection="1">
      <alignment horizontal="left" vertical="center" shrinkToFit="1"/>
      <protection locked="0"/>
    </xf>
    <xf numFmtId="0" fontId="12" fillId="2" borderId="10" xfId="2" applyFont="1" applyFill="1" applyBorder="1" applyAlignment="1" applyProtection="1">
      <alignment horizontal="left" vertical="center" shrinkToFit="1"/>
      <protection locked="0"/>
    </xf>
    <xf numFmtId="41" fontId="12" fillId="0" borderId="226" xfId="0" applyNumberFormat="1" applyFont="1" applyBorder="1" applyAlignment="1" applyProtection="1">
      <alignment horizontal="center" vertical="center" shrinkToFit="1"/>
      <protection locked="0"/>
    </xf>
    <xf numFmtId="41" fontId="12" fillId="0" borderId="190" xfId="0" applyNumberFormat="1" applyFont="1" applyBorder="1" applyAlignment="1" applyProtection="1">
      <alignment horizontal="center" vertical="center" shrinkToFit="1"/>
      <protection locked="0"/>
    </xf>
    <xf numFmtId="41" fontId="12" fillId="0" borderId="213" xfId="0" applyNumberFormat="1" applyFont="1" applyBorder="1" applyAlignment="1" applyProtection="1">
      <alignment horizontal="center" vertical="center" shrinkToFit="1"/>
      <protection locked="0"/>
    </xf>
    <xf numFmtId="14" fontId="22" fillId="2" borderId="75" xfId="2" applyNumberFormat="1" applyFont="1" applyFill="1" applyBorder="1" applyAlignment="1" applyProtection="1">
      <alignment horizontal="center" vertical="center"/>
      <protection locked="0"/>
    </xf>
    <xf numFmtId="41" fontId="18" fillId="0" borderId="98" xfId="0" applyNumberFormat="1" applyFont="1" applyBorder="1" applyAlignment="1" applyProtection="1">
      <alignment horizontal="center" vertical="center" shrinkToFit="1"/>
      <protection locked="0"/>
    </xf>
    <xf numFmtId="0" fontId="12" fillId="2" borderId="26" xfId="2" applyFont="1" applyFill="1" applyBorder="1" applyAlignment="1" applyProtection="1">
      <alignment horizontal="left" vertical="center" shrinkToFit="1"/>
      <protection locked="0"/>
    </xf>
    <xf numFmtId="0" fontId="12" fillId="2" borderId="27" xfId="2" applyFont="1" applyFill="1" applyBorder="1" applyAlignment="1" applyProtection="1">
      <alignment horizontal="left" vertical="center" shrinkToFit="1"/>
      <protection locked="0"/>
    </xf>
    <xf numFmtId="0" fontId="12" fillId="2" borderId="44" xfId="2" applyFont="1" applyFill="1" applyBorder="1" applyAlignment="1" applyProtection="1">
      <alignment horizontal="center" vertical="center" wrapText="1"/>
      <protection locked="0"/>
    </xf>
    <xf numFmtId="0" fontId="12" fillId="2" borderId="45" xfId="2" applyFont="1" applyFill="1" applyBorder="1" applyAlignment="1" applyProtection="1">
      <alignment horizontal="center" vertical="center" wrapText="1"/>
      <protection locked="0"/>
    </xf>
    <xf numFmtId="0" fontId="12" fillId="2" borderId="46" xfId="2" applyFont="1" applyFill="1" applyBorder="1" applyAlignment="1" applyProtection="1">
      <alignment horizontal="center" vertical="center" wrapText="1"/>
      <protection locked="0"/>
    </xf>
    <xf numFmtId="0" fontId="12" fillId="2" borderId="44" xfId="2" applyFont="1" applyFill="1" applyBorder="1" applyAlignment="1" applyProtection="1">
      <alignment horizontal="center" vertical="center" wrapText="1" shrinkToFit="1"/>
      <protection locked="0"/>
    </xf>
    <xf numFmtId="0" fontId="12" fillId="2" borderId="45" xfId="2" applyFont="1" applyFill="1" applyBorder="1" applyAlignment="1" applyProtection="1">
      <alignment horizontal="center" vertical="center" wrapText="1" shrinkToFit="1"/>
      <protection locked="0"/>
    </xf>
    <xf numFmtId="0" fontId="12" fillId="2" borderId="46" xfId="2" applyFont="1" applyFill="1" applyBorder="1" applyAlignment="1" applyProtection="1">
      <alignment horizontal="center" vertical="center" wrapText="1" shrinkToFit="1"/>
      <protection locked="0"/>
    </xf>
    <xf numFmtId="0" fontId="20" fillId="2" borderId="7" xfId="2" applyFont="1" applyFill="1" applyBorder="1" applyAlignment="1" applyProtection="1">
      <alignment horizontal="center" vertical="center" wrapText="1"/>
      <protection locked="0"/>
    </xf>
    <xf numFmtId="0" fontId="20" fillId="2" borderId="23" xfId="2" applyFont="1" applyFill="1" applyBorder="1" applyAlignment="1" applyProtection="1">
      <alignment horizontal="center" vertical="center" wrapText="1"/>
      <protection locked="0"/>
    </xf>
    <xf numFmtId="0" fontId="12" fillId="2" borderId="98" xfId="2" applyFont="1" applyFill="1" applyBorder="1" applyAlignment="1" applyProtection="1">
      <alignment horizontal="center" vertical="center" shrinkToFit="1"/>
      <protection locked="0"/>
    </xf>
    <xf numFmtId="41" fontId="12" fillId="0" borderId="98" xfId="0" applyNumberFormat="1" applyFont="1" applyBorder="1" applyAlignment="1" applyProtection="1">
      <alignment horizontal="center" vertical="center" shrinkToFit="1"/>
      <protection locked="0"/>
    </xf>
    <xf numFmtId="41" fontId="12" fillId="2" borderId="98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98" xfId="2" applyFont="1" applyFill="1" applyBorder="1" applyAlignment="1" applyProtection="1">
      <alignment horizontal="center" vertical="center"/>
      <protection locked="0"/>
    </xf>
    <xf numFmtId="14" fontId="12" fillId="2" borderId="93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206" xfId="2" applyFont="1" applyFill="1" applyBorder="1" applyAlignment="1" applyProtection="1">
      <alignment horizontal="center" vertical="center" shrinkToFit="1"/>
      <protection locked="0"/>
    </xf>
    <xf numFmtId="0" fontId="12" fillId="2" borderId="33" xfId="2" applyFont="1" applyFill="1" applyBorder="1" applyAlignment="1" applyProtection="1">
      <alignment horizontal="center" vertical="center" wrapText="1" shrinkToFit="1"/>
      <protection locked="0"/>
    </xf>
    <xf numFmtId="0" fontId="12" fillId="2" borderId="0" xfId="2" applyFont="1" applyFill="1" applyAlignment="1" applyProtection="1">
      <alignment horizontal="center" vertical="center" wrapText="1" shrinkToFit="1"/>
      <protection locked="0"/>
    </xf>
    <xf numFmtId="0" fontId="12" fillId="2" borderId="170" xfId="2" applyFont="1" applyFill="1" applyBorder="1" applyAlignment="1" applyProtection="1">
      <alignment horizontal="center" vertical="center" shrinkToFit="1"/>
      <protection locked="0"/>
    </xf>
    <xf numFmtId="41" fontId="12" fillId="0" borderId="170" xfId="0" applyNumberFormat="1" applyFont="1" applyBorder="1" applyAlignment="1" applyProtection="1">
      <alignment horizontal="center" vertical="center" shrinkToFit="1"/>
      <protection locked="0"/>
    </xf>
    <xf numFmtId="41" fontId="12" fillId="2" borderId="170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170" xfId="2" applyFont="1" applyFill="1" applyBorder="1" applyAlignment="1" applyProtection="1">
      <alignment horizontal="center" vertical="center"/>
      <protection locked="0"/>
    </xf>
    <xf numFmtId="14" fontId="12" fillId="2" borderId="171" xfId="2" applyNumberFormat="1" applyFont="1" applyFill="1" applyBorder="1" applyAlignment="1" applyProtection="1">
      <alignment horizontal="center" vertical="center" shrinkToFit="1"/>
      <protection locked="0"/>
    </xf>
    <xf numFmtId="0" fontId="12" fillId="2" borderId="207" xfId="2" applyFont="1" applyFill="1" applyBorder="1" applyAlignment="1" applyProtection="1">
      <alignment horizontal="center" vertical="center" shrinkToFit="1"/>
      <protection locked="0"/>
    </xf>
    <xf numFmtId="41" fontId="12" fillId="4" borderId="17" xfId="2" applyNumberFormat="1" applyFont="1" applyFill="1" applyBorder="1" applyAlignment="1" applyProtection="1">
      <alignment horizontal="center" vertical="center" shrinkToFit="1"/>
      <protection locked="0"/>
    </xf>
    <xf numFmtId="41" fontId="12" fillId="4" borderId="18" xfId="2" applyNumberFormat="1" applyFont="1" applyFill="1" applyBorder="1" applyAlignment="1" applyProtection="1">
      <alignment horizontal="center" vertical="center" shrinkToFit="1"/>
      <protection locked="0"/>
    </xf>
    <xf numFmtId="41" fontId="12" fillId="0" borderId="127" xfId="2" applyNumberFormat="1" applyFont="1" applyBorder="1" applyAlignment="1" applyProtection="1">
      <alignment horizontal="center" vertical="center" shrinkToFit="1"/>
      <protection locked="0"/>
    </xf>
    <xf numFmtId="14" fontId="12" fillId="2" borderId="126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45" xfId="2" applyNumberFormat="1" applyFont="1" applyFill="1" applyBorder="1" applyAlignment="1" applyProtection="1">
      <alignment horizontal="center" vertical="center" shrinkToFit="1"/>
      <protection locked="0"/>
    </xf>
    <xf numFmtId="14" fontId="12" fillId="2" borderId="46" xfId="2" applyNumberFormat="1" applyFont="1" applyFill="1" applyBorder="1" applyAlignment="1" applyProtection="1">
      <alignment horizontal="center" vertical="center" shrinkToFit="1"/>
      <protection locked="0"/>
    </xf>
    <xf numFmtId="14" fontId="50" fillId="0" borderId="17" xfId="2" applyNumberFormat="1" applyFont="1" applyBorder="1" applyAlignment="1" applyProtection="1">
      <alignment horizontal="center" vertical="center" shrinkToFit="1"/>
      <protection locked="0"/>
    </xf>
    <xf numFmtId="41" fontId="50" fillId="0" borderId="17" xfId="2" applyNumberFormat="1" applyFont="1" applyBorder="1" applyAlignment="1" applyProtection="1">
      <alignment horizontal="center" vertical="center" shrinkToFit="1"/>
      <protection locked="0"/>
    </xf>
    <xf numFmtId="41" fontId="50" fillId="0" borderId="127" xfId="2" applyNumberFormat="1" applyFont="1" applyBorder="1" applyAlignment="1" applyProtection="1">
      <alignment horizontal="center" vertical="center" shrinkToFit="1"/>
      <protection locked="0"/>
    </xf>
    <xf numFmtId="0" fontId="20" fillId="2" borderId="177" xfId="2" applyFont="1" applyFill="1" applyBorder="1" applyAlignment="1" applyProtection="1">
      <alignment horizontal="left" vertical="center" wrapText="1"/>
      <protection locked="0"/>
    </xf>
    <xf numFmtId="0" fontId="13" fillId="2" borderId="172" xfId="2" applyFont="1" applyFill="1" applyBorder="1" applyAlignment="1" applyProtection="1">
      <alignment horizontal="center" vertical="center"/>
      <protection locked="0"/>
    </xf>
    <xf numFmtId="0" fontId="13" fillId="2" borderId="173" xfId="2" applyFont="1" applyFill="1" applyBorder="1" applyAlignment="1" applyProtection="1">
      <alignment horizontal="center" vertical="center"/>
      <protection locked="0"/>
    </xf>
    <xf numFmtId="0" fontId="16" fillId="0" borderId="174" xfId="0" applyFont="1" applyBorder="1" applyAlignment="1" applyProtection="1">
      <alignment horizontal="center" vertical="center"/>
      <protection locked="0"/>
    </xf>
    <xf numFmtId="0" fontId="16" fillId="0" borderId="175" xfId="0" applyFont="1" applyBorder="1" applyAlignment="1" applyProtection="1">
      <alignment horizontal="center" vertical="center"/>
      <protection locked="0"/>
    </xf>
    <xf numFmtId="0" fontId="16" fillId="0" borderId="176" xfId="0" applyFont="1" applyBorder="1" applyAlignment="1" applyProtection="1">
      <alignment horizontal="center" vertical="center"/>
      <protection locked="0"/>
    </xf>
    <xf numFmtId="0" fontId="16" fillId="0" borderId="177" xfId="0" applyFont="1" applyBorder="1" applyAlignment="1" applyProtection="1">
      <alignment horizontal="center" vertical="center"/>
      <protection locked="0"/>
    </xf>
    <xf numFmtId="0" fontId="17" fillId="2" borderId="176" xfId="2" applyFont="1" applyFill="1" applyBorder="1" applyAlignment="1" applyProtection="1">
      <alignment horizontal="center" vertical="center" wrapText="1"/>
      <protection locked="0"/>
    </xf>
    <xf numFmtId="0" fontId="10" fillId="2" borderId="177" xfId="2" applyFont="1" applyFill="1" applyBorder="1" applyAlignment="1" applyProtection="1">
      <alignment horizontal="center" vertical="center"/>
      <protection locked="0"/>
    </xf>
    <xf numFmtId="0" fontId="18" fillId="2" borderId="183" xfId="2" applyFont="1" applyFill="1" applyBorder="1" applyAlignment="1" applyProtection="1">
      <alignment horizontal="center" vertical="center" shrinkToFit="1"/>
      <protection locked="0"/>
    </xf>
    <xf numFmtId="41" fontId="18" fillId="0" borderId="184" xfId="0" applyNumberFormat="1" applyFont="1" applyBorder="1" applyAlignment="1" applyProtection="1">
      <alignment horizontal="center" vertical="center" shrinkToFit="1"/>
      <protection locked="0"/>
    </xf>
    <xf numFmtId="0" fontId="17" fillId="2" borderId="157" xfId="2" applyFont="1" applyFill="1" applyBorder="1" applyAlignment="1" applyProtection="1">
      <alignment horizontal="center" vertical="center" wrapText="1"/>
      <protection locked="0"/>
    </xf>
    <xf numFmtId="0" fontId="17" fillId="2" borderId="185" xfId="2" applyFont="1" applyFill="1" applyBorder="1" applyAlignment="1" applyProtection="1">
      <alignment horizontal="center" vertical="center" wrapText="1"/>
      <protection locked="0"/>
    </xf>
    <xf numFmtId="0" fontId="9" fillId="2" borderId="177" xfId="2" applyFont="1" applyFill="1" applyBorder="1" applyAlignment="1" applyProtection="1">
      <alignment horizontal="center" vertical="center" shrinkToFit="1"/>
      <protection locked="0"/>
    </xf>
    <xf numFmtId="0" fontId="9" fillId="2" borderId="178" xfId="2" applyFont="1" applyFill="1" applyBorder="1" applyAlignment="1" applyProtection="1">
      <alignment horizontal="center" vertical="center" shrinkToFit="1"/>
      <protection locked="0"/>
    </xf>
    <xf numFmtId="14" fontId="12" fillId="0" borderId="75" xfId="2" applyNumberFormat="1" applyFont="1" applyBorder="1" applyAlignment="1" applyProtection="1">
      <alignment horizontal="center" vertical="center" shrinkToFit="1"/>
      <protection locked="0"/>
    </xf>
    <xf numFmtId="0" fontId="12" fillId="0" borderId="74" xfId="2" applyFont="1" applyBorder="1" applyAlignment="1" applyProtection="1">
      <alignment horizontal="center" vertical="center" shrinkToFit="1"/>
      <protection locked="0"/>
    </xf>
    <xf numFmtId="0" fontId="12" fillId="0" borderId="76" xfId="2" applyFont="1" applyBorder="1" applyAlignment="1" applyProtection="1">
      <alignment horizontal="center" vertical="center" shrinkToFit="1"/>
      <protection locked="0"/>
    </xf>
    <xf numFmtId="14" fontId="12" fillId="0" borderId="87" xfId="0" applyNumberFormat="1" applyFont="1" applyBorder="1" applyAlignment="1">
      <alignment horizontal="center" vertical="center"/>
    </xf>
    <xf numFmtId="0" fontId="42" fillId="0" borderId="0" xfId="1" applyFont="1" applyAlignment="1">
      <alignment horizontal="center" vertical="center"/>
    </xf>
  </cellXfs>
  <cellStyles count="98">
    <cellStyle name="쉼표 [0]" xfId="3" builtinId="6"/>
    <cellStyle name="쉼표 [0] 2" xfId="5" xr:uid="{453A6B2B-8467-445D-B61C-E8FD67D397D7}"/>
    <cellStyle name="쉼표 [0] 3" xfId="8" xr:uid="{7F0C6055-286D-4467-8F91-BC14FFF4D732}"/>
    <cellStyle name="쉼표 [0] 4" xfId="53" xr:uid="{135DA612-DED3-4ACB-929C-6F72C7919E53}"/>
    <cellStyle name="표준" xfId="0" builtinId="0"/>
    <cellStyle name="표준 10" xfId="17" xr:uid="{5EB2764E-96C9-4F6B-8271-5B89307A44CA}"/>
    <cellStyle name="표준 10 2" xfId="62" xr:uid="{EA0FDD71-8079-497F-8774-DAE1AD628526}"/>
    <cellStyle name="표준 11" xfId="18" xr:uid="{6CA7C2DA-58C1-40ED-8ADF-D404D0BB4840}"/>
    <cellStyle name="표준 11 2" xfId="63" xr:uid="{7B263942-20FD-46E6-B917-2955DCB168A1}"/>
    <cellStyle name="표준 12" xfId="19" xr:uid="{780FB669-5FD7-470E-BD37-EF3D128D9243}"/>
    <cellStyle name="표준 12 2" xfId="64" xr:uid="{024C2756-FAC9-480A-8E5B-49B87D5FC7A4}"/>
    <cellStyle name="표준 13" xfId="20" xr:uid="{F20BEF16-5ABC-4B7F-AB57-4A251FA6F7D1}"/>
    <cellStyle name="표준 13 2" xfId="65" xr:uid="{6DFBEDEA-280D-4FD0-A0EB-FE1FBA1BC0E2}"/>
    <cellStyle name="표준 14" xfId="21" xr:uid="{C5680EC1-8A34-475A-91FC-11B3A52C3CD7}"/>
    <cellStyle name="표준 14 2" xfId="66" xr:uid="{A4EEB5B4-AE66-47A3-98CC-B62EFB95E073}"/>
    <cellStyle name="표준 15" xfId="22" xr:uid="{C504FB4E-5F1E-4E5A-A9C4-A7B76AEBB913}"/>
    <cellStyle name="표준 15 2" xfId="67" xr:uid="{F138C243-2369-484C-9908-C344523F6E52}"/>
    <cellStyle name="표준 16" xfId="23" xr:uid="{36895DF0-5063-4592-BA12-66D1F24046CD}"/>
    <cellStyle name="표준 16 2" xfId="68" xr:uid="{8D0E6F28-2256-4CD5-93B3-28AC59910209}"/>
    <cellStyle name="표준 17" xfId="24" xr:uid="{6424AC95-4156-4B4D-831A-7163BE81225B}"/>
    <cellStyle name="표준 17 2" xfId="69" xr:uid="{BF93A32C-1333-43CF-9A8E-6FD0A7091B02}"/>
    <cellStyle name="표준 18" xfId="25" xr:uid="{A6F67095-764B-4566-9BD5-5F7FFC2CF0CB}"/>
    <cellStyle name="표준 18 2" xfId="70" xr:uid="{5EC4D771-3C87-4252-86A4-0944B6D7C346}"/>
    <cellStyle name="표준 19" xfId="26" xr:uid="{CAB0976D-14C3-467F-9D9E-B9EFF8395A5E}"/>
    <cellStyle name="표준 19 2" xfId="71" xr:uid="{275003C0-E140-4928-B247-4B07C4AFC8F0}"/>
    <cellStyle name="표준 2" xfId="1" xr:uid="{00000000-0005-0000-0000-000001000000}"/>
    <cellStyle name="표준 2 2" xfId="4" xr:uid="{383DB3B4-EFDD-4292-925B-C6E299A79B63}"/>
    <cellStyle name="표준 2 2 2" xfId="6" xr:uid="{880B499F-8675-46CE-93E8-49B71EE4B818}"/>
    <cellStyle name="표준 2 2 3" xfId="52" xr:uid="{C9826D63-1A74-4EF6-8D11-77DDD4173132}"/>
    <cellStyle name="표준 2 2 4" xfId="97" xr:uid="{608FFDCE-F87A-402D-9190-BAA113990CE0}"/>
    <cellStyle name="표준 2 3" xfId="9" xr:uid="{9FE1F289-DFC4-4DB8-B59B-72C729839B9F}"/>
    <cellStyle name="표준 2 4" xfId="54" xr:uid="{C8B38505-EB6F-46DD-9C26-7123AEE580C0}"/>
    <cellStyle name="표준 20" xfId="27" xr:uid="{EAC5C9E8-8F10-4680-86A7-3E110FDB9261}"/>
    <cellStyle name="표준 20 2" xfId="72" xr:uid="{B4888AA1-A8B2-42C2-9B93-0AC8CA45580A}"/>
    <cellStyle name="표준 21" xfId="28" xr:uid="{1D3F8239-E232-45CC-A160-4A0A9A2B6940}"/>
    <cellStyle name="표준 21 2" xfId="73" xr:uid="{C3A8E06C-A897-4B29-AC44-4421D1798F9A}"/>
    <cellStyle name="표준 22" xfId="29" xr:uid="{FE8A57AD-4BEF-429F-9CDD-E19DFD73D431}"/>
    <cellStyle name="표준 22 2" xfId="74" xr:uid="{713FB0BA-E4CD-48D8-8A5D-AA7959C3C7C2}"/>
    <cellStyle name="표준 23" xfId="30" xr:uid="{25D14683-B8CA-4A1A-8DAC-F232659B8FFA}"/>
    <cellStyle name="표준 23 2" xfId="75" xr:uid="{50D4E401-963E-41EF-ACEC-C3C435795011}"/>
    <cellStyle name="표준 24" xfId="31" xr:uid="{E307DB8C-73A8-4B10-A93C-72F96CD0B8C2}"/>
    <cellStyle name="표준 24 2" xfId="76" xr:uid="{ADCAB2CA-C867-44B3-A7E0-734DF11C25EF}"/>
    <cellStyle name="표준 25" xfId="32" xr:uid="{FCC18CD7-2494-421B-882A-75C615B8E82E}"/>
    <cellStyle name="표준 25 2" xfId="77" xr:uid="{174B4F8D-30D5-46A8-B3F0-BFD1912C8D7F}"/>
    <cellStyle name="표준 26" xfId="33" xr:uid="{5870B21F-2F80-4326-ADC1-F399D3018291}"/>
    <cellStyle name="표준 26 2" xfId="78" xr:uid="{BB13ABB9-36A6-4774-8D46-E899F90BD8C5}"/>
    <cellStyle name="표준 27" xfId="34" xr:uid="{45B0D773-6824-4D99-899A-49931D68C8EA}"/>
    <cellStyle name="표준 27 2" xfId="79" xr:uid="{35D4FE3A-B2E5-4EC2-A916-52310F8DFFD5}"/>
    <cellStyle name="표준 28" xfId="35" xr:uid="{80584B68-0F3E-4821-9C17-7AF2A0333344}"/>
    <cellStyle name="표준 28 2" xfId="80" xr:uid="{964E704E-F5BE-45AB-B42E-A8B33CC66A4E}"/>
    <cellStyle name="표준 29" xfId="36" xr:uid="{60CAD82B-D67F-4679-B2A5-99A8F6562112}"/>
    <cellStyle name="표준 29 2" xfId="81" xr:uid="{967E0EB6-A865-43CD-B155-156EF78CE7F1}"/>
    <cellStyle name="표준 3" xfId="10" xr:uid="{672F66EA-31F9-4867-8779-E90E8E54C9CB}"/>
    <cellStyle name="표준 3 2" xfId="55" xr:uid="{EC7A722F-08AC-4207-95AF-0FE2DC15F42A}"/>
    <cellStyle name="표준 30" xfId="37" xr:uid="{0CE825A7-D848-408D-9842-079BE5EED7CB}"/>
    <cellStyle name="표준 30 2" xfId="82" xr:uid="{266ED160-4A6A-4ECC-9573-CB3C10BD2E34}"/>
    <cellStyle name="표준 31" xfId="38" xr:uid="{AAD0D775-44AE-44B6-A406-941424641E61}"/>
    <cellStyle name="표준 31 2" xfId="83" xr:uid="{D9085DF3-021A-46C6-9CE2-1722FC012959}"/>
    <cellStyle name="표준 32" xfId="39" xr:uid="{AC29ED02-0527-4B91-9BC5-CB4605C55669}"/>
    <cellStyle name="표준 32 2" xfId="84" xr:uid="{450D58EB-9317-482A-B7F4-733BC320DD5E}"/>
    <cellStyle name="표준 33" xfId="40" xr:uid="{95DCDC6F-4BD3-422D-AAAE-472F1070A9AB}"/>
    <cellStyle name="표준 33 2" xfId="85" xr:uid="{D1D2FD84-036F-4B55-BE3A-052273E8895C}"/>
    <cellStyle name="표준 34" xfId="41" xr:uid="{2CBE493D-785B-44D1-80D3-C66414A91FB4}"/>
    <cellStyle name="표준 34 2" xfId="86" xr:uid="{D4A18D2E-21C3-4A6C-91FE-5A7BBA0D3DE5}"/>
    <cellStyle name="표준 35" xfId="42" xr:uid="{42271932-F662-4AAC-8AB8-1694C038624E}"/>
    <cellStyle name="표준 35 2" xfId="87" xr:uid="{B0717945-B6B1-471B-BE9B-AA150F630555}"/>
    <cellStyle name="표준 36" xfId="43" xr:uid="{DD96755A-EAD9-436F-8491-6277E62B48FF}"/>
    <cellStyle name="표준 36 2" xfId="88" xr:uid="{E0C13F96-ECA2-4BAC-AAE1-9DB4AA2CD34D}"/>
    <cellStyle name="표준 37" xfId="44" xr:uid="{10A42DCE-BAD7-4559-B6AC-64E3ED9028B4}"/>
    <cellStyle name="표준 37 2" xfId="89" xr:uid="{A740E71B-1628-4AAF-BB5B-60409D0FE306}"/>
    <cellStyle name="표준 38" xfId="45" xr:uid="{1C0F820B-5558-4507-BF8A-E91D223A59C6}"/>
    <cellStyle name="표준 38 2" xfId="90" xr:uid="{1C299498-64EF-4970-A7D9-DD829432D181}"/>
    <cellStyle name="표준 39" xfId="46" xr:uid="{2BD6397D-2705-45E6-8E4E-27FAE930FA7A}"/>
    <cellStyle name="표준 39 2" xfId="91" xr:uid="{39AECDA3-6AF9-4672-904B-D2ABA6220599}"/>
    <cellStyle name="표준 4" xfId="11" xr:uid="{FCAB6955-5AF2-46C2-AFD8-59F6CA52C06F}"/>
    <cellStyle name="표준 4 2" xfId="56" xr:uid="{D6D0ACD1-CAC4-44E4-955B-FF7CD7353299}"/>
    <cellStyle name="표준 40" xfId="7" xr:uid="{31C38498-EB0A-4565-A457-CF00AB14F759}"/>
    <cellStyle name="표준 41" xfId="49" xr:uid="{5B775CB4-7EA5-4B20-A4C6-334E7DEE63B4}"/>
    <cellStyle name="표준 41 2" xfId="94" xr:uid="{77CF5C5E-275E-479C-9648-CCCB6B28DAA2}"/>
    <cellStyle name="표준 42" xfId="47" xr:uid="{7CB60805-EE73-46FB-B732-611644D97573}"/>
    <cellStyle name="표준 42 2" xfId="92" xr:uid="{FBBB3A73-15FE-4E62-931F-D5BF5F17FC61}"/>
    <cellStyle name="표준 43" xfId="48" xr:uid="{DAD7ABA9-A7DC-4F53-A19A-9BD96DD46B80}"/>
    <cellStyle name="표준 43 2" xfId="93" xr:uid="{5858DBD3-4DAF-49A8-9264-9E37B8CE3DA6}"/>
    <cellStyle name="표준 45" xfId="50" xr:uid="{7032CC00-0B7B-460B-AF5B-2FE32F4419C0}"/>
    <cellStyle name="표준 45 2" xfId="95" xr:uid="{AB170CAB-8960-4CE1-BE29-339BA1B23415}"/>
    <cellStyle name="표준 46" xfId="51" xr:uid="{A3E4C38F-C48B-4B14-9F6F-F3CA23068961}"/>
    <cellStyle name="표준 46 2" xfId="96" xr:uid="{2CF760FD-A8AD-49DD-A21E-66A40C161A36}"/>
    <cellStyle name="표준 5" xfId="12" xr:uid="{AC816F86-B5DC-4F3F-8204-3F193632A70C}"/>
    <cellStyle name="표준 5 2" xfId="57" xr:uid="{39472708-ED08-4BF3-AA9D-7213797C1A8B}"/>
    <cellStyle name="표준 6" xfId="13" xr:uid="{9661FA17-A72A-4FAF-ADC5-BE8A19107A5B}"/>
    <cellStyle name="표준 6 2" xfId="58" xr:uid="{EA6056AD-F098-4D47-B7D8-D2E6DFD7C582}"/>
    <cellStyle name="표준 7" xfId="14" xr:uid="{E41D29F4-AED7-4835-9B4B-6156CBC3D455}"/>
    <cellStyle name="표준 7 2" xfId="59" xr:uid="{B25D3DFD-3AE7-4155-9C48-DD1E1F664D56}"/>
    <cellStyle name="표준 8" xfId="15" xr:uid="{C4ED58A5-9EE8-47AE-ACDB-588DE60F9447}"/>
    <cellStyle name="표준 8 2" xfId="60" xr:uid="{F2D64832-4C1B-44E6-B59E-9DA2F529EC78}"/>
    <cellStyle name="표준 9" xfId="16" xr:uid="{554D21FF-8F6D-4C6F-8C73-0E68227001E4}"/>
    <cellStyle name="표준 9 2" xfId="61" xr:uid="{693903DD-819A-4214-B280-6D26074E24C6}"/>
    <cellStyle name="표준_거래명세서(부가세포함넓은양식)" xfId="2" xr:uid="{00000000-0005-0000-0000-000002000000}"/>
  </cellStyles>
  <dxfs count="115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37B18014-5658-4DE8-A229-50F4F93100C0}">
      <tableStyleElement type="wholeTable" dxfId="1152"/>
      <tableStyleElement type="headerRow" dxfId="1151"/>
      <tableStyleElement type="totalRow" dxfId="1150"/>
      <tableStyleElement type="firstColumn" dxfId="1149"/>
      <tableStyleElement type="lastColumn" dxfId="1148"/>
      <tableStyleElement type="firstRowStripe" dxfId="1147"/>
      <tableStyleElement type="firstColumnStripe" dxfId="1146"/>
    </tableStyle>
    <tableStyle name="Light Style 1 - Accent 1" table="0" count="7" xr9:uid="{95CED885-83AD-4F67-8ADC-9DCC96E5D817}">
      <tableStyleElement type="wholeTable" dxfId="1145"/>
      <tableStyleElement type="headerRow" dxfId="1144"/>
      <tableStyleElement type="totalRow" dxfId="1143"/>
      <tableStyleElement type="firstColumn" dxfId="1142"/>
      <tableStyleElement type="lastColumn" dxfId="1141"/>
      <tableStyleElement type="firstRowStripe" dxfId="1140"/>
      <tableStyleElement type="firstColumnStripe" dxfId="1139"/>
    </tableStyle>
  </tableStyles>
  <colors>
    <mruColors>
      <color rgb="FF0000FF"/>
      <color rgb="FF9999FF"/>
      <color rgb="FF9BE0FF"/>
      <color rgb="FFFF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82" Type="http://schemas.openxmlformats.org/officeDocument/2006/relationships/worksheet" Target="worksheets/sheet182.xml"/><Relationship Id="rId217" Type="http://schemas.openxmlformats.org/officeDocument/2006/relationships/worksheet" Target="worksheets/sheet217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291" Type="http://schemas.openxmlformats.org/officeDocument/2006/relationships/worksheet" Target="worksheets/sheet291.xml"/><Relationship Id="rId44" Type="http://schemas.openxmlformats.org/officeDocument/2006/relationships/worksheet" Target="worksheets/sheet44.xml"/><Relationship Id="rId65" Type="http://schemas.openxmlformats.org/officeDocument/2006/relationships/worksheet" Target="worksheets/sheet65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51" Type="http://schemas.openxmlformats.org/officeDocument/2006/relationships/worksheet" Target="worksheets/sheet151.xml"/><Relationship Id="rId172" Type="http://schemas.openxmlformats.org/officeDocument/2006/relationships/worksheet" Target="worksheets/sheet172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28" Type="http://schemas.openxmlformats.org/officeDocument/2006/relationships/worksheet" Target="worksheets/sheet228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281" Type="http://schemas.openxmlformats.org/officeDocument/2006/relationships/worksheet" Target="worksheets/sheet281.xml"/><Relationship Id="rId34" Type="http://schemas.openxmlformats.org/officeDocument/2006/relationships/worksheet" Target="worksheets/sheet34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141" Type="http://schemas.openxmlformats.org/officeDocument/2006/relationships/worksheet" Target="worksheets/sheet141.xml"/><Relationship Id="rId7" Type="http://schemas.openxmlformats.org/officeDocument/2006/relationships/worksheet" Target="worksheets/sheet7.xml"/><Relationship Id="rId162" Type="http://schemas.openxmlformats.org/officeDocument/2006/relationships/worksheet" Target="worksheets/sheet162.xml"/><Relationship Id="rId183" Type="http://schemas.openxmlformats.org/officeDocument/2006/relationships/worksheet" Target="worksheets/sheet183.xml"/><Relationship Id="rId218" Type="http://schemas.openxmlformats.org/officeDocument/2006/relationships/worksheet" Target="worksheets/sheet218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71" Type="http://schemas.openxmlformats.org/officeDocument/2006/relationships/worksheet" Target="worksheets/sheet271.xml"/><Relationship Id="rId292" Type="http://schemas.openxmlformats.org/officeDocument/2006/relationships/worksheet" Target="worksheets/sheet292.xml"/><Relationship Id="rId24" Type="http://schemas.openxmlformats.org/officeDocument/2006/relationships/worksheet" Target="worksheets/sheet24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31" Type="http://schemas.openxmlformats.org/officeDocument/2006/relationships/worksheet" Target="worksheets/sheet131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29" Type="http://schemas.openxmlformats.org/officeDocument/2006/relationships/worksheet" Target="worksheets/sheet229.xml"/><Relationship Id="rId240" Type="http://schemas.openxmlformats.org/officeDocument/2006/relationships/worksheet" Target="worksheets/sheet240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8" Type="http://schemas.openxmlformats.org/officeDocument/2006/relationships/worksheet" Target="worksheets/sheet8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184" Type="http://schemas.openxmlformats.org/officeDocument/2006/relationships/worksheet" Target="worksheets/sheet184.xml"/><Relationship Id="rId219" Type="http://schemas.openxmlformats.org/officeDocument/2006/relationships/worksheet" Target="worksheets/sheet219.xml"/><Relationship Id="rId230" Type="http://schemas.openxmlformats.org/officeDocument/2006/relationships/worksheet" Target="worksheets/sheet230.xml"/><Relationship Id="rId251" Type="http://schemas.openxmlformats.org/officeDocument/2006/relationships/worksheet" Target="worksheets/sheet251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293" Type="http://schemas.openxmlformats.org/officeDocument/2006/relationships/worksheet" Target="worksheets/sheet29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220" Type="http://schemas.openxmlformats.org/officeDocument/2006/relationships/worksheet" Target="worksheets/sheet220.xml"/><Relationship Id="rId241" Type="http://schemas.openxmlformats.org/officeDocument/2006/relationships/worksheet" Target="worksheets/sheet24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283" Type="http://schemas.openxmlformats.org/officeDocument/2006/relationships/worksheet" Target="worksheets/sheet283.xml"/><Relationship Id="rId78" Type="http://schemas.openxmlformats.org/officeDocument/2006/relationships/worksheet" Target="worksheets/sheet78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64" Type="http://schemas.openxmlformats.org/officeDocument/2006/relationships/worksheet" Target="worksheets/sheet164.xml"/><Relationship Id="rId185" Type="http://schemas.openxmlformats.org/officeDocument/2006/relationships/worksheet" Target="worksheets/sheet185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52" Type="http://schemas.openxmlformats.org/officeDocument/2006/relationships/worksheet" Target="worksheets/sheet252.xml"/><Relationship Id="rId273" Type="http://schemas.openxmlformats.org/officeDocument/2006/relationships/worksheet" Target="worksheets/sheet273.xml"/><Relationship Id="rId294" Type="http://schemas.openxmlformats.org/officeDocument/2006/relationships/worksheet" Target="worksheets/sheet294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theme" Target="theme/theme1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styles" Target="styles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sharedStrings" Target="sharedStrings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1.bin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2.bin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3.bin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4.bin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6.bin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7.bin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8.bin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9.bin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0.bin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1.bin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2.bin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3.bin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4.bin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5.bin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6.bin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7.bin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8.bin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9.bin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0.bin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1.bin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2.bin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3.bin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4.bin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5.bin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6.bin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7.bin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8.bin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9.bin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0.bin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1.bin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2.bin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3.bin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4.bin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5.bin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6.bin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7.bin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8.bin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9.bin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0.bin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1.bin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2.bin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3.bin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4.bin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5.bin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6.bin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7.bin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8.bin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9.bin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0.bin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1.bin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2.bin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3.bin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4.bin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5.bin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6.bin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7.bin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8.bin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9.bin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0.bin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1.bin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2.bin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3.bin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4.bin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5.bin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6.bin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7.bin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8.bin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9.bin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0.bin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1.bin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2.bin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3.bin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4.bin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5.bin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6.bin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7.bin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8.bin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9.bin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0.bin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1.bin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2.bin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3.bin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4.bin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5.bin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6.bin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7.bin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8.bin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9.bin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0.bin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1.bin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2.bin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3.bin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4.bin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5.bin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6.bin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7.bin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8.bin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9.bin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0.bin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1.bin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2.bin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3.bin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4.bin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5.bin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6.bin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7.bin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8.bin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9.bin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0.bin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1.bin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2.bin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3.bin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4.bin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5.bin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6.bin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7.bin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8.bin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9.bin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0.bin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1.bin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2.bin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3.bin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4.bin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5.bin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6.bin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7.bin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8.bin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9.bin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0.bin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1.bin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2.bin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3.bin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4.bin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5.bin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6.bin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7.bin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8.bin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9.bin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0.bin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1.bin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2.bin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3.bin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4.bin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5.bin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6.bin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7.bin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8.bin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9.bin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0.bin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1.bin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2.bin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3.bin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4.bin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5.bin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6.bin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7.bin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8.bin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9.bin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0.bin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1.bin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2.bin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3.bin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E37F5-E1AF-4B98-BD63-D3090D206965}">
  <sheetPr>
    <tabColor rgb="FF00B0F0"/>
  </sheetPr>
  <dimension ref="A1:AT38"/>
  <sheetViews>
    <sheetView zoomScale="70" zoomScaleNormal="70" workbookViewId="0">
      <selection activeCell="E22" sqref="E22"/>
    </sheetView>
  </sheetViews>
  <sheetFormatPr defaultRowHeight="13.5" x14ac:dyDescent="0.15"/>
  <cols>
    <col min="1" max="1" width="16.109375" customWidth="1"/>
    <col min="2" max="2" width="23.5546875" bestFit="1" customWidth="1"/>
    <col min="3" max="8" width="23.5546875" customWidth="1"/>
    <col min="9" max="9" width="24.6640625" customWidth="1"/>
    <col min="10" max="10" width="28.77734375" customWidth="1"/>
  </cols>
  <sheetData>
    <row r="1" spans="1:46" ht="22.5" x14ac:dyDescent="0.15">
      <c r="A1" t="s" ph="1">
        <v>433</v>
      </c>
      <c r="B1" t="s" ph="1">
        <v>66</v>
      </c>
      <c r="C1" ph="1"/>
      <c r="D1" ph="1"/>
      <c r="E1" ph="1"/>
      <c r="F1" ph="1"/>
      <c r="G1" ph="1"/>
      <c r="H1" ph="1"/>
      <c r="J1" s="77" ph="1"/>
      <c r="K1" ph="1"/>
      <c r="L1" ph="1"/>
      <c r="M1" ph="1"/>
      <c r="N1" ph="1"/>
      <c r="O1" ph="1"/>
      <c r="P1" ph="1"/>
      <c r="Q1" ph="1"/>
      <c r="R1" ph="1"/>
      <c r="S1" ph="1"/>
      <c r="T1" ph="1"/>
      <c r="U1" ph="1"/>
      <c r="V1" ph="1"/>
      <c r="W1" ph="1"/>
      <c r="X1" ph="1"/>
      <c r="Y1" ph="1"/>
      <c r="Z1" ph="1"/>
      <c r="AA1" ph="1"/>
      <c r="AB1" ph="1"/>
      <c r="AC1" ph="1"/>
      <c r="AD1" ph="1"/>
      <c r="AE1" ph="1"/>
      <c r="AF1" ph="1"/>
      <c r="AG1" ph="1"/>
      <c r="AH1" ph="1"/>
      <c r="AI1" ph="1"/>
      <c r="AJ1" ph="1"/>
      <c r="AK1" ph="1"/>
      <c r="AL1" ph="1"/>
      <c r="AM1" ph="1"/>
      <c r="AN1" ph="1"/>
      <c r="AO1" ph="1"/>
      <c r="AP1" ph="1"/>
      <c r="AQ1" ph="1"/>
      <c r="AR1" ph="1"/>
      <c r="AS1" ph="1"/>
      <c r="AT1" ph="1"/>
    </row>
    <row r="2" spans="1:46" x14ac:dyDescent="0.15">
      <c r="A2" t="s">
        <v>35</v>
      </c>
      <c r="C2" t="s">
        <v>327</v>
      </c>
      <c r="D2" t="s">
        <v>328</v>
      </c>
      <c r="E2" t="s">
        <v>329</v>
      </c>
      <c r="F2" t="s">
        <v>330</v>
      </c>
      <c r="G2" t="s">
        <v>412</v>
      </c>
      <c r="H2" t="s">
        <v>18</v>
      </c>
    </row>
    <row r="3" spans="1:46" x14ac:dyDescent="0.15">
      <c r="A3" t="s">
        <v>78</v>
      </c>
      <c r="C3">
        <v>18</v>
      </c>
      <c r="H3">
        <v>18</v>
      </c>
    </row>
    <row r="4" spans="1:46" x14ac:dyDescent="0.15">
      <c r="A4" t="s">
        <v>109</v>
      </c>
      <c r="C4">
        <v>19</v>
      </c>
      <c r="D4">
        <v>3</v>
      </c>
      <c r="F4">
        <v>1</v>
      </c>
      <c r="H4">
        <v>23</v>
      </c>
    </row>
    <row r="5" spans="1:46" x14ac:dyDescent="0.15">
      <c r="A5" t="s">
        <v>37</v>
      </c>
      <c r="C5">
        <v>57</v>
      </c>
      <c r="D5">
        <v>1</v>
      </c>
      <c r="E5">
        <v>3</v>
      </c>
      <c r="H5">
        <v>61</v>
      </c>
    </row>
    <row r="6" spans="1:46" x14ac:dyDescent="0.15">
      <c r="A6" t="s">
        <v>36</v>
      </c>
      <c r="C6">
        <v>50</v>
      </c>
      <c r="D6">
        <v>2</v>
      </c>
      <c r="E6">
        <v>1</v>
      </c>
      <c r="F6">
        <v>3</v>
      </c>
      <c r="H6">
        <v>56</v>
      </c>
    </row>
    <row r="7" spans="1:46" x14ac:dyDescent="0.15">
      <c r="A7" t="s">
        <v>54</v>
      </c>
      <c r="C7">
        <v>68</v>
      </c>
      <c r="D7">
        <v>6</v>
      </c>
      <c r="E7">
        <v>4</v>
      </c>
      <c r="F7">
        <v>2</v>
      </c>
      <c r="G7">
        <v>2</v>
      </c>
      <c r="H7">
        <v>82</v>
      </c>
    </row>
    <row r="8" spans="1:46" x14ac:dyDescent="0.15">
      <c r="A8" t="s">
        <v>138</v>
      </c>
      <c r="C8">
        <v>26</v>
      </c>
      <c r="D8">
        <v>2</v>
      </c>
      <c r="E8">
        <v>2</v>
      </c>
      <c r="H8">
        <v>30</v>
      </c>
    </row>
    <row r="9" spans="1:46" x14ac:dyDescent="0.15">
      <c r="A9" t="s">
        <v>133</v>
      </c>
      <c r="C9">
        <v>32</v>
      </c>
      <c r="D9">
        <v>3</v>
      </c>
      <c r="E9">
        <v>2</v>
      </c>
      <c r="H9">
        <v>37</v>
      </c>
    </row>
    <row r="10" spans="1:46" x14ac:dyDescent="0.15">
      <c r="A10" t="s">
        <v>40</v>
      </c>
      <c r="C10">
        <v>49</v>
      </c>
      <c r="D10">
        <v>5</v>
      </c>
      <c r="E10">
        <v>2</v>
      </c>
      <c r="H10">
        <v>56</v>
      </c>
    </row>
    <row r="11" spans="1:46" x14ac:dyDescent="0.15">
      <c r="A11" t="s">
        <v>94</v>
      </c>
      <c r="C11">
        <v>52</v>
      </c>
      <c r="D11">
        <v>7</v>
      </c>
      <c r="E11">
        <v>10</v>
      </c>
      <c r="F11">
        <v>2</v>
      </c>
      <c r="H11">
        <v>71</v>
      </c>
    </row>
    <row r="12" spans="1:46" x14ac:dyDescent="0.15">
      <c r="A12" t="s">
        <v>39</v>
      </c>
      <c r="C12">
        <v>20</v>
      </c>
      <c r="D12">
        <v>5</v>
      </c>
      <c r="E12">
        <v>1</v>
      </c>
      <c r="G12">
        <v>3</v>
      </c>
      <c r="H12">
        <v>29</v>
      </c>
    </row>
    <row r="13" spans="1:46" x14ac:dyDescent="0.15">
      <c r="A13" t="s">
        <v>89</v>
      </c>
      <c r="C13">
        <v>119</v>
      </c>
      <c r="D13">
        <v>13</v>
      </c>
      <c r="E13">
        <v>25</v>
      </c>
      <c r="F13">
        <v>10</v>
      </c>
      <c r="G13">
        <v>2</v>
      </c>
      <c r="H13">
        <v>169</v>
      </c>
    </row>
    <row r="14" spans="1:46" x14ac:dyDescent="0.15">
      <c r="A14" t="s">
        <v>38</v>
      </c>
      <c r="C14">
        <v>57</v>
      </c>
      <c r="D14">
        <v>5</v>
      </c>
      <c r="E14">
        <v>2</v>
      </c>
      <c r="F14">
        <v>1</v>
      </c>
      <c r="H14">
        <v>65</v>
      </c>
    </row>
    <row r="15" spans="1:46" x14ac:dyDescent="0.15">
      <c r="A15" t="s">
        <v>18</v>
      </c>
      <c r="C15">
        <v>567</v>
      </c>
      <c r="D15">
        <v>52</v>
      </c>
      <c r="E15">
        <v>52</v>
      </c>
      <c r="F15">
        <v>19</v>
      </c>
      <c r="G15">
        <v>7</v>
      </c>
      <c r="H15">
        <v>697</v>
      </c>
    </row>
    <row r="23" ht="15" customHeight="1" x14ac:dyDescent="0.15"/>
    <row r="24" ht="15" customHeight="1" x14ac:dyDescent="0.15"/>
    <row r="25" ht="15" customHeight="1" x14ac:dyDescent="0.15"/>
    <row r="38" ht="15" customHeight="1" x14ac:dyDescent="0.15"/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D587-9529-45A9-ACC1-81DE7F48775B}">
  <sheetPr>
    <tabColor rgb="FF00B0F0"/>
    <pageSetUpPr fitToPage="1"/>
  </sheetPr>
  <dimension ref="B1:AM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7" width="2.33203125" style="5"/>
    <col min="38" max="38" width="30.109375" style="5" bestFit="1" customWidth="1"/>
    <col min="39" max="39" width="3.5546875" style="5" bestFit="1" customWidth="1"/>
    <col min="40" max="40" width="5.6640625" style="5" bestFit="1" customWidth="1"/>
    <col min="41" max="41" width="29.88671875" style="5" bestFit="1" customWidth="1"/>
    <col min="42" max="43" width="5.664062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9" ht="14.25" thickBot="1" x14ac:dyDescent="0.2">
      <c r="B1" s="29" t="s">
        <v>79</v>
      </c>
      <c r="C1" s="28"/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344"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  <c r="AL13"/>
      <c r="AM13"/>
    </row>
    <row r="14" spans="2:39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18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18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  <c r="AL14"/>
      <c r="AM14"/>
    </row>
    <row r="15" spans="2:39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0</v>
      </c>
      <c r="R15" s="247"/>
      <c r="S15" s="248"/>
      <c r="T15" s="334">
        <f t="shared" si="0"/>
        <v>0</v>
      </c>
      <c r="U15" s="335"/>
      <c r="V15" s="335"/>
      <c r="W15" s="331">
        <f t="shared" si="1"/>
        <v>0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  <c r="AL15"/>
      <c r="AM15"/>
    </row>
    <row r="16" spans="2:39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0</v>
      </c>
      <c r="R16" s="247"/>
      <c r="S16" s="248"/>
      <c r="T16" s="334">
        <f t="shared" si="0"/>
        <v>0</v>
      </c>
      <c r="U16" s="335"/>
      <c r="V16" s="335"/>
      <c r="W16" s="331">
        <f t="shared" si="1"/>
        <v>0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  <c r="AL16"/>
      <c r="AM16"/>
    </row>
    <row r="17" spans="2:39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0</v>
      </c>
      <c r="R17" s="247"/>
      <c r="S17" s="248"/>
      <c r="T17" s="334">
        <f t="shared" si="0"/>
        <v>0</v>
      </c>
      <c r="U17" s="335"/>
      <c r="V17" s="335"/>
      <c r="W17" s="331">
        <f t="shared" si="1"/>
        <v>0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  <c r="AL17"/>
      <c r="AM17"/>
    </row>
    <row r="18" spans="2:39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  <c r="AL18" s="26"/>
      <c r="AM18"/>
    </row>
    <row r="19" spans="2:39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9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9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9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18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9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tr">
        <f>G8</f>
        <v>강원특별자치도 원주시 호저면 주산리 298,1층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9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9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9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9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9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9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9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9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원주센터(저온)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9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강원특별자치도 원주시 호저면 주산리 298,1층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18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18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1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0</v>
      </c>
      <c r="R40" s="174"/>
      <c r="S40" s="174"/>
      <c r="T40" s="175">
        <f t="shared" si="5"/>
        <v>0</v>
      </c>
      <c r="U40" s="175"/>
      <c r="V40" s="175"/>
      <c r="W40" s="176">
        <f t="shared" si="6"/>
        <v>0</v>
      </c>
      <c r="X40" s="176"/>
      <c r="Y40" s="176"/>
      <c r="Z40" s="176"/>
      <c r="AA40" s="340" t="str">
        <f t="shared" si="7"/>
        <v/>
      </c>
      <c r="AB40" s="341"/>
      <c r="AC40" s="341"/>
      <c r="AD40" s="341"/>
      <c r="AE40" s="341"/>
      <c r="AF40" s="341"/>
      <c r="AG40" s="341"/>
      <c r="AH40" s="341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0</v>
      </c>
      <c r="R41" s="174"/>
      <c r="S41" s="174"/>
      <c r="T41" s="175">
        <f t="shared" si="5"/>
        <v>0</v>
      </c>
      <c r="U41" s="175"/>
      <c r="V41" s="175"/>
      <c r="W41" s="176">
        <f t="shared" si="6"/>
        <v>0</v>
      </c>
      <c r="X41" s="176"/>
      <c r="Y41" s="176"/>
      <c r="Z41" s="176"/>
      <c r="AA41" s="340" t="str">
        <f t="shared" si="7"/>
        <v/>
      </c>
      <c r="AB41" s="341"/>
      <c r="AC41" s="341"/>
      <c r="AD41" s="341"/>
      <c r="AE41" s="341"/>
      <c r="AF41" s="341"/>
      <c r="AG41" s="341"/>
      <c r="AH41" s="341"/>
      <c r="AI41" s="125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0</v>
      </c>
      <c r="R42" s="174"/>
      <c r="S42" s="174"/>
      <c r="T42" s="175">
        <f t="shared" si="5"/>
        <v>0</v>
      </c>
      <c r="U42" s="175"/>
      <c r="V42" s="175"/>
      <c r="W42" s="176">
        <f t="shared" si="6"/>
        <v>0</v>
      </c>
      <c r="X42" s="176"/>
      <c r="Y42" s="176"/>
      <c r="Z42" s="176"/>
      <c r="AA42" s="340" t="str">
        <f t="shared" si="7"/>
        <v/>
      </c>
      <c r="AB42" s="341"/>
      <c r="AC42" s="341"/>
      <c r="AD42" s="341"/>
      <c r="AE42" s="341"/>
      <c r="AF42" s="341"/>
      <c r="AG42" s="341"/>
      <c r="AH42" s="341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1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>IF(OR(Q18=0,AA18=""),"",AA18)</f>
        <v/>
      </c>
      <c r="AB44" s="341"/>
      <c r="AC44" s="341"/>
      <c r="AD44" s="341"/>
      <c r="AE44" s="341"/>
      <c r="AF44" s="341"/>
      <c r="AG44" s="341"/>
      <c r="AH44" s="342"/>
      <c r="AI44" s="125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177" t="s">
        <v>286</v>
      </c>
      <c r="AB45" s="173"/>
      <c r="AC45" s="173"/>
      <c r="AD45" s="173"/>
      <c r="AE45" s="173"/>
      <c r="AF45" s="173"/>
      <c r="AG45" s="173"/>
      <c r="AH45" s="178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177"/>
      <c r="AB46" s="173"/>
      <c r="AC46" s="173"/>
      <c r="AD46" s="173"/>
      <c r="AE46" s="173"/>
      <c r="AF46" s="173"/>
      <c r="AG46" s="173"/>
      <c r="AH46" s="178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18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강원특별자치도 원주시 호저면 주산리 298,1층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W17:Z17"/>
    <mergeCell ref="AA17:AH17"/>
    <mergeCell ref="T16:V16"/>
    <mergeCell ref="AA14:AH14"/>
    <mergeCell ref="Q18:S18"/>
    <mergeCell ref="T18:V18"/>
    <mergeCell ref="W18:Z18"/>
    <mergeCell ref="AA18:AH18"/>
    <mergeCell ref="T19:V19"/>
    <mergeCell ref="W19:Z19"/>
    <mergeCell ref="AA16:AH16"/>
    <mergeCell ref="Q44:S44"/>
    <mergeCell ref="T44:V44"/>
    <mergeCell ref="W44:Z44"/>
    <mergeCell ref="W41:Z41"/>
    <mergeCell ref="AA41:AH41"/>
    <mergeCell ref="M21:P21"/>
    <mergeCell ref="Q21:S21"/>
    <mergeCell ref="T21:V21"/>
    <mergeCell ref="T37:V37"/>
    <mergeCell ref="W37:Z37"/>
    <mergeCell ref="G29:P30"/>
    <mergeCell ref="R33:U34"/>
    <mergeCell ref="AA37:AH37"/>
    <mergeCell ref="W39:Z39"/>
    <mergeCell ref="AA39:AH39"/>
    <mergeCell ref="AA38:AH38"/>
    <mergeCell ref="M38:P38"/>
    <mergeCell ref="Q38:S38"/>
    <mergeCell ref="T38:V38"/>
    <mergeCell ref="AA43:AH43"/>
    <mergeCell ref="AA21:AH21"/>
    <mergeCell ref="E37:L37"/>
    <mergeCell ref="M37:P37"/>
    <mergeCell ref="Q37:S37"/>
    <mergeCell ref="B22:D22"/>
    <mergeCell ref="C31:F32"/>
    <mergeCell ref="G31:K32"/>
    <mergeCell ref="C35:F36"/>
    <mergeCell ref="W23:AH24"/>
    <mergeCell ref="R31:U32"/>
    <mergeCell ref="V31:AA32"/>
    <mergeCell ref="AB31:AC32"/>
    <mergeCell ref="AD31:AH32"/>
    <mergeCell ref="Q29:Q36"/>
    <mergeCell ref="R29:U30"/>
    <mergeCell ref="V29:AH30"/>
    <mergeCell ref="E22:L22"/>
    <mergeCell ref="M22:Z22"/>
    <mergeCell ref="AA22:AH22"/>
    <mergeCell ref="B23:V24"/>
    <mergeCell ref="R35:U36"/>
    <mergeCell ref="V35:AA36"/>
    <mergeCell ref="AB35:AC36"/>
    <mergeCell ref="AD35:AH36"/>
    <mergeCell ref="L31:P32"/>
    <mergeCell ref="B27:AH28"/>
    <mergeCell ref="B29:B36"/>
    <mergeCell ref="C29:F30"/>
    <mergeCell ref="B13:D13"/>
    <mergeCell ref="E42:L42"/>
    <mergeCell ref="E38:L38"/>
    <mergeCell ref="C33:F34"/>
    <mergeCell ref="G33:P34"/>
    <mergeCell ref="V33:AH34"/>
    <mergeCell ref="G35:P36"/>
    <mergeCell ref="E41:L41"/>
    <mergeCell ref="M41:P41"/>
    <mergeCell ref="Q41:S41"/>
    <mergeCell ref="T41:V41"/>
    <mergeCell ref="T15:V15"/>
    <mergeCell ref="W15:Z15"/>
    <mergeCell ref="AA15:AH15"/>
    <mergeCell ref="E17:L17"/>
    <mergeCell ref="M17:P17"/>
    <mergeCell ref="Q17:S17"/>
    <mergeCell ref="T17:V17"/>
    <mergeCell ref="E15:L15"/>
    <mergeCell ref="M15:P15"/>
    <mergeCell ref="Q15:S15"/>
    <mergeCell ref="W16:Z16"/>
    <mergeCell ref="M16:P16"/>
    <mergeCell ref="Q16:S16"/>
    <mergeCell ref="W12:Z12"/>
    <mergeCell ref="M13:P13"/>
    <mergeCell ref="E13:L13"/>
    <mergeCell ref="E14:L14"/>
    <mergeCell ref="M14:P14"/>
    <mergeCell ref="Q14:S14"/>
    <mergeCell ref="T14:V14"/>
    <mergeCell ref="W14:Z14"/>
    <mergeCell ref="AA13:AH13"/>
    <mergeCell ref="W13:Z13"/>
    <mergeCell ref="T13:V13"/>
    <mergeCell ref="Q13:S13"/>
    <mergeCell ref="E16:L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AA12:AH12"/>
    <mergeCell ref="E12:L12"/>
    <mergeCell ref="Q12:S12"/>
    <mergeCell ref="T12:V12"/>
    <mergeCell ref="V8:AH9"/>
    <mergeCell ref="C10:F11"/>
    <mergeCell ref="G10:P11"/>
    <mergeCell ref="R10:U11"/>
    <mergeCell ref="V10:AA11"/>
    <mergeCell ref="B48:V49"/>
    <mergeCell ref="W48:AH49"/>
    <mergeCell ref="M43:P43"/>
    <mergeCell ref="Q43:S43"/>
    <mergeCell ref="T43:V43"/>
    <mergeCell ref="W43:Z43"/>
    <mergeCell ref="AA44:AH44"/>
    <mergeCell ref="E43:L43"/>
    <mergeCell ref="B47:D47"/>
    <mergeCell ref="E47:L47"/>
    <mergeCell ref="M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B38:D38"/>
    <mergeCell ref="AA42:AH42"/>
    <mergeCell ref="M42:P42"/>
    <mergeCell ref="Q42:S42"/>
    <mergeCell ref="T42:V42"/>
    <mergeCell ref="W42:Z42"/>
    <mergeCell ref="E40:L40"/>
    <mergeCell ref="M40:P40"/>
    <mergeCell ref="Q40:S40"/>
    <mergeCell ref="T40:V40"/>
    <mergeCell ref="W40:Z40"/>
    <mergeCell ref="AA40:AH40"/>
    <mergeCell ref="W38:Z38"/>
    <mergeCell ref="E39:L39"/>
    <mergeCell ref="M39:P39"/>
    <mergeCell ref="Q39:S39"/>
    <mergeCell ref="T39:V39"/>
    <mergeCell ref="E44:L44"/>
    <mergeCell ref="M44:P44"/>
    <mergeCell ref="E21:L21"/>
    <mergeCell ref="E18:L18"/>
    <mergeCell ref="M18:P18"/>
    <mergeCell ref="E20:L20"/>
    <mergeCell ref="M20:P20"/>
    <mergeCell ref="E19:L19"/>
    <mergeCell ref="M19:P19"/>
    <mergeCell ref="Q19:S19"/>
    <mergeCell ref="AA19:AH19"/>
    <mergeCell ref="W20:Z20"/>
    <mergeCell ref="AA20:AH20"/>
    <mergeCell ref="Q20:S20"/>
    <mergeCell ref="T20:V20"/>
    <mergeCell ref="W21:Z21"/>
  </mergeCells>
  <phoneticPr fontId="7" type="noConversion"/>
  <conditionalFormatting sqref="AA13">
    <cfRule type="expression" dxfId="1138" priority="3">
      <formula>Q13:S25=0</formula>
    </cfRule>
  </conditionalFormatting>
  <conditionalFormatting sqref="AA19:AA21">
    <cfRule type="expression" dxfId="1137" priority="20">
      <formula>Q19:S30=0</formula>
    </cfRule>
  </conditionalFormatting>
  <conditionalFormatting sqref="AA14:AH15">
    <cfRule type="expression" dxfId="1136" priority="1">
      <formula>Q14:S24=0</formula>
    </cfRule>
  </conditionalFormatting>
  <conditionalFormatting sqref="AA16:AH18">
    <cfRule type="expression" dxfId="1135" priority="2">
      <formula>Q16:S24=0</formula>
    </cfRule>
  </conditionalFormatting>
  <conditionalFormatting sqref="AA45:AH46">
    <cfRule type="expression" dxfId="1134" priority="17">
      <formula>Q20:S28=0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T38:T46 C14:E21 T13:T21 Q13:Q21 M8:M21 B12:B23 E37:E47 B37:B48 M33:M47 Q38:Q46 C39:D46 AA37:AA46 AA12:AA21" xr:uid="{D3D79103-EEB4-40F9-B97F-2B2BEF8B0484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8C2C-E00F-4838-9048-BC024A2DFF6B}">
  <sheetPr>
    <tabColor rgb="FF00B0F0"/>
    <pageSetUpPr fitToPage="1"/>
  </sheetPr>
  <dimension ref="B1:AI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42" width="2.33203125" style="5"/>
    <col min="43" max="43" width="3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110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</row>
    <row r="14" spans="2:34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19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19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</row>
    <row r="15" spans="2:34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3</v>
      </c>
      <c r="R15" s="247"/>
      <c r="S15" s="248"/>
      <c r="T15" s="334">
        <f t="shared" si="0"/>
        <v>0</v>
      </c>
      <c r="U15" s="335"/>
      <c r="V15" s="335"/>
      <c r="W15" s="331">
        <f t="shared" si="1"/>
        <v>3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</row>
    <row r="16" spans="2:34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0</v>
      </c>
      <c r="R16" s="247"/>
      <c r="S16" s="248"/>
      <c r="T16" s="334">
        <f t="shared" si="0"/>
        <v>0</v>
      </c>
      <c r="U16" s="335"/>
      <c r="V16" s="335"/>
      <c r="W16" s="331">
        <f t="shared" si="1"/>
        <v>0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</row>
    <row r="17" spans="2:34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1</v>
      </c>
      <c r="R17" s="247"/>
      <c r="S17" s="248"/>
      <c r="T17" s="334">
        <f t="shared" si="0"/>
        <v>0</v>
      </c>
      <c r="U17" s="335"/>
      <c r="V17" s="335"/>
      <c r="W17" s="331">
        <f t="shared" si="1"/>
        <v>1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</row>
    <row r="18" spans="2:34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</row>
    <row r="19" spans="2:34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4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4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4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23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4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108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4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4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4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4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4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4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김해센터(저온)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경상남도 김해시 진례면 
테크노밸리로 193-28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19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19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1"/>
      <c r="AI39" s="125"/>
    </row>
    <row r="40" spans="2:35" ht="21.95" customHeight="1" x14ac:dyDescent="0.15">
      <c r="B40" s="19"/>
      <c r="C40" s="41"/>
      <c r="D40" s="21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3</v>
      </c>
      <c r="R40" s="174"/>
      <c r="S40" s="174"/>
      <c r="T40" s="175">
        <f t="shared" si="5"/>
        <v>0</v>
      </c>
      <c r="U40" s="175"/>
      <c r="V40" s="175"/>
      <c r="W40" s="176">
        <f t="shared" si="6"/>
        <v>3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1"/>
      <c r="AI40" s="125"/>
    </row>
    <row r="41" spans="2:35" ht="21.95" customHeight="1" x14ac:dyDescent="0.15">
      <c r="B41" s="9"/>
      <c r="C41" s="16"/>
      <c r="D41" s="10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0</v>
      </c>
      <c r="R41" s="174"/>
      <c r="S41" s="174"/>
      <c r="T41" s="175">
        <f t="shared" si="5"/>
        <v>0</v>
      </c>
      <c r="U41" s="175"/>
      <c r="V41" s="175"/>
      <c r="W41" s="176">
        <f t="shared" si="6"/>
        <v>0</v>
      </c>
      <c r="X41" s="176"/>
      <c r="Y41" s="176"/>
      <c r="Z41" s="176"/>
      <c r="AA41" s="340" t="str">
        <f t="shared" si="7"/>
        <v/>
      </c>
      <c r="AB41" s="341"/>
      <c r="AC41" s="341"/>
      <c r="AD41" s="341"/>
      <c r="AE41" s="341"/>
      <c r="AF41" s="341"/>
      <c r="AG41" s="341"/>
      <c r="AH41" s="341"/>
      <c r="AI41" s="125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1</v>
      </c>
      <c r="R42" s="174"/>
      <c r="S42" s="174"/>
      <c r="T42" s="175">
        <f t="shared" si="5"/>
        <v>0</v>
      </c>
      <c r="U42" s="175"/>
      <c r="V42" s="175"/>
      <c r="W42" s="176">
        <f t="shared" si="6"/>
        <v>1</v>
      </c>
      <c r="X42" s="176"/>
      <c r="Y42" s="176"/>
      <c r="Z42" s="176"/>
      <c r="AA42" s="340" t="str">
        <f t="shared" si="7"/>
        <v>26.11.03 / 11.10</v>
      </c>
      <c r="AB42" s="341"/>
      <c r="AC42" s="341"/>
      <c r="AD42" s="341"/>
      <c r="AE42" s="341"/>
      <c r="AF42" s="341"/>
      <c r="AG42" s="341"/>
      <c r="AH42" s="341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1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>IF(OR(Q18=0,AA18=""),"",AA18)</f>
        <v/>
      </c>
      <c r="AB44" s="341"/>
      <c r="AC44" s="341"/>
      <c r="AD44" s="341"/>
      <c r="AE44" s="341"/>
      <c r="AF44" s="341"/>
      <c r="AG44" s="341"/>
      <c r="AH44" s="342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ref="AA45" si="8">IF(AA20="","",AA20)</f>
        <v/>
      </c>
      <c r="AB45" s="341"/>
      <c r="AC45" s="341"/>
      <c r="AD45" s="341"/>
      <c r="AE45" s="341"/>
      <c r="AF45" s="341"/>
      <c r="AG45" s="341"/>
      <c r="AH45" s="342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177"/>
      <c r="AB46" s="173"/>
      <c r="AC46" s="173"/>
      <c r="AD46" s="173"/>
      <c r="AE46" s="173"/>
      <c r="AF46" s="173"/>
      <c r="AG46" s="173"/>
      <c r="AH46" s="178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23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경상남도 김해시 진례면 
테크노밸리로 193-28
TEL 070-4398-2825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AA43:AH43"/>
    <mergeCell ref="R29:U30"/>
    <mergeCell ref="V29:AH30"/>
    <mergeCell ref="W18:Z18"/>
    <mergeCell ref="AA18:AH18"/>
    <mergeCell ref="M22:Z22"/>
    <mergeCell ref="AA22:AH22"/>
    <mergeCell ref="B23:V24"/>
    <mergeCell ref="W23:AH24"/>
    <mergeCell ref="E21:L21"/>
    <mergeCell ref="Q21:S21"/>
    <mergeCell ref="T21:V21"/>
    <mergeCell ref="B29:B36"/>
    <mergeCell ref="C29:F30"/>
    <mergeCell ref="G29:P30"/>
    <mergeCell ref="AB35:AC36"/>
    <mergeCell ref="AD35:AH36"/>
    <mergeCell ref="R31:U32"/>
    <mergeCell ref="B27:AH28"/>
    <mergeCell ref="W21:Z21"/>
    <mergeCell ref="AA21:AH21"/>
    <mergeCell ref="B22:D22"/>
    <mergeCell ref="E22:L22"/>
    <mergeCell ref="M18:P18"/>
    <mergeCell ref="AA14:AH14"/>
    <mergeCell ref="M41:P41"/>
    <mergeCell ref="Q41:S41"/>
    <mergeCell ref="T41:V41"/>
    <mergeCell ref="W41:Z41"/>
    <mergeCell ref="AA41:AH41"/>
    <mergeCell ref="E40:L40"/>
    <mergeCell ref="W40:Z40"/>
    <mergeCell ref="E39:L39"/>
    <mergeCell ref="M39:P39"/>
    <mergeCell ref="Q39:S39"/>
    <mergeCell ref="T39:V39"/>
    <mergeCell ref="W39:Z39"/>
    <mergeCell ref="AA39:AH39"/>
    <mergeCell ref="M40:P40"/>
    <mergeCell ref="Q40:S40"/>
    <mergeCell ref="T40:V40"/>
    <mergeCell ref="E41:L41"/>
    <mergeCell ref="E14:L14"/>
    <mergeCell ref="M14:P14"/>
    <mergeCell ref="Q14:S14"/>
    <mergeCell ref="T14:V14"/>
    <mergeCell ref="W14:Z14"/>
    <mergeCell ref="AA15:AH15"/>
    <mergeCell ref="G8:P9"/>
    <mergeCell ref="R8:U9"/>
    <mergeCell ref="V8:AH9"/>
    <mergeCell ref="C10:F11"/>
    <mergeCell ref="G10:P11"/>
    <mergeCell ref="R10:U11"/>
    <mergeCell ref="V10:AA11"/>
    <mergeCell ref="B13:D13"/>
    <mergeCell ref="AA40:AH40"/>
    <mergeCell ref="T19:V19"/>
    <mergeCell ref="W19:Z19"/>
    <mergeCell ref="AA19:AH19"/>
    <mergeCell ref="C33:F34"/>
    <mergeCell ref="G33:P34"/>
    <mergeCell ref="E37:L37"/>
    <mergeCell ref="M37:P37"/>
    <mergeCell ref="Q37:S37"/>
    <mergeCell ref="T37:V37"/>
    <mergeCell ref="W37:Z37"/>
    <mergeCell ref="C31:F32"/>
    <mergeCell ref="G31:K32"/>
    <mergeCell ref="R33:U34"/>
    <mergeCell ref="V33:AH34"/>
    <mergeCell ref="Q29:Q36"/>
    <mergeCell ref="AA12:AH12"/>
    <mergeCell ref="M13:P13"/>
    <mergeCell ref="E13:L13"/>
    <mergeCell ref="AA13:AH13"/>
    <mergeCell ref="W13:Z13"/>
    <mergeCell ref="T13:V13"/>
    <mergeCell ref="Q13:S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E12:L12"/>
    <mergeCell ref="Q12:S12"/>
    <mergeCell ref="T12:V12"/>
    <mergeCell ref="W12:Z12"/>
    <mergeCell ref="E17:L17"/>
    <mergeCell ref="M17:P17"/>
    <mergeCell ref="Q17:S17"/>
    <mergeCell ref="T17:V17"/>
    <mergeCell ref="M16:P16"/>
    <mergeCell ref="W15:Z15"/>
    <mergeCell ref="W17:Z17"/>
    <mergeCell ref="AA17:AH17"/>
    <mergeCell ref="Q16:S16"/>
    <mergeCell ref="T16:V16"/>
    <mergeCell ref="M15:P15"/>
    <mergeCell ref="Q15:S15"/>
    <mergeCell ref="T15:V15"/>
    <mergeCell ref="E15:L15"/>
    <mergeCell ref="W16:Z16"/>
    <mergeCell ref="AA16:AH16"/>
    <mergeCell ref="E16:L16"/>
    <mergeCell ref="Q18:S18"/>
    <mergeCell ref="T18:V18"/>
    <mergeCell ref="E19:L19"/>
    <mergeCell ref="M19:P19"/>
    <mergeCell ref="Q19:S19"/>
    <mergeCell ref="M21:P21"/>
    <mergeCell ref="E20:L20"/>
    <mergeCell ref="M20:P20"/>
    <mergeCell ref="Q20:S20"/>
    <mergeCell ref="T20:V20"/>
    <mergeCell ref="W20:Z20"/>
    <mergeCell ref="AA20:AH20"/>
    <mergeCell ref="E18:L18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M47:Z47"/>
    <mergeCell ref="AA47:AH47"/>
    <mergeCell ref="E45:L45"/>
    <mergeCell ref="M45:P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Q45:S45"/>
    <mergeCell ref="T45:V45"/>
    <mergeCell ref="W45:Z45"/>
    <mergeCell ref="AA45:AH45"/>
    <mergeCell ref="AD31:AH32"/>
    <mergeCell ref="AA37:AH37"/>
    <mergeCell ref="C35:F36"/>
    <mergeCell ref="G35:P36"/>
    <mergeCell ref="R35:U36"/>
    <mergeCell ref="V35:AA36"/>
    <mergeCell ref="E38:L38"/>
    <mergeCell ref="M38:P38"/>
    <mergeCell ref="Q38:S38"/>
    <mergeCell ref="T38:V38"/>
    <mergeCell ref="W38:Z38"/>
    <mergeCell ref="AB31:AC32"/>
    <mergeCell ref="B38:D38"/>
    <mergeCell ref="V31:AA32"/>
    <mergeCell ref="L31:P32"/>
    <mergeCell ref="AA38:AH38"/>
  </mergeCells>
  <phoneticPr fontId="7" type="noConversion"/>
  <conditionalFormatting sqref="AA13">
    <cfRule type="expression" dxfId="1133" priority="9332">
      <formula>Q13:S25=0</formula>
    </cfRule>
  </conditionalFormatting>
  <conditionalFormatting sqref="AA19:AA21">
    <cfRule type="expression" dxfId="1132" priority="12">
      <formula>Q19:S30=0</formula>
    </cfRule>
  </conditionalFormatting>
  <conditionalFormatting sqref="AA14:AH15">
    <cfRule type="expression" dxfId="1131" priority="1">
      <formula>Q14:S24=0</formula>
    </cfRule>
  </conditionalFormatting>
  <conditionalFormatting sqref="AA16:AH18">
    <cfRule type="expression" dxfId="1130" priority="6">
      <formula>Q16:S24=0</formula>
    </cfRule>
  </conditionalFormatting>
  <conditionalFormatting sqref="AA46:AH46">
    <cfRule type="expression" dxfId="1129" priority="8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T38:T46 E37:E47 M33:M47 Q38:Q46 C39:D46 AA37:AA46 B37:B48" xr:uid="{2F325007-7C98-4022-9575-C811F5099D78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C6754-7D69-49A1-A7D5-94C4745EA4ED}">
  <sheetPr>
    <tabColor rgb="FF00B0F0"/>
    <pageSetUpPr fitToPage="1"/>
  </sheetPr>
  <dimension ref="B1:AJ50"/>
  <sheetViews>
    <sheetView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9.88671875" style="5" bestFit="1" customWidth="1"/>
    <col min="37" max="37" width="4.5546875" style="5" bestFit="1" customWidth="1"/>
    <col min="38" max="42" width="2.33203125" style="5"/>
    <col min="43" max="43" width="3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6" ht="14.25" thickBot="1" x14ac:dyDescent="0.2">
      <c r="B1" s="29" t="s">
        <v>57</v>
      </c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  <c r="AJ13"/>
    </row>
    <row r="14" spans="2:36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57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57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  <c r="AJ14"/>
    </row>
    <row r="15" spans="2:36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1</v>
      </c>
      <c r="R15" s="247"/>
      <c r="S15" s="248"/>
      <c r="T15" s="334">
        <f t="shared" si="0"/>
        <v>0</v>
      </c>
      <c r="U15" s="335"/>
      <c r="V15" s="335"/>
      <c r="W15" s="331">
        <f t="shared" si="1"/>
        <v>1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  <c r="AJ15"/>
    </row>
    <row r="16" spans="2:36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3</v>
      </c>
      <c r="R16" s="247"/>
      <c r="S16" s="248"/>
      <c r="T16" s="334">
        <f t="shared" si="0"/>
        <v>0</v>
      </c>
      <c r="U16" s="335"/>
      <c r="V16" s="335"/>
      <c r="W16" s="331">
        <f t="shared" si="1"/>
        <v>3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  <c r="AJ16"/>
    </row>
    <row r="17" spans="2:36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0</v>
      </c>
      <c r="R17" s="247"/>
      <c r="S17" s="248"/>
      <c r="T17" s="334">
        <f t="shared" si="0"/>
        <v>0</v>
      </c>
      <c r="U17" s="335"/>
      <c r="V17" s="335"/>
      <c r="W17" s="331">
        <f t="shared" si="1"/>
        <v>0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  <c r="AJ17"/>
    </row>
    <row r="18" spans="2:36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  <c r="AJ18"/>
    </row>
    <row r="19" spans="2:36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  <c r="AJ19"/>
    </row>
    <row r="20" spans="2:36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  <c r="AJ20"/>
    </row>
    <row r="21" spans="2:36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  <c r="AJ21"/>
    </row>
    <row r="22" spans="2:36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61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6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tr">
        <f>G8</f>
        <v>경상남도 양산시 산막공단북3길 25(산막동 313-4)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6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6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6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6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6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6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6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6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양산센터(저온)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6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경상남도 양산시 산막공단북3길 25(산막동 313-4)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57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57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1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1</v>
      </c>
      <c r="R40" s="174"/>
      <c r="S40" s="174"/>
      <c r="T40" s="175">
        <f t="shared" si="5"/>
        <v>0</v>
      </c>
      <c r="U40" s="175"/>
      <c r="V40" s="175"/>
      <c r="W40" s="176">
        <f t="shared" si="6"/>
        <v>1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1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3</v>
      </c>
      <c r="R41" s="174"/>
      <c r="S41" s="174"/>
      <c r="T41" s="175">
        <f t="shared" si="5"/>
        <v>0</v>
      </c>
      <c r="U41" s="175"/>
      <c r="V41" s="175"/>
      <c r="W41" s="176">
        <f t="shared" si="6"/>
        <v>3</v>
      </c>
      <c r="X41" s="176"/>
      <c r="Y41" s="176"/>
      <c r="Z41" s="176"/>
      <c r="AA41" s="340" t="str">
        <f t="shared" si="7"/>
        <v>26.10.28</v>
      </c>
      <c r="AB41" s="341"/>
      <c r="AC41" s="341"/>
      <c r="AD41" s="341"/>
      <c r="AE41" s="341"/>
      <c r="AF41" s="341"/>
      <c r="AG41" s="341"/>
      <c r="AH41" s="341"/>
      <c r="AI41" s="125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0</v>
      </c>
      <c r="R42" s="174"/>
      <c r="S42" s="174"/>
      <c r="T42" s="175">
        <f t="shared" si="5"/>
        <v>0</v>
      </c>
      <c r="U42" s="175"/>
      <c r="V42" s="175"/>
      <c r="W42" s="176">
        <f t="shared" si="6"/>
        <v>0</v>
      </c>
      <c r="X42" s="176"/>
      <c r="Y42" s="176"/>
      <c r="Z42" s="176"/>
      <c r="AA42" s="340" t="str">
        <f t="shared" si="7"/>
        <v/>
      </c>
      <c r="AB42" s="341"/>
      <c r="AC42" s="341"/>
      <c r="AD42" s="341"/>
      <c r="AE42" s="341"/>
      <c r="AF42" s="341"/>
      <c r="AG42" s="341"/>
      <c r="AH42" s="341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1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>IF(OR(Q18=0,AA18=""),"",AA18)</f>
        <v/>
      </c>
      <c r="AB44" s="341"/>
      <c r="AC44" s="341"/>
      <c r="AD44" s="341"/>
      <c r="AE44" s="341"/>
      <c r="AF44" s="341"/>
      <c r="AG44" s="341"/>
      <c r="AH44" s="342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177" t="s">
        <v>286</v>
      </c>
      <c r="AB45" s="173"/>
      <c r="AC45" s="173"/>
      <c r="AD45" s="173"/>
      <c r="AE45" s="173"/>
      <c r="AF45" s="173"/>
      <c r="AG45" s="173"/>
      <c r="AH45" s="178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177"/>
      <c r="AB46" s="173"/>
      <c r="AC46" s="173"/>
      <c r="AD46" s="173"/>
      <c r="AE46" s="173"/>
      <c r="AF46" s="173"/>
      <c r="AG46" s="173"/>
      <c r="AH46" s="178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61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경상남도 양산시 산막공단북3길 25(산막동 313-4)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AA13">
    <cfRule type="expression" dxfId="1128" priority="8">
      <formula>Q13:S25=0</formula>
    </cfRule>
  </conditionalFormatting>
  <conditionalFormatting sqref="AA19:AA21">
    <cfRule type="expression" dxfId="1127" priority="7">
      <formula>Q19:S30=0</formula>
    </cfRule>
  </conditionalFormatting>
  <conditionalFormatting sqref="AA14:AH15">
    <cfRule type="expression" dxfId="1126" priority="1">
      <formula>Q14:S24=0</formula>
    </cfRule>
  </conditionalFormatting>
  <conditionalFormatting sqref="AA16:AH18">
    <cfRule type="expression" dxfId="1125" priority="6">
      <formula>Q16:S24=0</formula>
    </cfRule>
  </conditionalFormatting>
  <conditionalFormatting sqref="AA45:AH46">
    <cfRule type="expression" dxfId="1124" priority="12">
      <formula>Q20:S28=0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T38:T46 E37:E47 M33:M47 Q38:Q46 C39:D46 AA37:AA46 B37:B48" xr:uid="{A9037C87-E5F9-4599-84CF-9078451DBC04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4F9EB-444F-4052-9BCA-B2BE0D060331}">
  <sheetPr>
    <tabColor rgb="FF00B0F0"/>
    <pageSetUpPr fitToPage="1"/>
  </sheetPr>
  <dimension ref="B1:AN50"/>
  <sheetViews>
    <sheetView topLeftCell="A4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8" width="2.6640625" style="5" customWidth="1"/>
    <col min="39" max="39" width="29.88671875" style="5" bestFit="1" customWidth="1"/>
    <col min="40" max="40" width="3.5546875" style="5" bestFit="1" customWidth="1"/>
    <col min="41" max="41" width="2.33203125" style="5"/>
    <col min="42" max="43" width="5.664062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56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  <c r="AM13"/>
      <c r="AN13"/>
    </row>
    <row r="14" spans="2:40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50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50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  <c r="AM14"/>
      <c r="AN14"/>
    </row>
    <row r="15" spans="2:40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2</v>
      </c>
      <c r="R15" s="247"/>
      <c r="S15" s="248"/>
      <c r="T15" s="334">
        <f t="shared" si="0"/>
        <v>0</v>
      </c>
      <c r="U15" s="335"/>
      <c r="V15" s="335"/>
      <c r="W15" s="331">
        <f t="shared" si="1"/>
        <v>2</v>
      </c>
      <c r="X15" s="332"/>
      <c r="Y15" s="332"/>
      <c r="Z15" s="333"/>
      <c r="AA15" s="349" t="s">
        <v>400</v>
      </c>
      <c r="AB15" s="350"/>
      <c r="AC15" s="350"/>
      <c r="AD15" s="350"/>
      <c r="AE15" s="350"/>
      <c r="AF15" s="350"/>
      <c r="AG15" s="350"/>
      <c r="AH15" s="351"/>
      <c r="AM15"/>
      <c r="AN15"/>
    </row>
    <row r="16" spans="2:40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1</v>
      </c>
      <c r="R16" s="247"/>
      <c r="S16" s="248"/>
      <c r="T16" s="334">
        <f t="shared" si="0"/>
        <v>0</v>
      </c>
      <c r="U16" s="335"/>
      <c r="V16" s="335"/>
      <c r="W16" s="331">
        <f t="shared" si="1"/>
        <v>1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  <c r="AM16"/>
      <c r="AN16"/>
    </row>
    <row r="17" spans="2:40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3</v>
      </c>
      <c r="R17" s="247"/>
      <c r="S17" s="248"/>
      <c r="T17" s="334">
        <f t="shared" si="0"/>
        <v>0</v>
      </c>
      <c r="U17" s="335"/>
      <c r="V17" s="335"/>
      <c r="W17" s="331">
        <f t="shared" si="1"/>
        <v>3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  <c r="AM17"/>
      <c r="AN17"/>
    </row>
    <row r="18" spans="2:40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  <c r="AM18" s="26"/>
      <c r="AN18"/>
    </row>
    <row r="19" spans="2:40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  <c r="AM19"/>
    </row>
    <row r="20" spans="2:40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  <c r="AM20"/>
    </row>
    <row r="21" spans="2:40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  <c r="AM21"/>
    </row>
    <row r="22" spans="2:40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56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40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31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40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40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40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40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40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40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0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40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세종센터(저온)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40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세종특별자치시 연동면
응암리 925 E동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50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2" si="6">W14</f>
        <v>50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1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2</v>
      </c>
      <c r="R40" s="174"/>
      <c r="S40" s="174"/>
      <c r="T40" s="175">
        <f t="shared" si="5"/>
        <v>0</v>
      </c>
      <c r="U40" s="175"/>
      <c r="V40" s="175"/>
      <c r="W40" s="176">
        <f t="shared" si="6"/>
        <v>2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1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1</v>
      </c>
      <c r="R41" s="174"/>
      <c r="S41" s="174"/>
      <c r="T41" s="175">
        <f t="shared" si="5"/>
        <v>0</v>
      </c>
      <c r="U41" s="175"/>
      <c r="V41" s="175"/>
      <c r="W41" s="176">
        <f t="shared" si="6"/>
        <v>1</v>
      </c>
      <c r="X41" s="176"/>
      <c r="Y41" s="176"/>
      <c r="Z41" s="176"/>
      <c r="AA41" s="340" t="s">
        <v>302</v>
      </c>
      <c r="AB41" s="341"/>
      <c r="AC41" s="341"/>
      <c r="AD41" s="341"/>
      <c r="AE41" s="341"/>
      <c r="AF41" s="341"/>
      <c r="AG41" s="341"/>
      <c r="AH41" s="341"/>
      <c r="AI41" s="125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3</v>
      </c>
      <c r="R42" s="174"/>
      <c r="S42" s="174"/>
      <c r="T42" s="175">
        <f t="shared" si="5"/>
        <v>0</v>
      </c>
      <c r="U42" s="175"/>
      <c r="V42" s="175"/>
      <c r="W42" s="176">
        <f t="shared" si="6"/>
        <v>3</v>
      </c>
      <c r="X42" s="176"/>
      <c r="Y42" s="176"/>
      <c r="Z42" s="176"/>
      <c r="AA42" s="340" t="s">
        <v>316</v>
      </c>
      <c r="AB42" s="341"/>
      <c r="AC42" s="341"/>
      <c r="AD42" s="341"/>
      <c r="AE42" s="341"/>
      <c r="AF42" s="341"/>
      <c r="AG42" s="341"/>
      <c r="AH42" s="341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>W18</f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1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>IF(OR(Q18=0,AA18=""),"",AA18)</f>
        <v/>
      </c>
      <c r="AB44" s="341"/>
      <c r="AC44" s="341"/>
      <c r="AD44" s="341"/>
      <c r="AE44" s="341"/>
      <c r="AF44" s="341"/>
      <c r="AG44" s="341"/>
      <c r="AH44" s="342"/>
      <c r="AI44" s="125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ref="AA45" si="8">IF(AA20="","",AA20)</f>
        <v/>
      </c>
      <c r="AB45" s="341"/>
      <c r="AC45" s="341"/>
      <c r="AD45" s="341"/>
      <c r="AE45" s="341"/>
      <c r="AF45" s="341"/>
      <c r="AG45" s="341"/>
      <c r="AH45" s="341"/>
      <c r="AI45" s="125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177"/>
      <c r="AB46" s="173"/>
      <c r="AC46" s="173"/>
      <c r="AD46" s="173"/>
      <c r="AE46" s="173"/>
      <c r="AF46" s="173"/>
      <c r="AG46" s="173"/>
      <c r="AH46" s="178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56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세종특별자치시 연동면
응암리 925 E동
허승현 대리 044-862-4400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W38:Z38">
    <cfRule type="expression" dxfId="1123" priority="9821">
      <formula>Q38:S47=0</formula>
    </cfRule>
  </conditionalFormatting>
  <conditionalFormatting sqref="W39:Z39">
    <cfRule type="expression" dxfId="1122" priority="1">
      <formula>Q39:S49=0</formula>
    </cfRule>
  </conditionalFormatting>
  <conditionalFormatting sqref="W40:Z43">
    <cfRule type="expression" dxfId="1121" priority="9069">
      <formula>Q40:S48=0</formula>
    </cfRule>
  </conditionalFormatting>
  <conditionalFormatting sqref="W44:Z46">
    <cfRule type="expression" dxfId="1120" priority="10">
      <formula>Q44:S50=0</formula>
    </cfRule>
  </conditionalFormatting>
  <conditionalFormatting sqref="AA13">
    <cfRule type="expression" dxfId="1119" priority="9">
      <formula>Q13:S25=0</formula>
    </cfRule>
  </conditionalFormatting>
  <conditionalFormatting sqref="AA14:AH14">
    <cfRule type="expression" dxfId="1118" priority="2">
      <formula>Q14:S24=0</formula>
    </cfRule>
  </conditionalFormatting>
  <conditionalFormatting sqref="AA16:AH18">
    <cfRule type="expression" dxfId="1117" priority="7">
      <formula>Q16:S24=0</formula>
    </cfRule>
  </conditionalFormatting>
  <conditionalFormatting sqref="AA46:AH46">
    <cfRule type="expression" dxfId="1116" priority="11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3 W48 B2:B4 C35 C2:F3 C6 C10 C4 C31 D25:F28 B25:C29 W23 Q2:AH11 G8:L11 N8:P11 H2:K5 G2:G6 M2:P5 L2:L6 G33:L36 N33:P36 H25:K30 G25:G31 Q25:AH36 M25:P30 L25:L31 F22:M22 C37:D37 AA12:AA21 C14:D21 T13:T21 E13:E22 M8:M21 Q13:Q21 B12:B23 M33:M47 T38:T46 E37:E47 Q38:Q46 C39:D46 AA37:AA46 B37:B48" xr:uid="{79BDE101-ADD6-434A-9FC3-ABFB95A45BD4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6CDB6-324C-47C9-9FB3-04F28C415BBE}">
  <sheetPr>
    <tabColor rgb="FF00B0F0"/>
    <pageSetUpPr fitToPage="1"/>
  </sheetPr>
  <dimension ref="B1:AI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6640625" style="5" customWidth="1"/>
    <col min="38" max="40" width="2.33203125" style="5"/>
    <col min="41" max="41" width="29.109375" style="5" bestFit="1" customWidth="1"/>
    <col min="42" max="43" width="4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55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</row>
    <row r="14" spans="2:34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68</v>
      </c>
      <c r="R14" s="247"/>
      <c r="S14" s="248"/>
      <c r="T14" s="334">
        <f t="shared" ref="T14:T18" si="0">IFERROR(ROUNDDOWN(Q14/M14,0),"")</f>
        <v>1</v>
      </c>
      <c r="U14" s="335"/>
      <c r="V14" s="335"/>
      <c r="W14" s="331">
        <f t="shared" ref="W14:W18" si="1">IFERROR(Q14-(T14*M14),"")</f>
        <v>8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</row>
    <row r="15" spans="2:34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6</v>
      </c>
      <c r="R15" s="247"/>
      <c r="S15" s="248"/>
      <c r="T15" s="334">
        <f t="shared" si="0"/>
        <v>0</v>
      </c>
      <c r="U15" s="335"/>
      <c r="V15" s="335"/>
      <c r="W15" s="331">
        <f t="shared" si="1"/>
        <v>6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</row>
    <row r="16" spans="2:34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4</v>
      </c>
      <c r="R16" s="247"/>
      <c r="S16" s="248"/>
      <c r="T16" s="334">
        <f t="shared" si="0"/>
        <v>0</v>
      </c>
      <c r="U16" s="335"/>
      <c r="V16" s="335"/>
      <c r="W16" s="331">
        <f t="shared" si="1"/>
        <v>4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</row>
    <row r="17" spans="2:34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2</v>
      </c>
      <c r="R17" s="247"/>
      <c r="S17" s="248"/>
      <c r="T17" s="334">
        <f t="shared" si="0"/>
        <v>0</v>
      </c>
      <c r="U17" s="335"/>
      <c r="V17" s="335"/>
      <c r="W17" s="331">
        <f t="shared" si="1"/>
        <v>2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</row>
    <row r="18" spans="2:34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2</v>
      </c>
      <c r="R18" s="247"/>
      <c r="S18" s="248"/>
      <c r="T18" s="334">
        <f t="shared" si="0"/>
        <v>0</v>
      </c>
      <c r="U18" s="335"/>
      <c r="V18" s="335"/>
      <c r="W18" s="331">
        <f t="shared" si="1"/>
        <v>2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</row>
    <row r="19" spans="2:34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4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4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4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82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4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tr">
        <f>G8</f>
        <v>전라남도 장성군 황룡면 황룡리 44-2 2층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4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4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4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4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4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4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장성센터(저온)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전라남도 장성군 황룡면 황룡리 44-2 2층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2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68</v>
      </c>
      <c r="R39" s="174"/>
      <c r="S39" s="174"/>
      <c r="T39" s="175">
        <f t="shared" ref="T39:T43" si="5">T14</f>
        <v>1</v>
      </c>
      <c r="U39" s="175"/>
      <c r="V39" s="175"/>
      <c r="W39" s="176">
        <f t="shared" ref="W39:W43" si="6">W14</f>
        <v>8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2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6</v>
      </c>
      <c r="R40" s="174"/>
      <c r="S40" s="174"/>
      <c r="T40" s="175">
        <f t="shared" si="5"/>
        <v>0</v>
      </c>
      <c r="U40" s="175"/>
      <c r="V40" s="175"/>
      <c r="W40" s="176">
        <f t="shared" si="6"/>
        <v>6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2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4</v>
      </c>
      <c r="R41" s="174"/>
      <c r="S41" s="174"/>
      <c r="T41" s="175">
        <f t="shared" si="5"/>
        <v>0</v>
      </c>
      <c r="U41" s="175"/>
      <c r="V41" s="175"/>
      <c r="W41" s="176">
        <f t="shared" si="6"/>
        <v>4</v>
      </c>
      <c r="X41" s="176"/>
      <c r="Y41" s="176"/>
      <c r="Z41" s="176"/>
      <c r="AA41" s="340" t="s">
        <v>302</v>
      </c>
      <c r="AB41" s="341"/>
      <c r="AC41" s="341"/>
      <c r="AD41" s="341"/>
      <c r="AE41" s="341"/>
      <c r="AF41" s="341"/>
      <c r="AG41" s="341"/>
      <c r="AH41" s="342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2</v>
      </c>
      <c r="R42" s="174"/>
      <c r="S42" s="174"/>
      <c r="T42" s="175">
        <f t="shared" si="5"/>
        <v>0</v>
      </c>
      <c r="U42" s="175"/>
      <c r="V42" s="175"/>
      <c r="W42" s="176">
        <f t="shared" si="6"/>
        <v>2</v>
      </c>
      <c r="X42" s="176"/>
      <c r="Y42" s="176"/>
      <c r="Z42" s="176"/>
      <c r="AA42" s="340" t="str">
        <f t="shared" si="7"/>
        <v>26.11.03 / 11.10</v>
      </c>
      <c r="AB42" s="341"/>
      <c r="AC42" s="341"/>
      <c r="AD42" s="341"/>
      <c r="AE42" s="341"/>
      <c r="AF42" s="341"/>
      <c r="AG42" s="341"/>
      <c r="AH42" s="342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2</v>
      </c>
      <c r="R43" s="174"/>
      <c r="S43" s="174"/>
      <c r="T43" s="175">
        <f t="shared" si="5"/>
        <v>0</v>
      </c>
      <c r="U43" s="175"/>
      <c r="V43" s="175"/>
      <c r="W43" s="176">
        <f t="shared" si="6"/>
        <v>2</v>
      </c>
      <c r="X43" s="176"/>
      <c r="Y43" s="176"/>
      <c r="Z43" s="176"/>
      <c r="AA43" s="340" t="str">
        <f t="shared" si="7"/>
        <v>26.11.07</v>
      </c>
      <c r="AB43" s="341"/>
      <c r="AC43" s="341"/>
      <c r="AD43" s="341"/>
      <c r="AE43" s="341"/>
      <c r="AF43" s="341"/>
      <c r="AG43" s="341"/>
      <c r="AH43" s="342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>IF(OR(Q18=0,AA18=""),"",AA18)</f>
        <v>26.11.07</v>
      </c>
      <c r="AB44" s="341"/>
      <c r="AC44" s="341"/>
      <c r="AD44" s="341"/>
      <c r="AE44" s="341"/>
      <c r="AF44" s="341"/>
      <c r="AG44" s="341"/>
      <c r="AH44" s="342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ref="AA45" si="8">IF(AA20="","",AA20)</f>
        <v/>
      </c>
      <c r="AB45" s="341"/>
      <c r="AC45" s="341"/>
      <c r="AD45" s="341"/>
      <c r="AE45" s="341"/>
      <c r="AF45" s="341"/>
      <c r="AG45" s="341"/>
      <c r="AH45" s="342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340" t="str">
        <f t="shared" ref="AA46" si="9">IF(AA21="","",AA21)</f>
        <v/>
      </c>
      <c r="AB46" s="341"/>
      <c r="AC46" s="341"/>
      <c r="AD46" s="341"/>
      <c r="AE46" s="341"/>
      <c r="AF46" s="341"/>
      <c r="AG46" s="341"/>
      <c r="AH46" s="342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82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전라남도 장성군 황룡면 황룡리 44-2 2층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AA13">
    <cfRule type="expression" dxfId="1115" priority="8">
      <formula>Q13:S25=0</formula>
    </cfRule>
  </conditionalFormatting>
  <conditionalFormatting sqref="AA14:AH15">
    <cfRule type="expression" dxfId="1114" priority="1">
      <formula>Q14:S24=0</formula>
    </cfRule>
  </conditionalFormatting>
  <conditionalFormatting sqref="AA16:AH18">
    <cfRule type="expression" dxfId="1113" priority="6">
      <formula>Q16:S24=0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B37:B48 E37:E47 M33:M47 Q38:Q46 C39:D46 AA37:AA46 T38:T46" xr:uid="{719BFABC-D606-4EAC-8627-2E36841533F9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3B83-9C94-4057-90D6-C0334BDC42F2}">
  <sheetPr>
    <tabColor rgb="FF00B0F0"/>
    <pageSetUpPr fitToPage="1"/>
  </sheetPr>
  <dimension ref="B1:AI50"/>
  <sheetViews>
    <sheetView topLeftCell="A1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7" width="2.6640625" style="5" customWidth="1"/>
    <col min="38" max="38" width="5.6640625" style="5" bestFit="1" customWidth="1"/>
    <col min="39" max="40" width="2.33203125" style="5"/>
    <col min="41" max="41" width="5.6640625" style="5" bestFit="1" customWidth="1"/>
    <col min="42" max="42" width="2.33203125" style="5"/>
    <col min="43" max="43" width="3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139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</row>
    <row r="14" spans="2:34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26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26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</row>
    <row r="15" spans="2:34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2</v>
      </c>
      <c r="R15" s="247"/>
      <c r="S15" s="248"/>
      <c r="T15" s="334">
        <f t="shared" si="0"/>
        <v>0</v>
      </c>
      <c r="U15" s="335"/>
      <c r="V15" s="335"/>
      <c r="W15" s="331">
        <f t="shared" si="1"/>
        <v>2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</row>
    <row r="16" spans="2:34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2</v>
      </c>
      <c r="R16" s="247"/>
      <c r="S16" s="248"/>
      <c r="T16" s="334">
        <f t="shared" si="0"/>
        <v>0</v>
      </c>
      <c r="U16" s="335"/>
      <c r="V16" s="335"/>
      <c r="W16" s="331">
        <f t="shared" si="1"/>
        <v>2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</row>
    <row r="17" spans="2:34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0</v>
      </c>
      <c r="R17" s="247"/>
      <c r="S17" s="248"/>
      <c r="T17" s="334">
        <f t="shared" si="0"/>
        <v>0</v>
      </c>
      <c r="U17" s="335"/>
      <c r="V17" s="335"/>
      <c r="W17" s="331">
        <f t="shared" si="1"/>
        <v>0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</row>
    <row r="18" spans="2:34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</row>
    <row r="19" spans="2:34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4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4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4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30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4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tr">
        <f>G8</f>
        <v>경상북도 김천시 어모면 옥율리 212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4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4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4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4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4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4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김천센터(저온)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경상북도 김천시 어모면 옥율리 212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26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26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2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2</v>
      </c>
      <c r="R40" s="174"/>
      <c r="S40" s="174"/>
      <c r="T40" s="175">
        <f t="shared" si="5"/>
        <v>0</v>
      </c>
      <c r="U40" s="175"/>
      <c r="V40" s="175"/>
      <c r="W40" s="176">
        <f t="shared" si="6"/>
        <v>2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2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2</v>
      </c>
      <c r="R41" s="174"/>
      <c r="S41" s="174"/>
      <c r="T41" s="175">
        <f t="shared" si="5"/>
        <v>0</v>
      </c>
      <c r="U41" s="175"/>
      <c r="V41" s="175"/>
      <c r="W41" s="176">
        <f t="shared" si="6"/>
        <v>2</v>
      </c>
      <c r="X41" s="176"/>
      <c r="Y41" s="176"/>
      <c r="Z41" s="176"/>
      <c r="AA41" s="340" t="str">
        <f t="shared" si="7"/>
        <v>26.10.28</v>
      </c>
      <c r="AB41" s="341"/>
      <c r="AC41" s="341"/>
      <c r="AD41" s="341"/>
      <c r="AE41" s="341"/>
      <c r="AF41" s="341"/>
      <c r="AG41" s="341"/>
      <c r="AH41" s="342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0</v>
      </c>
      <c r="R42" s="174"/>
      <c r="S42" s="174"/>
      <c r="T42" s="175">
        <f t="shared" si="5"/>
        <v>0</v>
      </c>
      <c r="U42" s="175"/>
      <c r="V42" s="175"/>
      <c r="W42" s="176">
        <f t="shared" si="6"/>
        <v>0</v>
      </c>
      <c r="X42" s="176"/>
      <c r="Y42" s="176"/>
      <c r="Z42" s="176"/>
      <c r="AA42" s="340" t="str">
        <f t="shared" si="7"/>
        <v/>
      </c>
      <c r="AB42" s="341"/>
      <c r="AC42" s="341"/>
      <c r="AD42" s="341"/>
      <c r="AE42" s="341"/>
      <c r="AF42" s="341"/>
      <c r="AG42" s="341"/>
      <c r="AH42" s="342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2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>IF(OR(Q18=0,AA18=""),"",AA18)</f>
        <v/>
      </c>
      <c r="AB44" s="341"/>
      <c r="AC44" s="341"/>
      <c r="AD44" s="341"/>
      <c r="AE44" s="341"/>
      <c r="AF44" s="341"/>
      <c r="AG44" s="341"/>
      <c r="AH44" s="342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ref="AA45" si="8">IF(AA20="","",AA20)</f>
        <v/>
      </c>
      <c r="AB45" s="341"/>
      <c r="AC45" s="341"/>
      <c r="AD45" s="341"/>
      <c r="AE45" s="341"/>
      <c r="AF45" s="341"/>
      <c r="AG45" s="341"/>
      <c r="AH45" s="342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352"/>
      <c r="AB46" s="173"/>
      <c r="AC46" s="173"/>
      <c r="AD46" s="173"/>
      <c r="AE46" s="173"/>
      <c r="AF46" s="173"/>
      <c r="AG46" s="173"/>
      <c r="AH46" s="178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30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경상북도 김천시 어모면 옥율리 212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W13:Z13">
    <cfRule type="expression" dxfId="1112" priority="9626">
      <formula>Q13:S25=0</formula>
    </cfRule>
  </conditionalFormatting>
  <conditionalFormatting sqref="W14:Z18">
    <cfRule type="expression" dxfId="1111" priority="9420">
      <formula>Q14:S28=0</formula>
    </cfRule>
  </conditionalFormatting>
  <conditionalFormatting sqref="W19:Z21">
    <cfRule type="expression" dxfId="1110" priority="12">
      <formula>Q19:S28=0</formula>
    </cfRule>
  </conditionalFormatting>
  <conditionalFormatting sqref="W38:Z38">
    <cfRule type="expression" dxfId="1109" priority="1">
      <formula>Q14:S23=0</formula>
    </cfRule>
  </conditionalFormatting>
  <conditionalFormatting sqref="W39:Z43">
    <cfRule type="expression" dxfId="1108" priority="9820">
      <formula>Q16:S25=0</formula>
    </cfRule>
  </conditionalFormatting>
  <conditionalFormatting sqref="W44:Z46">
    <cfRule type="expression" dxfId="1107" priority="15">
      <formula>Q16:S26=0</formula>
    </cfRule>
  </conditionalFormatting>
  <conditionalFormatting sqref="AA13">
    <cfRule type="expression" dxfId="1106" priority="10">
      <formula>Q13:S25=0</formula>
    </cfRule>
  </conditionalFormatting>
  <conditionalFormatting sqref="AA14:AH15">
    <cfRule type="expression" dxfId="1105" priority="2">
      <formula>Q14:S24=0</formula>
    </cfRule>
  </conditionalFormatting>
  <conditionalFormatting sqref="AA16:AH18">
    <cfRule type="expression" dxfId="1104" priority="8">
      <formula>Q16:S24=0</formula>
    </cfRule>
  </conditionalFormatting>
  <conditionalFormatting sqref="AA46:AH46">
    <cfRule type="expression" dxfId="1103" priority="16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B37:B48 E37:E47 M33:M47 Q38:Q46 C39:D46 AA37:AA46 T38:T46" xr:uid="{72D96350-4CFB-4797-87A6-C0AB1547E5A6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E1824-BB03-415C-A7DD-DEFAD9ABE9BC}">
  <sheetPr>
    <tabColor rgb="FF00B0F0"/>
    <pageSetUpPr fitToPage="1"/>
  </sheetPr>
  <dimension ref="B1:AK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9.88671875" style="5" bestFit="1" customWidth="1"/>
    <col min="37" max="37" width="4.5546875" style="5" bestFit="1" customWidth="1"/>
    <col min="38" max="38" width="2.6640625" style="5" customWidth="1"/>
    <col min="39" max="39" width="5.6640625" style="5" bestFit="1" customWidth="1"/>
    <col min="40" max="40" width="2.6640625" style="5" customWidth="1"/>
    <col min="41" max="41" width="5.6640625" style="5" bestFit="1" customWidth="1"/>
    <col min="42" max="42" width="2.33203125" style="5"/>
    <col min="43" max="43" width="3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7" ht="14.25" thickBot="1" x14ac:dyDescent="0.2">
      <c r="B1" s="29" t="s">
        <v>136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  <c r="AJ13"/>
      <c r="AK13"/>
    </row>
    <row r="14" spans="2:37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32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32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  <c r="AJ14"/>
      <c r="AK14"/>
    </row>
    <row r="15" spans="2:37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3</v>
      </c>
      <c r="R15" s="247"/>
      <c r="S15" s="248"/>
      <c r="T15" s="334">
        <f t="shared" si="0"/>
        <v>0</v>
      </c>
      <c r="U15" s="335"/>
      <c r="V15" s="335"/>
      <c r="W15" s="331">
        <f t="shared" si="1"/>
        <v>3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  <c r="AJ15"/>
      <c r="AK15"/>
    </row>
    <row r="16" spans="2:37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2</v>
      </c>
      <c r="R16" s="247"/>
      <c r="S16" s="248"/>
      <c r="T16" s="334">
        <f t="shared" si="0"/>
        <v>0</v>
      </c>
      <c r="U16" s="335"/>
      <c r="V16" s="335"/>
      <c r="W16" s="331">
        <f t="shared" si="1"/>
        <v>2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  <c r="AJ16"/>
      <c r="AK16"/>
    </row>
    <row r="17" spans="2:37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0</v>
      </c>
      <c r="R17" s="247"/>
      <c r="S17" s="248"/>
      <c r="T17" s="334">
        <f t="shared" si="0"/>
        <v>0</v>
      </c>
      <c r="U17" s="335"/>
      <c r="V17" s="335"/>
      <c r="W17" s="331">
        <f t="shared" si="1"/>
        <v>0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  <c r="AJ17"/>
      <c r="AK17"/>
    </row>
    <row r="18" spans="2:37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  <c r="AJ18"/>
      <c r="AK18"/>
    </row>
    <row r="19" spans="2:37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7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7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7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37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7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tr">
        <f>G8</f>
        <v>경상북도 경산시 압량읍 가야로 20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7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7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7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7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7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7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경산센터(저온)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7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경상북도 경산시 압량읍 가야로 20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32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32</v>
      </c>
      <c r="X39" s="176"/>
      <c r="Y39" s="176"/>
      <c r="Z39" s="176"/>
      <c r="AA39" s="340" t="str">
        <f t="shared" ref="AA39:AA46" si="7">IF(OR(Q14=0,AA14=""),"",AA14)</f>
        <v>26.11.07</v>
      </c>
      <c r="AB39" s="341"/>
      <c r="AC39" s="341"/>
      <c r="AD39" s="341"/>
      <c r="AE39" s="341"/>
      <c r="AF39" s="341"/>
      <c r="AG39" s="341"/>
      <c r="AH39" s="341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3</v>
      </c>
      <c r="R40" s="174"/>
      <c r="S40" s="174"/>
      <c r="T40" s="175">
        <f t="shared" si="5"/>
        <v>0</v>
      </c>
      <c r="U40" s="175"/>
      <c r="V40" s="175"/>
      <c r="W40" s="176">
        <f t="shared" si="6"/>
        <v>3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1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2</v>
      </c>
      <c r="R41" s="174"/>
      <c r="S41" s="174"/>
      <c r="T41" s="175">
        <f t="shared" si="5"/>
        <v>0</v>
      </c>
      <c r="U41" s="175"/>
      <c r="V41" s="175"/>
      <c r="W41" s="176">
        <f t="shared" si="6"/>
        <v>2</v>
      </c>
      <c r="X41" s="176"/>
      <c r="Y41" s="176"/>
      <c r="Z41" s="176"/>
      <c r="AA41" s="340" t="str">
        <f t="shared" si="7"/>
        <v>26.10.28</v>
      </c>
      <c r="AB41" s="341"/>
      <c r="AC41" s="341"/>
      <c r="AD41" s="341"/>
      <c r="AE41" s="341"/>
      <c r="AF41" s="341"/>
      <c r="AG41" s="341"/>
      <c r="AH41" s="342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0</v>
      </c>
      <c r="R42" s="174"/>
      <c r="S42" s="174"/>
      <c r="T42" s="175">
        <f t="shared" si="5"/>
        <v>0</v>
      </c>
      <c r="U42" s="175"/>
      <c r="V42" s="175"/>
      <c r="W42" s="176">
        <f t="shared" si="6"/>
        <v>0</v>
      </c>
      <c r="X42" s="176"/>
      <c r="Y42" s="176"/>
      <c r="Z42" s="176"/>
      <c r="AA42" s="340" t="str">
        <f t="shared" si="7"/>
        <v/>
      </c>
      <c r="AB42" s="341"/>
      <c r="AC42" s="341"/>
      <c r="AD42" s="341"/>
      <c r="AE42" s="341"/>
      <c r="AF42" s="341"/>
      <c r="AG42" s="341"/>
      <c r="AH42" s="342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2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 t="shared" si="7"/>
        <v/>
      </c>
      <c r="AB44" s="341"/>
      <c r="AC44" s="341"/>
      <c r="AD44" s="341"/>
      <c r="AE44" s="341"/>
      <c r="AF44" s="341"/>
      <c r="AG44" s="341"/>
      <c r="AH44" s="342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si="7"/>
        <v/>
      </c>
      <c r="AB45" s="341"/>
      <c r="AC45" s="341"/>
      <c r="AD45" s="341"/>
      <c r="AE45" s="341"/>
      <c r="AF45" s="341"/>
      <c r="AG45" s="341"/>
      <c r="AH45" s="342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340" t="str">
        <f t="shared" si="7"/>
        <v/>
      </c>
      <c r="AB46" s="341"/>
      <c r="AC46" s="341"/>
      <c r="AD46" s="341"/>
      <c r="AE46" s="341"/>
      <c r="AF46" s="341"/>
      <c r="AG46" s="341"/>
      <c r="AH46" s="342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37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경상북도 경산시 압량읍 가야로 20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E38:L38"/>
    <mergeCell ref="M38:P38"/>
    <mergeCell ref="Q38:S38"/>
    <mergeCell ref="T38:V38"/>
    <mergeCell ref="G35:P36"/>
    <mergeCell ref="E37:L37"/>
    <mergeCell ref="M37:P37"/>
    <mergeCell ref="AA43:AH43"/>
    <mergeCell ref="E39:L39"/>
    <mergeCell ref="M39:P39"/>
    <mergeCell ref="Q39:S39"/>
    <mergeCell ref="T39:V39"/>
    <mergeCell ref="W39:Z39"/>
    <mergeCell ref="AA39:AH39"/>
    <mergeCell ref="AA42:AH42"/>
    <mergeCell ref="Q37:S37"/>
    <mergeCell ref="T37:V37"/>
    <mergeCell ref="AD35:AH36"/>
    <mergeCell ref="C31:F32"/>
    <mergeCell ref="AB31:AC32"/>
    <mergeCell ref="AD31:AH32"/>
    <mergeCell ref="Q29:Q36"/>
    <mergeCell ref="C33:F34"/>
    <mergeCell ref="C29:F30"/>
    <mergeCell ref="C35:F36"/>
    <mergeCell ref="R29:U30"/>
    <mergeCell ref="V29:AH30"/>
    <mergeCell ref="G31:K32"/>
    <mergeCell ref="L31:P32"/>
    <mergeCell ref="V35:AA36"/>
    <mergeCell ref="G29:P30"/>
    <mergeCell ref="V33:AH34"/>
    <mergeCell ref="R31:U32"/>
    <mergeCell ref="G33:P34"/>
    <mergeCell ref="R33:U34"/>
    <mergeCell ref="R35:U36"/>
    <mergeCell ref="W44:Z44"/>
    <mergeCell ref="AA18:AH18"/>
    <mergeCell ref="W37:Z37"/>
    <mergeCell ref="AA37:AH37"/>
    <mergeCell ref="AA22:AH22"/>
    <mergeCell ref="W21:Z21"/>
    <mergeCell ref="AA44:AH44"/>
    <mergeCell ref="W40:Z40"/>
    <mergeCell ref="AA40:AH40"/>
    <mergeCell ref="AA38:AH38"/>
    <mergeCell ref="AB35:AC36"/>
    <mergeCell ref="W38:Z38"/>
    <mergeCell ref="W41:Z41"/>
    <mergeCell ref="AA41:AH41"/>
    <mergeCell ref="W42:Z42"/>
    <mergeCell ref="V31:AA32"/>
    <mergeCell ref="B23:V24"/>
    <mergeCell ref="W23:AH24"/>
    <mergeCell ref="B27:AH28"/>
    <mergeCell ref="B29:B36"/>
    <mergeCell ref="B22:D22"/>
    <mergeCell ref="AA21:AH21"/>
    <mergeCell ref="AA19:AH19"/>
    <mergeCell ref="B38:D38"/>
    <mergeCell ref="B48:V49"/>
    <mergeCell ref="W48:AH49"/>
    <mergeCell ref="B47:D47"/>
    <mergeCell ref="E47:L47"/>
    <mergeCell ref="M47:Z47"/>
    <mergeCell ref="AA47:AH47"/>
    <mergeCell ref="M43:P43"/>
    <mergeCell ref="Q43:S43"/>
    <mergeCell ref="T43:V43"/>
    <mergeCell ref="W43:Z43"/>
    <mergeCell ref="E43:L43"/>
    <mergeCell ref="E46:L46"/>
    <mergeCell ref="M46:P46"/>
    <mergeCell ref="Q46:S46"/>
    <mergeCell ref="T46:V46"/>
    <mergeCell ref="AA46:AH46"/>
    <mergeCell ref="W46:Z46"/>
    <mergeCell ref="W45:Z45"/>
    <mergeCell ref="AA45:AH45"/>
    <mergeCell ref="E45:L45"/>
    <mergeCell ref="M45:P45"/>
    <mergeCell ref="E44:L44"/>
    <mergeCell ref="M44:P44"/>
    <mergeCell ref="Q45:S45"/>
    <mergeCell ref="T45:V45"/>
    <mergeCell ref="E42:L42"/>
    <mergeCell ref="M42:P42"/>
    <mergeCell ref="Q42:S42"/>
    <mergeCell ref="T42:V42"/>
    <mergeCell ref="Q40:S40"/>
    <mergeCell ref="T40:V40"/>
    <mergeCell ref="M41:P41"/>
    <mergeCell ref="Q41:S41"/>
    <mergeCell ref="T41:V41"/>
    <mergeCell ref="E41:L41"/>
    <mergeCell ref="E40:L40"/>
    <mergeCell ref="M40:P40"/>
    <mergeCell ref="Q44:S44"/>
    <mergeCell ref="T44:V44"/>
    <mergeCell ref="B13:D13"/>
    <mergeCell ref="E15:L15"/>
    <mergeCell ref="M15:P15"/>
    <mergeCell ref="Q15:S15"/>
    <mergeCell ref="T15:V15"/>
    <mergeCell ref="W15:Z15"/>
    <mergeCell ref="AA15:AH15"/>
    <mergeCell ref="W14:Z14"/>
    <mergeCell ref="AA14:AH14"/>
    <mergeCell ref="W13:Z13"/>
    <mergeCell ref="M13:P13"/>
    <mergeCell ref="E14:L14"/>
    <mergeCell ref="Q14:S14"/>
    <mergeCell ref="T14:V14"/>
    <mergeCell ref="M22:Z22"/>
    <mergeCell ref="W20:Z20"/>
    <mergeCell ref="AA20:AH20"/>
    <mergeCell ref="T17:V17"/>
    <mergeCell ref="W17:Z17"/>
    <mergeCell ref="E19:L19"/>
    <mergeCell ref="M19:P19"/>
    <mergeCell ref="Q19:S19"/>
    <mergeCell ref="T19:V19"/>
    <mergeCell ref="W19:Z19"/>
    <mergeCell ref="E22:L22"/>
    <mergeCell ref="W18:Z18"/>
    <mergeCell ref="E21:L21"/>
    <mergeCell ref="M21:P21"/>
    <mergeCell ref="Q21:S21"/>
    <mergeCell ref="T21:V21"/>
    <mergeCell ref="E20:L20"/>
    <mergeCell ref="M20:P20"/>
    <mergeCell ref="Q20:S20"/>
    <mergeCell ref="T20:V20"/>
    <mergeCell ref="R8:U9"/>
    <mergeCell ref="V8:AH9"/>
    <mergeCell ref="C10:F11"/>
    <mergeCell ref="Q18:S18"/>
    <mergeCell ref="T18:V18"/>
    <mergeCell ref="E18:L18"/>
    <mergeCell ref="M18:P18"/>
    <mergeCell ref="E12:L12"/>
    <mergeCell ref="Q12:S12"/>
    <mergeCell ref="T12:V12"/>
    <mergeCell ref="W12:Z12"/>
    <mergeCell ref="AA12:AH12"/>
    <mergeCell ref="AA17:AH17"/>
    <mergeCell ref="E16:L16"/>
    <mergeCell ref="M16:P16"/>
    <mergeCell ref="Q16:S16"/>
    <mergeCell ref="T16:V16"/>
    <mergeCell ref="W16:Z16"/>
    <mergeCell ref="AA16:AH16"/>
    <mergeCell ref="Q17:S17"/>
    <mergeCell ref="E17:L17"/>
    <mergeCell ref="M17:P17"/>
    <mergeCell ref="AA13:AH13"/>
    <mergeCell ref="M14:P14"/>
    <mergeCell ref="G10:P11"/>
    <mergeCell ref="R10:U11"/>
    <mergeCell ref="V10:AA11"/>
    <mergeCell ref="E13:L13"/>
    <mergeCell ref="T13:V13"/>
    <mergeCell ref="Q13:S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</mergeCells>
  <phoneticPr fontId="7" type="noConversion"/>
  <conditionalFormatting sqref="AA13">
    <cfRule type="expression" dxfId="1102" priority="8">
      <formula>Q13:S25=0</formula>
    </cfRule>
  </conditionalFormatting>
  <conditionalFormatting sqref="AA19:AA21">
    <cfRule type="expression" dxfId="1101" priority="7">
      <formula>Q19:S30=0</formula>
    </cfRule>
  </conditionalFormatting>
  <conditionalFormatting sqref="AA14:AH15">
    <cfRule type="expression" dxfId="1100" priority="1">
      <formula>Q14:S24=0</formula>
    </cfRule>
  </conditionalFormatting>
  <conditionalFormatting sqref="AA16:AH18">
    <cfRule type="expression" dxfId="1099" priority="6">
      <formula>Q16:S24=0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T38:T46 E37:E47 M33:M47 Q38:Q46 C39:D46 AA37:AA46 B37:B48" xr:uid="{F3767DA7-8841-4D6C-AAE7-8C5C9716CA40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EE11C-FC78-4A02-B0AD-548A3E5D946E}">
  <sheetPr>
    <tabColor rgb="FF00B0F0"/>
    <pageSetUpPr fitToPage="1"/>
  </sheetPr>
  <dimension ref="B1:AK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22.88671875" style="5" bestFit="1" customWidth="1"/>
    <col min="38" max="38" width="4.5546875" style="5" bestFit="1" customWidth="1"/>
    <col min="39" max="39" width="2.6640625" style="5" customWidth="1"/>
    <col min="40" max="42" width="2.33203125" style="5"/>
    <col min="43" max="43" width="3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7" ht="14.25" thickBot="1" x14ac:dyDescent="0.2">
      <c r="B1" s="29" t="s">
        <v>59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  <c r="AK13"/>
    </row>
    <row r="14" spans="2:37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49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49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  <c r="AK14"/>
    </row>
    <row r="15" spans="2:37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5</v>
      </c>
      <c r="R15" s="247"/>
      <c r="S15" s="248"/>
      <c r="T15" s="334">
        <f t="shared" si="0"/>
        <v>0</v>
      </c>
      <c r="U15" s="335"/>
      <c r="V15" s="335"/>
      <c r="W15" s="331">
        <f t="shared" si="1"/>
        <v>5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  <c r="AK15"/>
    </row>
    <row r="16" spans="2:37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2</v>
      </c>
      <c r="R16" s="247"/>
      <c r="S16" s="248"/>
      <c r="T16" s="334">
        <f t="shared" si="0"/>
        <v>0</v>
      </c>
      <c r="U16" s="335"/>
      <c r="V16" s="335"/>
      <c r="W16" s="331">
        <f t="shared" si="1"/>
        <v>2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  <c r="AK16"/>
    </row>
    <row r="17" spans="2:37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0</v>
      </c>
      <c r="R17" s="247"/>
      <c r="S17" s="248"/>
      <c r="T17" s="334">
        <f t="shared" si="0"/>
        <v>0</v>
      </c>
      <c r="U17" s="335"/>
      <c r="V17" s="335"/>
      <c r="W17" s="331">
        <f t="shared" si="1"/>
        <v>0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  <c r="AK17"/>
    </row>
    <row r="18" spans="2:37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  <c r="AK18"/>
    </row>
    <row r="19" spans="2:37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7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7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7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56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7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30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7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7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7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7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7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7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화성센터(저온)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7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5" x14ac:dyDescent="0.15">
      <c r="B33" s="210"/>
      <c r="C33" s="189" t="s">
        <v>4</v>
      </c>
      <c r="D33" s="182"/>
      <c r="E33" s="182"/>
      <c r="F33" s="182"/>
      <c r="G33" s="199" t="str">
        <f>G8</f>
        <v>경기 화성시 초록로 103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5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5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5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5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5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1"/>
      <c r="AI38" s="125"/>
    </row>
    <row r="39" spans="2:35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49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49</v>
      </c>
      <c r="X39" s="176"/>
      <c r="Y39" s="176"/>
      <c r="Z39" s="176"/>
      <c r="AA39" s="340" t="str">
        <f t="shared" ref="AA39:AA43" si="7">IF(OR(Q14=0,AA14=""),"",AA14)</f>
        <v>26.11.07</v>
      </c>
      <c r="AB39" s="341"/>
      <c r="AC39" s="341"/>
      <c r="AD39" s="341"/>
      <c r="AE39" s="341"/>
      <c r="AF39" s="341"/>
      <c r="AG39" s="341"/>
      <c r="AH39" s="341"/>
      <c r="AI39" s="125"/>
    </row>
    <row r="40" spans="2:35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5</v>
      </c>
      <c r="R40" s="174"/>
      <c r="S40" s="174"/>
      <c r="T40" s="175">
        <f t="shared" si="5"/>
        <v>0</v>
      </c>
      <c r="U40" s="175"/>
      <c r="V40" s="175"/>
      <c r="W40" s="176">
        <f t="shared" si="6"/>
        <v>5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1"/>
      <c r="AI40" s="125"/>
    </row>
    <row r="41" spans="2:35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2</v>
      </c>
      <c r="R41" s="174"/>
      <c r="S41" s="174"/>
      <c r="T41" s="175">
        <f t="shared" si="5"/>
        <v>0</v>
      </c>
      <c r="U41" s="175"/>
      <c r="V41" s="175"/>
      <c r="W41" s="176">
        <f t="shared" si="6"/>
        <v>2</v>
      </c>
      <c r="X41" s="176"/>
      <c r="Y41" s="176"/>
      <c r="Z41" s="176"/>
      <c r="AA41" s="340" t="s">
        <v>302</v>
      </c>
      <c r="AB41" s="341"/>
      <c r="AC41" s="341"/>
      <c r="AD41" s="341"/>
      <c r="AE41" s="341"/>
      <c r="AF41" s="341"/>
      <c r="AG41" s="341"/>
      <c r="AH41" s="341"/>
      <c r="AI41" s="125"/>
    </row>
    <row r="42" spans="2:35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0</v>
      </c>
      <c r="R42" s="174"/>
      <c r="S42" s="174"/>
      <c r="T42" s="175">
        <f t="shared" si="5"/>
        <v>0</v>
      </c>
      <c r="U42" s="175"/>
      <c r="V42" s="175"/>
      <c r="W42" s="176">
        <f t="shared" si="6"/>
        <v>0</v>
      </c>
      <c r="X42" s="176"/>
      <c r="Y42" s="176"/>
      <c r="Z42" s="176"/>
      <c r="AA42" s="340" t="str">
        <f t="shared" si="7"/>
        <v/>
      </c>
      <c r="AB42" s="341"/>
      <c r="AC42" s="341"/>
      <c r="AD42" s="341"/>
      <c r="AE42" s="341"/>
      <c r="AF42" s="341"/>
      <c r="AG42" s="341"/>
      <c r="AH42" s="341"/>
      <c r="AI42" s="125"/>
    </row>
    <row r="43" spans="2:35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1"/>
      <c r="AI43" s="125"/>
    </row>
    <row r="44" spans="2:35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53"/>
      <c r="X44" s="354"/>
      <c r="Y44" s="354"/>
      <c r="Z44" s="355"/>
      <c r="AA44" s="340" t="str">
        <f>IF(OR(Q18=0,AA18=""),"",AA18)</f>
        <v/>
      </c>
      <c r="AB44" s="341"/>
      <c r="AC44" s="341"/>
      <c r="AD44" s="341"/>
      <c r="AE44" s="341"/>
      <c r="AF44" s="341"/>
      <c r="AG44" s="341"/>
      <c r="AH44" s="342"/>
    </row>
    <row r="45" spans="2:35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ref="AA45" si="8">IF(AA20="","",AA20)</f>
        <v/>
      </c>
      <c r="AB45" s="341"/>
      <c r="AC45" s="341"/>
      <c r="AD45" s="341"/>
      <c r="AE45" s="341"/>
      <c r="AF45" s="341"/>
      <c r="AG45" s="341"/>
      <c r="AH45" s="342"/>
    </row>
    <row r="46" spans="2:35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352"/>
      <c r="AB46" s="173"/>
      <c r="AC46" s="173"/>
      <c r="AD46" s="173"/>
      <c r="AE46" s="173"/>
      <c r="AF46" s="173"/>
      <c r="AG46" s="173"/>
      <c r="AH46" s="178"/>
    </row>
    <row r="47" spans="2:35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56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5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경기 화성시 초록로 103
오민수 대리 031-8077-2407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W13:Z13">
    <cfRule type="expression" dxfId="1098" priority="9814">
      <formula>Q13:S25=0</formula>
    </cfRule>
  </conditionalFormatting>
  <conditionalFormatting sqref="W14:Z19">
    <cfRule type="expression" dxfId="1097" priority="3">
      <formula>Q14:S27=0</formula>
    </cfRule>
  </conditionalFormatting>
  <conditionalFormatting sqref="W20:Z21">
    <cfRule type="expression" dxfId="1096" priority="12">
      <formula>Q20:S29=0</formula>
    </cfRule>
  </conditionalFormatting>
  <conditionalFormatting sqref="W38:Z38">
    <cfRule type="expression" dxfId="1095" priority="1">
      <formula>Q14:S23=0</formula>
    </cfRule>
  </conditionalFormatting>
  <conditionalFormatting sqref="W39:Z43">
    <cfRule type="expression" dxfId="1094" priority="9818">
      <formula>Q16:S25=0</formula>
    </cfRule>
  </conditionalFormatting>
  <conditionalFormatting sqref="W45:Z46">
    <cfRule type="expression" dxfId="1093" priority="15">
      <formula>Q17:S27=0</formula>
    </cfRule>
  </conditionalFormatting>
  <conditionalFormatting sqref="AA13">
    <cfRule type="expression" dxfId="1092" priority="10">
      <formula>Q13:S25=0</formula>
    </cfRule>
  </conditionalFormatting>
  <conditionalFormatting sqref="AA14:AH15">
    <cfRule type="expression" dxfId="1091" priority="2">
      <formula>Q14:S24=0</formula>
    </cfRule>
  </conditionalFormatting>
  <conditionalFormatting sqref="AA16:AH18">
    <cfRule type="expression" dxfId="1090" priority="8">
      <formula>Q16:S24=0</formula>
    </cfRule>
  </conditionalFormatting>
  <conditionalFormatting sqref="AA46:AH46">
    <cfRule type="expression" dxfId="1089" priority="16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Q2:AH11 G8:L11 N8:P11 H2:K5 G2:G6 M2:P5 L2:L6 G33:L36 N33:P36 H25:K30 G25:G31 Q25:AH36 M25:P30 L25:L31 C12:E12 F22:M22 C37:D37 AA12:AA21 C14:D21 T13:T21 E13:E22 M8:M21 Q13:Q21 B12:B23 M33:M47 T38:T46 E37:E47 Q38:Q46 C39:D46 AA37:AA46 B37:B48" xr:uid="{838A4D48-FB58-4515-8121-0D23A5B54856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DF90-2682-45EF-91D5-01E515C3F031}">
  <sheetPr>
    <tabColor rgb="FF00B0F0"/>
    <pageSetUpPr fitToPage="1"/>
  </sheetPr>
  <dimension ref="B1:AM50"/>
  <sheetViews>
    <sheetView topLeftCell="A17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9.88671875" style="5" bestFit="1" customWidth="1"/>
    <col min="40" max="40" width="4.5546875" style="5" bestFit="1" customWidth="1"/>
    <col min="41" max="41" width="5.6640625" style="5" bestFit="1" customWidth="1"/>
    <col min="42" max="42" width="2.33203125" style="5"/>
    <col min="43" max="43" width="5.664062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96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</row>
    <row r="14" spans="2:34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52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52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</row>
    <row r="15" spans="2:34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7</v>
      </c>
      <c r="R15" s="247"/>
      <c r="S15" s="248"/>
      <c r="T15" s="334">
        <f t="shared" si="0"/>
        <v>0</v>
      </c>
      <c r="U15" s="335"/>
      <c r="V15" s="335"/>
      <c r="W15" s="331">
        <f t="shared" si="1"/>
        <v>7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</row>
    <row r="16" spans="2:34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10</v>
      </c>
      <c r="R16" s="247"/>
      <c r="S16" s="248"/>
      <c r="T16" s="334">
        <f t="shared" si="0"/>
        <v>0</v>
      </c>
      <c r="U16" s="335"/>
      <c r="V16" s="335"/>
      <c r="W16" s="331">
        <f t="shared" si="1"/>
        <v>10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</row>
    <row r="17" spans="2:34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2</v>
      </c>
      <c r="R17" s="247"/>
      <c r="S17" s="248"/>
      <c r="T17" s="334">
        <f t="shared" si="0"/>
        <v>0</v>
      </c>
      <c r="U17" s="335"/>
      <c r="V17" s="335"/>
      <c r="W17" s="331">
        <f t="shared" si="1"/>
        <v>2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</row>
    <row r="18" spans="2:34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</row>
    <row r="19" spans="2:34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4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4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4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71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4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97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4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4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4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4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4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4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청라센터(저온)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9" x14ac:dyDescent="0.15">
      <c r="B33" s="210"/>
      <c r="C33" s="189" t="s">
        <v>4</v>
      </c>
      <c r="D33" s="182"/>
      <c r="E33" s="182"/>
      <c r="F33" s="182"/>
      <c r="G33" s="363" t="str">
        <f>G8</f>
        <v>인천광역시 서구 북항로120번길 55,
청라로지스틱스센터3, 9층</v>
      </c>
      <c r="H33" s="363"/>
      <c r="I33" s="363"/>
      <c r="J33" s="363"/>
      <c r="K33" s="363"/>
      <c r="L33" s="363"/>
      <c r="M33" s="363"/>
      <c r="N33" s="363"/>
      <c r="O33" s="363"/>
      <c r="P33" s="363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9" x14ac:dyDescent="0.15">
      <c r="B34" s="210"/>
      <c r="C34" s="182"/>
      <c r="D34" s="182"/>
      <c r="E34" s="182"/>
      <c r="F34" s="182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9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9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9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9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2"/>
      <c r="AM38"/>
    </row>
    <row r="39" spans="2:39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52</v>
      </c>
      <c r="R39" s="174"/>
      <c r="S39" s="174"/>
      <c r="T39" s="175">
        <f t="shared" ref="T39:T43" si="5">T14</f>
        <v>0</v>
      </c>
      <c r="U39" s="175"/>
      <c r="V39" s="175"/>
      <c r="W39" s="336">
        <f t="shared" ref="W39:W42" si="6">W14</f>
        <v>52</v>
      </c>
      <c r="X39" s="337"/>
      <c r="Y39" s="337"/>
      <c r="Z39" s="338"/>
      <c r="AA39" s="340" t="str">
        <f t="shared" ref="AA39:AA45" si="7">IF(OR(Q14=0,AA14=""),"",AA14)</f>
        <v>26.11.07</v>
      </c>
      <c r="AB39" s="341"/>
      <c r="AC39" s="341"/>
      <c r="AD39" s="341"/>
      <c r="AE39" s="341"/>
      <c r="AF39" s="341"/>
      <c r="AG39" s="341"/>
      <c r="AH39" s="342"/>
      <c r="AM39"/>
    </row>
    <row r="40" spans="2:39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7</v>
      </c>
      <c r="R40" s="174"/>
      <c r="S40" s="174"/>
      <c r="T40" s="175">
        <f t="shared" si="5"/>
        <v>0</v>
      </c>
      <c r="U40" s="175"/>
      <c r="V40" s="175"/>
      <c r="W40" s="336">
        <f t="shared" si="6"/>
        <v>7</v>
      </c>
      <c r="X40" s="337"/>
      <c r="Y40" s="337"/>
      <c r="Z40" s="338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2"/>
      <c r="AM40"/>
    </row>
    <row r="41" spans="2:39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10</v>
      </c>
      <c r="R41" s="174"/>
      <c r="S41" s="174"/>
      <c r="T41" s="175">
        <f t="shared" si="5"/>
        <v>0</v>
      </c>
      <c r="U41" s="175"/>
      <c r="V41" s="175"/>
      <c r="W41" s="336">
        <f t="shared" si="6"/>
        <v>10</v>
      </c>
      <c r="X41" s="337"/>
      <c r="Y41" s="337"/>
      <c r="Z41" s="338"/>
      <c r="AA41" s="340" t="s">
        <v>302</v>
      </c>
      <c r="AB41" s="341"/>
      <c r="AC41" s="341"/>
      <c r="AD41" s="341"/>
      <c r="AE41" s="341"/>
      <c r="AF41" s="341"/>
      <c r="AG41" s="341"/>
      <c r="AH41" s="342"/>
      <c r="AM41"/>
    </row>
    <row r="42" spans="2:39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2</v>
      </c>
      <c r="R42" s="174"/>
      <c r="S42" s="174"/>
      <c r="T42" s="175">
        <f t="shared" si="5"/>
        <v>0</v>
      </c>
      <c r="U42" s="175"/>
      <c r="V42" s="175"/>
      <c r="W42" s="336">
        <f t="shared" si="6"/>
        <v>2</v>
      </c>
      <c r="X42" s="337"/>
      <c r="Y42" s="337"/>
      <c r="Z42" s="338"/>
      <c r="AA42" s="340" t="str">
        <f t="shared" si="7"/>
        <v>26.11.03 / 11.10</v>
      </c>
      <c r="AB42" s="341"/>
      <c r="AC42" s="341"/>
      <c r="AD42" s="341"/>
      <c r="AE42" s="341"/>
      <c r="AF42" s="341"/>
      <c r="AG42" s="341"/>
      <c r="AH42" s="342"/>
      <c r="AM42"/>
    </row>
    <row r="43" spans="2:39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356">
        <f>W18</f>
        <v>0</v>
      </c>
      <c r="X43" s="357"/>
      <c r="Y43" s="357"/>
      <c r="Z43" s="358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2"/>
      <c r="AM43"/>
    </row>
    <row r="44" spans="2:39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 t="shared" si="7"/>
        <v/>
      </c>
      <c r="AB44" s="341"/>
      <c r="AC44" s="341"/>
      <c r="AD44" s="341"/>
      <c r="AE44" s="341"/>
      <c r="AF44" s="341"/>
      <c r="AG44" s="341"/>
      <c r="AH44" s="342"/>
      <c r="AM44"/>
    </row>
    <row r="45" spans="2:39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si="7"/>
        <v/>
      </c>
      <c r="AB45" s="341"/>
      <c r="AC45" s="341"/>
      <c r="AD45" s="341"/>
      <c r="AE45" s="341"/>
      <c r="AF45" s="341"/>
      <c r="AG45" s="341"/>
      <c r="AH45" s="342"/>
      <c r="AM45"/>
    </row>
    <row r="46" spans="2:39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177"/>
      <c r="AB46" s="173"/>
      <c r="AC46" s="173"/>
      <c r="AD46" s="173"/>
      <c r="AE46" s="173"/>
      <c r="AF46" s="173"/>
      <c r="AG46" s="173"/>
      <c r="AH46" s="178"/>
      <c r="AM46"/>
    </row>
    <row r="47" spans="2:39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71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  <c r="AM47"/>
    </row>
    <row r="48" spans="2:39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인천광역시 서구 북항로120번길 55,
청라로지스틱스센터3, 9층
02)437-0500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W13:Z15">
    <cfRule type="expression" dxfId="1088" priority="9422">
      <formula>Q13:S25=0</formula>
    </cfRule>
  </conditionalFormatting>
  <conditionalFormatting sqref="W16:Z16">
    <cfRule type="expression" dxfId="1087" priority="20">
      <formula>Q16:S27=0</formula>
    </cfRule>
  </conditionalFormatting>
  <conditionalFormatting sqref="W17:Z17">
    <cfRule type="expression" dxfId="1086" priority="19">
      <formula>Q17:S27=0</formula>
    </cfRule>
  </conditionalFormatting>
  <conditionalFormatting sqref="W18:Z21">
    <cfRule type="expression" dxfId="1085" priority="18">
      <formula>Q18:S27=0</formula>
    </cfRule>
  </conditionalFormatting>
  <conditionalFormatting sqref="W38:Z38">
    <cfRule type="expression" dxfId="1084" priority="1">
      <formula>Q14:S23=0</formula>
    </cfRule>
  </conditionalFormatting>
  <conditionalFormatting sqref="W39:Z39">
    <cfRule type="expression" dxfId="1083" priority="9816">
      <formula>Q16:S25=0</formula>
    </cfRule>
  </conditionalFormatting>
  <conditionalFormatting sqref="W40:Z42">
    <cfRule type="expression" dxfId="1082" priority="9317">
      <formula>Q14:S24=0</formula>
    </cfRule>
  </conditionalFormatting>
  <conditionalFormatting sqref="W44:Z46">
    <cfRule type="expression" dxfId="1081" priority="21">
      <formula>Q16:S26=0</formula>
    </cfRule>
  </conditionalFormatting>
  <conditionalFormatting sqref="AA13">
    <cfRule type="expression" dxfId="1080" priority="16">
      <formula>Q13:S25=0</formula>
    </cfRule>
  </conditionalFormatting>
  <conditionalFormatting sqref="AA14:AH15">
    <cfRule type="expression" dxfId="1079" priority="2">
      <formula>Q14:S24=0</formula>
    </cfRule>
  </conditionalFormatting>
  <conditionalFormatting sqref="AA16:AH18">
    <cfRule type="expression" dxfId="1078" priority="14">
      <formula>Q16:S24=0</formula>
    </cfRule>
  </conditionalFormatting>
  <conditionalFormatting sqref="AA46:AH46">
    <cfRule type="expression" dxfId="1077" priority="22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G8:L11 N8:P11 H2:K5 G2:G6 M2:P5 L2:L6 Q2:AH11 G33:L36 N33:P36 H25:K30 G25:G31 Q25:AH36 M25:P30 L25:L31 E22:M22 W23 C12:D12 C37:D37 E12:E13 AA12:AA21 C14:E21 T13:T21 M8:M21 Q13:Q21 B12:B23 B37:B48 E37:E47 M33:M47 Q38:Q46 C39:D46 AA37:AA46 T38:T46" xr:uid="{F36B5F7A-0DD0-4692-8295-70FB853F2B70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C1F79-3E2C-4713-BB3F-87FEAC9842F7}">
  <sheetPr>
    <tabColor rgb="FF00B0F0"/>
    <pageSetUpPr fitToPage="1"/>
  </sheetPr>
  <dimension ref="B1:AH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5.6640625" style="5" bestFit="1" customWidth="1"/>
    <col min="38" max="40" width="2.33203125" style="5"/>
    <col min="41" max="41" width="3.5546875" style="5" bestFit="1" customWidth="1"/>
    <col min="42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58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</row>
    <row r="14" spans="2:34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20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20" si="1">IFERROR(Q14-(T14*M14),"")</f>
        <v>20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</row>
    <row r="15" spans="2:34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5</v>
      </c>
      <c r="R15" s="247"/>
      <c r="S15" s="248"/>
      <c r="T15" s="334">
        <f t="shared" si="0"/>
        <v>0</v>
      </c>
      <c r="U15" s="335"/>
      <c r="V15" s="335"/>
      <c r="W15" s="331">
        <f t="shared" si="1"/>
        <v>5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</row>
    <row r="16" spans="2:34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1</v>
      </c>
      <c r="R16" s="247"/>
      <c r="S16" s="248"/>
      <c r="T16" s="334">
        <f t="shared" si="0"/>
        <v>0</v>
      </c>
      <c r="U16" s="335"/>
      <c r="V16" s="335"/>
      <c r="W16" s="331">
        <f t="shared" si="1"/>
        <v>1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</row>
    <row r="17" spans="2:34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0</v>
      </c>
      <c r="R17" s="247"/>
      <c r="S17" s="248"/>
      <c r="T17" s="334">
        <f t="shared" si="0"/>
        <v>0</v>
      </c>
      <c r="U17" s="335"/>
      <c r="V17" s="335"/>
      <c r="W17" s="331">
        <f t="shared" si="1"/>
        <v>0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</row>
    <row r="18" spans="2:34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3</v>
      </c>
      <c r="R18" s="247"/>
      <c r="S18" s="248"/>
      <c r="T18" s="334">
        <f t="shared" si="0"/>
        <v>0</v>
      </c>
      <c r="U18" s="335"/>
      <c r="V18" s="335"/>
      <c r="W18" s="331">
        <f t="shared" si="1"/>
        <v>3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</row>
    <row r="19" spans="2:34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4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>
        <f t="shared" si="1"/>
        <v>0</v>
      </c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4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4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29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4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33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4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4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4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4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4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4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평택센터(저온)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4" x14ac:dyDescent="0.15">
      <c r="B33" s="210"/>
      <c r="C33" s="189" t="s">
        <v>4</v>
      </c>
      <c r="D33" s="182"/>
      <c r="E33" s="182"/>
      <c r="F33" s="182"/>
      <c r="G33" s="199" t="str">
        <f>G8</f>
        <v>경기도 평택시 진위면 마산8로10,
진위물류센터 창고동 1층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4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4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372" t="s">
        <v>41</v>
      </c>
      <c r="X37" s="372"/>
      <c r="Y37" s="372"/>
      <c r="Z37" s="372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4" ht="21.95" customHeight="1" x14ac:dyDescent="0.15">
      <c r="B38" s="179">
        <f>B13</f>
        <v>46307</v>
      </c>
      <c r="C38" s="180"/>
      <c r="D38" s="339"/>
      <c r="E38" s="153" t="str">
        <f t="shared" ref="E38:E43" si="2"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 t="shared" ref="M38:M43" si="3">M13</f>
        <v>18</v>
      </c>
      <c r="N38" s="173"/>
      <c r="O38" s="173"/>
      <c r="P38" s="173"/>
      <c r="Q38" s="174">
        <f t="shared" ref="Q38:Q43" si="4">Q13</f>
        <v>0</v>
      </c>
      <c r="R38" s="174"/>
      <c r="S38" s="174"/>
      <c r="T38" s="175">
        <f t="shared" ref="T38:T43" si="5">T13</f>
        <v>0</v>
      </c>
      <c r="U38" s="175"/>
      <c r="V38" s="367"/>
      <c r="W38" s="368">
        <f>IFERROR(Q38-(T38*M38),"")</f>
        <v>0</v>
      </c>
      <c r="X38" s="369"/>
      <c r="Y38" s="369"/>
      <c r="Z38" s="370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2"/>
    </row>
    <row r="39" spans="2:34" ht="21.95" customHeight="1" x14ac:dyDescent="0.15">
      <c r="B39" s="19"/>
      <c r="C39" s="41"/>
      <c r="D39" s="21"/>
      <c r="E39" s="153" t="str">
        <f t="shared" si="2"/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si="3"/>
        <v>60</v>
      </c>
      <c r="N39" s="173"/>
      <c r="O39" s="173"/>
      <c r="P39" s="173"/>
      <c r="Q39" s="174">
        <f t="shared" si="4"/>
        <v>20</v>
      </c>
      <c r="R39" s="174"/>
      <c r="S39" s="174"/>
      <c r="T39" s="175">
        <f t="shared" si="5"/>
        <v>0</v>
      </c>
      <c r="U39" s="175"/>
      <c r="V39" s="367"/>
      <c r="W39" s="368">
        <f t="shared" ref="W39:W43" si="6">IFERROR(Q39-(T39*M39),"")</f>
        <v>20</v>
      </c>
      <c r="X39" s="369"/>
      <c r="Y39" s="369"/>
      <c r="Z39" s="370"/>
      <c r="AA39" s="340" t="str">
        <f>IF(OR(Q14=0,AA14=""),"",AA14)</f>
        <v>26.11.07</v>
      </c>
      <c r="AB39" s="341"/>
      <c r="AC39" s="341"/>
      <c r="AD39" s="341"/>
      <c r="AE39" s="341"/>
      <c r="AF39" s="341"/>
      <c r="AG39" s="341"/>
      <c r="AH39" s="342"/>
    </row>
    <row r="40" spans="2:34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5</v>
      </c>
      <c r="R40" s="174"/>
      <c r="S40" s="174"/>
      <c r="T40" s="175">
        <f t="shared" si="5"/>
        <v>0</v>
      </c>
      <c r="U40" s="175"/>
      <c r="V40" s="367"/>
      <c r="W40" s="373">
        <f t="shared" si="6"/>
        <v>5</v>
      </c>
      <c r="X40" s="365"/>
      <c r="Y40" s="365"/>
      <c r="Z40" s="374"/>
      <c r="AA40" s="340" t="str">
        <f>IF(OR(Q15=0,AA15=""),"",AA15)</f>
        <v>26.10.28</v>
      </c>
      <c r="AB40" s="341"/>
      <c r="AC40" s="341"/>
      <c r="AD40" s="341"/>
      <c r="AE40" s="341"/>
      <c r="AF40" s="341"/>
      <c r="AG40" s="341"/>
      <c r="AH40" s="342"/>
    </row>
    <row r="41" spans="2:34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1</v>
      </c>
      <c r="R41" s="174"/>
      <c r="S41" s="174"/>
      <c r="T41" s="175">
        <f t="shared" si="5"/>
        <v>0</v>
      </c>
      <c r="U41" s="175"/>
      <c r="V41" s="175"/>
      <c r="W41" s="364">
        <f t="shared" si="6"/>
        <v>1</v>
      </c>
      <c r="X41" s="365"/>
      <c r="Y41" s="365"/>
      <c r="Z41" s="366"/>
      <c r="AA41" s="340" t="s">
        <v>302</v>
      </c>
      <c r="AB41" s="341"/>
      <c r="AC41" s="341"/>
      <c r="AD41" s="341"/>
      <c r="AE41" s="341"/>
      <c r="AF41" s="341"/>
      <c r="AG41" s="341"/>
      <c r="AH41" s="342"/>
    </row>
    <row r="42" spans="2:34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0</v>
      </c>
      <c r="R42" s="174"/>
      <c r="S42" s="174"/>
      <c r="T42" s="175">
        <f t="shared" si="5"/>
        <v>0</v>
      </c>
      <c r="U42" s="175"/>
      <c r="V42" s="367"/>
      <c r="W42" s="368">
        <f t="shared" si="6"/>
        <v>0</v>
      </c>
      <c r="X42" s="369"/>
      <c r="Y42" s="369"/>
      <c r="Z42" s="371"/>
      <c r="AA42" s="340" t="str">
        <f>IF(OR(Q17=0,AA17=""),"",AA17)</f>
        <v/>
      </c>
      <c r="AB42" s="341"/>
      <c r="AC42" s="341"/>
      <c r="AD42" s="341"/>
      <c r="AE42" s="341"/>
      <c r="AF42" s="341"/>
      <c r="AG42" s="341"/>
      <c r="AH42" s="342"/>
    </row>
    <row r="43" spans="2:34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3</v>
      </c>
      <c r="R43" s="174"/>
      <c r="S43" s="174"/>
      <c r="T43" s="175">
        <f t="shared" si="5"/>
        <v>0</v>
      </c>
      <c r="U43" s="175"/>
      <c r="V43" s="367"/>
      <c r="W43" s="368">
        <f t="shared" si="6"/>
        <v>3</v>
      </c>
      <c r="X43" s="369"/>
      <c r="Y43" s="369"/>
      <c r="Z43" s="370"/>
      <c r="AA43" s="340" t="str">
        <f>IF(OR(Q18=0,AA18=""),"",AA18)</f>
        <v>26.11.07</v>
      </c>
      <c r="AB43" s="341"/>
      <c r="AC43" s="341"/>
      <c r="AD43" s="341"/>
      <c r="AE43" s="341"/>
      <c r="AF43" s="341"/>
      <c r="AG43" s="341"/>
      <c r="AH43" s="342"/>
    </row>
    <row r="44" spans="2:34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367"/>
      <c r="W44" s="368"/>
      <c r="X44" s="369"/>
      <c r="Y44" s="369"/>
      <c r="Z44" s="370"/>
      <c r="AA44" s="340" t="str">
        <f>IF(OR(Q19=0,AA19=""),"",AA19)</f>
        <v/>
      </c>
      <c r="AB44" s="341"/>
      <c r="AC44" s="341"/>
      <c r="AD44" s="341"/>
      <c r="AE44" s="341"/>
      <c r="AF44" s="341"/>
      <c r="AG44" s="341"/>
      <c r="AH44" s="342"/>
    </row>
    <row r="45" spans="2:34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>
        <f t="shared" ref="W45:W46" si="7">W20</f>
        <v>0</v>
      </c>
      <c r="X45" s="176"/>
      <c r="Y45" s="176"/>
      <c r="Z45" s="176"/>
      <c r="AA45" s="340" t="str">
        <f>IF(OR(Q20=0,AA20=""),"",AA20)</f>
        <v/>
      </c>
      <c r="AB45" s="341"/>
      <c r="AC45" s="341"/>
      <c r="AD45" s="341"/>
      <c r="AE45" s="341"/>
      <c r="AF45" s="341"/>
      <c r="AG45" s="341"/>
      <c r="AH45" s="342"/>
    </row>
    <row r="46" spans="2:34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>
        <f t="shared" si="7"/>
        <v>0</v>
      </c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29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4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경기도 평택시 진위면 마산8로10,
진위물류센터 창고동 1층
강민구 대리 031-663-9260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W13:Z13">
    <cfRule type="expression" dxfId="1076" priority="1">
      <formula>Q13:S25=0</formula>
    </cfRule>
  </conditionalFormatting>
  <conditionalFormatting sqref="W14:Z20">
    <cfRule type="expression" dxfId="1075" priority="3">
      <formula>Q14:S27=0</formula>
    </cfRule>
  </conditionalFormatting>
  <conditionalFormatting sqref="W21:Z21">
    <cfRule type="expression" dxfId="1074" priority="19">
      <formula>Q21:S30=0</formula>
    </cfRule>
  </conditionalFormatting>
  <conditionalFormatting sqref="W38:Z40">
    <cfRule type="expression" dxfId="1073" priority="8">
      <formula>Q38:S50=0</formula>
    </cfRule>
  </conditionalFormatting>
  <conditionalFormatting sqref="W41:Z41">
    <cfRule type="expression" dxfId="1072" priority="7">
      <formula>Q41:S52=0</formula>
    </cfRule>
  </conditionalFormatting>
  <conditionalFormatting sqref="W42:Z42">
    <cfRule type="expression" dxfId="1071" priority="6">
      <formula>Q42:S52=0</formula>
    </cfRule>
  </conditionalFormatting>
  <conditionalFormatting sqref="W43:Z44">
    <cfRule type="expression" dxfId="1070" priority="5">
      <formula>Q43:S52=0</formula>
    </cfRule>
  </conditionalFormatting>
  <conditionalFormatting sqref="W45:Z46">
    <cfRule type="expression" dxfId="1069" priority="9309">
      <formula>Q22:S31=0</formula>
    </cfRule>
  </conditionalFormatting>
  <conditionalFormatting sqref="AA13">
    <cfRule type="expression" dxfId="1068" priority="17">
      <formula>Q13:S25=0</formula>
    </cfRule>
  </conditionalFormatting>
  <conditionalFormatting sqref="AA14:AH15">
    <cfRule type="expression" dxfId="1067" priority="2">
      <formula>Q14:S24=0</formula>
    </cfRule>
  </conditionalFormatting>
  <conditionalFormatting sqref="AA16:AH18">
    <cfRule type="expression" dxfId="1066" priority="15">
      <formula>Q16:S24=0</formula>
    </cfRule>
  </conditionalFormatting>
  <conditionalFormatting sqref="AA46:AH46">
    <cfRule type="expression" dxfId="1065" priority="23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T38:T46 E37:E47 M33:M47 Q38:Q46 C39:D46 AA37:AA46 B37:B48" xr:uid="{B72472EA-FBAE-41D5-B823-77172BC10341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8091E-175B-4DC6-B842-A25F46CCE20D}">
  <sheetPr>
    <tabColor rgb="FF00B0F0"/>
    <pageSetUpPr fitToPage="1"/>
  </sheetPr>
  <dimension ref="B1:AK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6.33203125" style="5" customWidth="1"/>
    <col min="38" max="39" width="2.33203125" style="5"/>
    <col min="40" max="40" width="5.6640625" style="5" bestFit="1" customWidth="1"/>
    <col min="41" max="42" width="2.33203125" style="5"/>
    <col min="43" max="43" width="3.5546875" style="5" bestFit="1" customWidth="1"/>
    <col min="44" max="44" width="4.5546875" style="5" bestFit="1" customWidth="1"/>
    <col min="45" max="45" width="5.6640625" style="5" bestFit="1" customWidth="1"/>
    <col min="46" max="16384" width="2.33203125" style="5"/>
  </cols>
  <sheetData>
    <row r="1" spans="2:37" ht="14.25" thickBot="1" x14ac:dyDescent="0.2">
      <c r="B1" s="29" t="s">
        <v>93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  <c r="AJ13" s="78"/>
      <c r="AK13"/>
    </row>
    <row r="14" spans="2:37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119</v>
      </c>
      <c r="R14" s="247"/>
      <c r="S14" s="248"/>
      <c r="T14" s="334">
        <f t="shared" ref="T14:T18" si="0">IFERROR(ROUNDDOWN(Q14/M14,0),"")</f>
        <v>1</v>
      </c>
      <c r="U14" s="335"/>
      <c r="V14" s="335"/>
      <c r="W14" s="331">
        <f t="shared" ref="W14:W18" si="1">IFERROR(Q14-(T14*M14),"")</f>
        <v>59</v>
      </c>
      <c r="X14" s="332"/>
      <c r="Y14" s="332"/>
      <c r="Z14" s="333"/>
      <c r="AA14" s="328" t="s">
        <v>421</v>
      </c>
      <c r="AB14" s="329"/>
      <c r="AC14" s="329"/>
      <c r="AD14" s="329"/>
      <c r="AE14" s="329"/>
      <c r="AF14" s="329"/>
      <c r="AG14" s="329"/>
      <c r="AH14" s="330"/>
      <c r="AJ14" s="78"/>
      <c r="AK14"/>
    </row>
    <row r="15" spans="2:37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13</v>
      </c>
      <c r="R15" s="247"/>
      <c r="S15" s="248"/>
      <c r="T15" s="334">
        <f t="shared" si="0"/>
        <v>0</v>
      </c>
      <c r="U15" s="335"/>
      <c r="V15" s="335"/>
      <c r="W15" s="331">
        <f t="shared" si="1"/>
        <v>13</v>
      </c>
      <c r="X15" s="332"/>
      <c r="Y15" s="332"/>
      <c r="Z15" s="333"/>
      <c r="AA15" s="349" t="s">
        <v>400</v>
      </c>
      <c r="AB15" s="350"/>
      <c r="AC15" s="350"/>
      <c r="AD15" s="350"/>
      <c r="AE15" s="350"/>
      <c r="AF15" s="350"/>
      <c r="AG15" s="350"/>
      <c r="AH15" s="350"/>
      <c r="AI15" s="123"/>
      <c r="AK15"/>
    </row>
    <row r="16" spans="2:37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25</v>
      </c>
      <c r="R16" s="247"/>
      <c r="S16" s="248"/>
      <c r="T16" s="334">
        <f t="shared" si="0"/>
        <v>0</v>
      </c>
      <c r="U16" s="335"/>
      <c r="V16" s="335"/>
      <c r="W16" s="331">
        <f t="shared" si="1"/>
        <v>25</v>
      </c>
      <c r="X16" s="332"/>
      <c r="Y16" s="332"/>
      <c r="Z16" s="333"/>
      <c r="AA16" s="328" t="s">
        <v>400</v>
      </c>
      <c r="AB16" s="329"/>
      <c r="AC16" s="329"/>
      <c r="AD16" s="329"/>
      <c r="AE16" s="329"/>
      <c r="AF16" s="329"/>
      <c r="AG16" s="329"/>
      <c r="AH16" s="330"/>
      <c r="AK16"/>
    </row>
    <row r="17" spans="2:37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10</v>
      </c>
      <c r="R17" s="247"/>
      <c r="S17" s="248"/>
      <c r="T17" s="334">
        <f t="shared" si="0"/>
        <v>0</v>
      </c>
      <c r="U17" s="335"/>
      <c r="V17" s="335"/>
      <c r="W17" s="331">
        <f t="shared" si="1"/>
        <v>10</v>
      </c>
      <c r="X17" s="332"/>
      <c r="Y17" s="332"/>
      <c r="Z17" s="333"/>
      <c r="AA17" s="328" t="s">
        <v>427</v>
      </c>
      <c r="AB17" s="329"/>
      <c r="AC17" s="329"/>
      <c r="AD17" s="329"/>
      <c r="AE17" s="329"/>
      <c r="AF17" s="329"/>
      <c r="AG17" s="329"/>
      <c r="AH17" s="330"/>
      <c r="AK17"/>
    </row>
    <row r="18" spans="2:37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2</v>
      </c>
      <c r="R18" s="247"/>
      <c r="S18" s="248"/>
      <c r="T18" s="334">
        <f t="shared" si="0"/>
        <v>0</v>
      </c>
      <c r="U18" s="335"/>
      <c r="V18" s="335"/>
      <c r="W18" s="331">
        <f t="shared" si="1"/>
        <v>2</v>
      </c>
      <c r="X18" s="332"/>
      <c r="Y18" s="332"/>
      <c r="Z18" s="333"/>
      <c r="AA18" s="328" t="s">
        <v>421</v>
      </c>
      <c r="AB18" s="329"/>
      <c r="AC18" s="329"/>
      <c r="AD18" s="329"/>
      <c r="AE18" s="329"/>
      <c r="AF18" s="329"/>
      <c r="AG18" s="329"/>
      <c r="AH18" s="330"/>
      <c r="AK18"/>
    </row>
    <row r="19" spans="2:37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  <c r="AK19"/>
    </row>
    <row r="20" spans="2:37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  <c r="AK20"/>
    </row>
    <row r="21" spans="2:37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7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169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7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92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7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7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7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7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7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7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포천센터(저온)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7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4" x14ac:dyDescent="0.15">
      <c r="B33" s="210"/>
      <c r="C33" s="189" t="s">
        <v>4</v>
      </c>
      <c r="D33" s="182"/>
      <c r="E33" s="182"/>
      <c r="F33" s="182"/>
      <c r="G33" s="199" t="str">
        <f>G8</f>
        <v>경기도 포천시 설운동 477,B2F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4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4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4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2"/>
    </row>
    <row r="39" spans="2:34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119</v>
      </c>
      <c r="R39" s="174"/>
      <c r="S39" s="174"/>
      <c r="T39" s="175">
        <f t="shared" ref="T39:T43" si="5">T14</f>
        <v>1</v>
      </c>
      <c r="U39" s="175"/>
      <c r="V39" s="175"/>
      <c r="W39" s="176">
        <f t="shared" ref="W39:W43" si="6">W14</f>
        <v>59</v>
      </c>
      <c r="X39" s="176"/>
      <c r="Y39" s="176"/>
      <c r="Z39" s="176"/>
      <c r="AA39" s="340" t="str">
        <f t="shared" ref="AA39:AA45" si="7">IF(OR(Q14=0,AA14=""),"",AA14)</f>
        <v>26.11.07</v>
      </c>
      <c r="AB39" s="341"/>
      <c r="AC39" s="341"/>
      <c r="AD39" s="341"/>
      <c r="AE39" s="341"/>
      <c r="AF39" s="341"/>
      <c r="AG39" s="341"/>
      <c r="AH39" s="342"/>
    </row>
    <row r="40" spans="2:34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13</v>
      </c>
      <c r="R40" s="174"/>
      <c r="S40" s="174"/>
      <c r="T40" s="175">
        <f t="shared" si="5"/>
        <v>0</v>
      </c>
      <c r="U40" s="175"/>
      <c r="V40" s="175"/>
      <c r="W40" s="176">
        <f t="shared" si="6"/>
        <v>13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2"/>
    </row>
    <row r="41" spans="2:34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25</v>
      </c>
      <c r="R41" s="174"/>
      <c r="S41" s="174"/>
      <c r="T41" s="175">
        <f t="shared" si="5"/>
        <v>0</v>
      </c>
      <c r="U41" s="175"/>
      <c r="V41" s="175"/>
      <c r="W41" s="176">
        <f t="shared" si="6"/>
        <v>25</v>
      </c>
      <c r="X41" s="176"/>
      <c r="Y41" s="176"/>
      <c r="Z41" s="176"/>
      <c r="AA41" s="340" t="str">
        <f t="shared" si="7"/>
        <v>26.10.28</v>
      </c>
      <c r="AB41" s="341"/>
      <c r="AC41" s="341"/>
      <c r="AD41" s="341"/>
      <c r="AE41" s="341"/>
      <c r="AF41" s="341"/>
      <c r="AG41" s="341"/>
      <c r="AH41" s="342"/>
    </row>
    <row r="42" spans="2:34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10</v>
      </c>
      <c r="R42" s="174"/>
      <c r="S42" s="174"/>
      <c r="T42" s="175">
        <f t="shared" si="5"/>
        <v>0</v>
      </c>
      <c r="U42" s="175"/>
      <c r="V42" s="175"/>
      <c r="W42" s="176">
        <f t="shared" si="6"/>
        <v>10</v>
      </c>
      <c r="X42" s="176"/>
      <c r="Y42" s="176"/>
      <c r="Z42" s="176"/>
      <c r="AA42" s="340" t="str">
        <f t="shared" si="7"/>
        <v>26.11.03 / 11.10</v>
      </c>
      <c r="AB42" s="341"/>
      <c r="AC42" s="341"/>
      <c r="AD42" s="341"/>
      <c r="AE42" s="341"/>
      <c r="AF42" s="341"/>
      <c r="AG42" s="341"/>
      <c r="AH42" s="342"/>
    </row>
    <row r="43" spans="2:34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2</v>
      </c>
      <c r="R43" s="174"/>
      <c r="S43" s="174"/>
      <c r="T43" s="175">
        <f t="shared" si="5"/>
        <v>0</v>
      </c>
      <c r="U43" s="175"/>
      <c r="V43" s="175"/>
      <c r="W43" s="176">
        <f t="shared" si="6"/>
        <v>2</v>
      </c>
      <c r="X43" s="176"/>
      <c r="Y43" s="176"/>
      <c r="Z43" s="176"/>
      <c r="AA43" s="340" t="str">
        <f t="shared" si="7"/>
        <v>26.11.07</v>
      </c>
      <c r="AB43" s="341"/>
      <c r="AC43" s="341"/>
      <c r="AD43" s="341"/>
      <c r="AE43" s="341"/>
      <c r="AF43" s="341"/>
      <c r="AG43" s="341"/>
      <c r="AH43" s="342"/>
    </row>
    <row r="44" spans="2:34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 t="shared" si="7"/>
        <v/>
      </c>
      <c r="AB44" s="341"/>
      <c r="AC44" s="341"/>
      <c r="AD44" s="341"/>
      <c r="AE44" s="341"/>
      <c r="AF44" s="341"/>
      <c r="AG44" s="341"/>
      <c r="AH44" s="342"/>
    </row>
    <row r="45" spans="2:34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si="7"/>
        <v/>
      </c>
      <c r="AB45" s="341"/>
      <c r="AC45" s="341"/>
      <c r="AD45" s="341"/>
      <c r="AE45" s="341"/>
      <c r="AF45" s="341"/>
      <c r="AG45" s="341"/>
      <c r="AH45" s="342"/>
    </row>
    <row r="46" spans="2:34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177"/>
      <c r="AB46" s="173"/>
      <c r="AC46" s="173"/>
      <c r="AD46" s="173"/>
      <c r="AE46" s="173"/>
      <c r="AF46" s="173"/>
      <c r="AG46" s="173"/>
      <c r="AH46" s="178"/>
    </row>
    <row r="47" spans="2:34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169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4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경기도 포천시 설운동 477,B2F
031-543-2486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AA13">
    <cfRule type="expression" dxfId="1064" priority="10">
      <formula>Q13:S25=0</formula>
    </cfRule>
  </conditionalFormatting>
  <conditionalFormatting sqref="AA19:AA21">
    <cfRule type="expression" dxfId="1063" priority="9">
      <formula>Q19:S30=0</formula>
    </cfRule>
  </conditionalFormatting>
  <conditionalFormatting sqref="AA14:AH14">
    <cfRule type="expression" dxfId="1062" priority="1">
      <formula>Q14:S24=0</formula>
    </cfRule>
  </conditionalFormatting>
  <conditionalFormatting sqref="AA16:AH18">
    <cfRule type="expression" dxfId="1061" priority="8">
      <formula>Q16:S24=0</formula>
    </cfRule>
  </conditionalFormatting>
  <conditionalFormatting sqref="AA46:AH46">
    <cfRule type="expression" dxfId="1060" priority="14">
      <formula>Q21:S29=0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G8:L11 N8:P11 H2:K5 G2:G6 M2:P5 L2:L6 Q2:AH11 G33:L36 N33:P36 H25:K30 G25:G31 Q25:AH36 M25:P30 L25:L31 E22:M22 W23 C12:D12 C37:D37 E12:E13 AA12:AA21 C14:E21 T13:T21 M8:M21 Q13:Q21 B12:B23 T38:T46 E37:E47 M33:M47 Q38:Q46 C39:D46 AA37:AA46 B37:B48" xr:uid="{DF59EB20-B341-44A5-82C3-3CF31E1FE341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47D66-303F-43E6-998F-E5F7FE54CC19}">
  <sheetPr>
    <tabColor rgb="FF00B0F0"/>
    <pageSetUpPr fitToPage="1"/>
  </sheetPr>
  <dimension ref="B1:AH50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37" width="22.88671875" style="5" bestFit="1" customWidth="1"/>
    <col min="38" max="38" width="4.5546875" style="5" bestFit="1" customWidth="1"/>
    <col min="39" max="39" width="2.6640625" style="5" customWidth="1"/>
    <col min="40" max="40" width="6.5546875" style="5" customWidth="1"/>
    <col min="41" max="41" width="2.6640625" style="5" customWidth="1"/>
    <col min="42" max="42" width="2.33203125" style="5"/>
    <col min="43" max="43" width="3.554687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38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130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132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344">
        <f>'원주(날짜변경!!)'!$B$13</f>
        <v>46307</v>
      </c>
      <c r="C13" s="326"/>
      <c r="D13" s="327"/>
      <c r="E13" s="325" t="s">
        <v>235</v>
      </c>
      <c r="F13" s="326"/>
      <c r="G13" s="326"/>
      <c r="H13" s="326"/>
      <c r="I13" s="326"/>
      <c r="J13" s="326"/>
      <c r="K13" s="326"/>
      <c r="L13" s="327"/>
      <c r="M13" s="325">
        <v>18</v>
      </c>
      <c r="N13" s="326"/>
      <c r="O13" s="326"/>
      <c r="P13" s="327"/>
      <c r="Q13" s="246">
        <f>IFERROR(VLOOKUP($B$1,'대광피벗(재고)'!A:CF,2,FALSE),0)</f>
        <v>0</v>
      </c>
      <c r="R13" s="247"/>
      <c r="S13" s="248"/>
      <c r="T13" s="334">
        <f>IFERROR(ROUNDDOWN(Q13/M13,0),"")</f>
        <v>0</v>
      </c>
      <c r="U13" s="335"/>
      <c r="V13" s="335"/>
      <c r="W13" s="331">
        <f>IFERROR(Q13-(T13*M13),"")</f>
        <v>0</v>
      </c>
      <c r="X13" s="332"/>
      <c r="Y13" s="332"/>
      <c r="Z13" s="333"/>
      <c r="AA13" s="328" t="s">
        <v>383</v>
      </c>
      <c r="AB13" s="329"/>
      <c r="AC13" s="329"/>
      <c r="AD13" s="329"/>
      <c r="AE13" s="329"/>
      <c r="AF13" s="329"/>
      <c r="AG13" s="329"/>
      <c r="AH13" s="330"/>
    </row>
    <row r="14" spans="2:34" ht="21.95" customHeight="1" x14ac:dyDescent="0.15">
      <c r="B14" s="115"/>
      <c r="C14" s="117"/>
      <c r="D14" s="116"/>
      <c r="E14" s="325" t="s">
        <v>208</v>
      </c>
      <c r="F14" s="326"/>
      <c r="G14" s="326"/>
      <c r="H14" s="326"/>
      <c r="I14" s="326"/>
      <c r="J14" s="326"/>
      <c r="K14" s="326"/>
      <c r="L14" s="327"/>
      <c r="M14" s="325">
        <v>60</v>
      </c>
      <c r="N14" s="326"/>
      <c r="O14" s="326"/>
      <c r="P14" s="327"/>
      <c r="Q14" s="246">
        <f>IFERROR(VLOOKUP($B$1,'대광피벗(재고)'!$A$1:$AC$119,3,FALSE),0)</f>
        <v>57</v>
      </c>
      <c r="R14" s="247"/>
      <c r="S14" s="248"/>
      <c r="T14" s="334">
        <f t="shared" ref="T14:T18" si="0">IFERROR(ROUNDDOWN(Q14/M14,0),"")</f>
        <v>0</v>
      </c>
      <c r="U14" s="335"/>
      <c r="V14" s="335"/>
      <c r="W14" s="331">
        <f t="shared" ref="W14:W18" si="1">IFERROR(Q14-(T14*M14),"")</f>
        <v>57</v>
      </c>
      <c r="X14" s="332"/>
      <c r="Y14" s="332"/>
      <c r="Z14" s="333"/>
      <c r="AA14" s="329" t="s">
        <v>421</v>
      </c>
      <c r="AB14" s="335"/>
      <c r="AC14" s="335"/>
      <c r="AD14" s="335"/>
      <c r="AE14" s="335"/>
      <c r="AF14" s="335"/>
      <c r="AG14" s="335"/>
      <c r="AH14" s="345"/>
    </row>
    <row r="15" spans="2:34" ht="21.95" customHeight="1" x14ac:dyDescent="0.15">
      <c r="B15" s="118"/>
      <c r="C15" s="119"/>
      <c r="D15" s="120"/>
      <c r="E15" s="325" t="s">
        <v>215</v>
      </c>
      <c r="F15" s="326"/>
      <c r="G15" s="326"/>
      <c r="H15" s="326"/>
      <c r="I15" s="326"/>
      <c r="J15" s="326"/>
      <c r="K15" s="326"/>
      <c r="L15" s="326"/>
      <c r="M15" s="325">
        <v>60</v>
      </c>
      <c r="N15" s="326"/>
      <c r="O15" s="326"/>
      <c r="P15" s="327"/>
      <c r="Q15" s="246">
        <f>IFERROR(VLOOKUP($B$1,'대광피벗(재고)'!A:CF,4,FALSE),0)</f>
        <v>5</v>
      </c>
      <c r="R15" s="247"/>
      <c r="S15" s="248"/>
      <c r="T15" s="334">
        <f t="shared" si="0"/>
        <v>0</v>
      </c>
      <c r="U15" s="335"/>
      <c r="V15" s="335"/>
      <c r="W15" s="331">
        <f t="shared" si="1"/>
        <v>5</v>
      </c>
      <c r="X15" s="332"/>
      <c r="Y15" s="332"/>
      <c r="Z15" s="333"/>
      <c r="AA15" s="329" t="s">
        <v>400</v>
      </c>
      <c r="AB15" s="335"/>
      <c r="AC15" s="335"/>
      <c r="AD15" s="335"/>
      <c r="AE15" s="335"/>
      <c r="AF15" s="335"/>
      <c r="AG15" s="335"/>
      <c r="AH15" s="345"/>
    </row>
    <row r="16" spans="2:34" ht="21.95" customHeight="1" x14ac:dyDescent="0.15">
      <c r="B16" s="118"/>
      <c r="C16" s="119"/>
      <c r="D16" s="120"/>
      <c r="E16" s="325" t="s">
        <v>254</v>
      </c>
      <c r="F16" s="326"/>
      <c r="G16" s="326"/>
      <c r="H16" s="326"/>
      <c r="I16" s="326"/>
      <c r="J16" s="326"/>
      <c r="K16" s="326"/>
      <c r="L16" s="327"/>
      <c r="M16" s="325">
        <v>48</v>
      </c>
      <c r="N16" s="326"/>
      <c r="O16" s="326"/>
      <c r="P16" s="327"/>
      <c r="Q16" s="246">
        <f>IFERROR(VLOOKUP($B$1,'대광피벗(재고)'!A:CF,5,FALSE),0)</f>
        <v>2</v>
      </c>
      <c r="R16" s="247"/>
      <c r="S16" s="248"/>
      <c r="T16" s="334">
        <f t="shared" si="0"/>
        <v>0</v>
      </c>
      <c r="U16" s="335"/>
      <c r="V16" s="335"/>
      <c r="W16" s="331">
        <f t="shared" si="1"/>
        <v>2</v>
      </c>
      <c r="X16" s="332"/>
      <c r="Y16" s="332"/>
      <c r="Z16" s="333"/>
      <c r="AA16" s="329" t="s">
        <v>400</v>
      </c>
      <c r="AB16" s="335"/>
      <c r="AC16" s="335"/>
      <c r="AD16" s="335"/>
      <c r="AE16" s="335"/>
      <c r="AF16" s="335"/>
      <c r="AG16" s="335"/>
      <c r="AH16" s="345"/>
    </row>
    <row r="17" spans="2:34" ht="21.95" customHeight="1" x14ac:dyDescent="0.15">
      <c r="B17" s="118"/>
      <c r="C17" s="119"/>
      <c r="D17" s="120"/>
      <c r="E17" s="325" t="s">
        <v>341</v>
      </c>
      <c r="F17" s="326"/>
      <c r="G17" s="326"/>
      <c r="H17" s="326"/>
      <c r="I17" s="326"/>
      <c r="J17" s="326"/>
      <c r="K17" s="326"/>
      <c r="L17" s="327"/>
      <c r="M17" s="325">
        <v>50</v>
      </c>
      <c r="N17" s="326"/>
      <c r="O17" s="326"/>
      <c r="P17" s="327"/>
      <c r="Q17" s="246">
        <f>IFERROR(VLOOKUP($B$1,'대광피벗(재고)'!A:CF,6,FALSE),0)</f>
        <v>1</v>
      </c>
      <c r="R17" s="247"/>
      <c r="S17" s="248"/>
      <c r="T17" s="334">
        <f t="shared" si="0"/>
        <v>0</v>
      </c>
      <c r="U17" s="335"/>
      <c r="V17" s="335"/>
      <c r="W17" s="331">
        <f t="shared" si="1"/>
        <v>1</v>
      </c>
      <c r="X17" s="332"/>
      <c r="Y17" s="332"/>
      <c r="Z17" s="333"/>
      <c r="AA17" s="329" t="s">
        <v>427</v>
      </c>
      <c r="AB17" s="335"/>
      <c r="AC17" s="335"/>
      <c r="AD17" s="335"/>
      <c r="AE17" s="335"/>
      <c r="AF17" s="335"/>
      <c r="AG17" s="335"/>
      <c r="AH17" s="345"/>
    </row>
    <row r="18" spans="2:34" ht="21.95" customHeight="1" x14ac:dyDescent="0.15">
      <c r="B18" s="118"/>
      <c r="C18" s="119"/>
      <c r="D18" s="120"/>
      <c r="E18" s="325" t="s">
        <v>268</v>
      </c>
      <c r="F18" s="326"/>
      <c r="G18" s="326"/>
      <c r="H18" s="326"/>
      <c r="I18" s="326"/>
      <c r="J18" s="326"/>
      <c r="K18" s="326"/>
      <c r="L18" s="327"/>
      <c r="M18" s="325">
        <v>60</v>
      </c>
      <c r="N18" s="326"/>
      <c r="O18" s="326"/>
      <c r="P18" s="327"/>
      <c r="Q18" s="246">
        <f>IFERROR(VLOOKUP($B$1,'대광피벗(재고)'!A:CF,7,FALSE),0)</f>
        <v>0</v>
      </c>
      <c r="R18" s="247"/>
      <c r="S18" s="248"/>
      <c r="T18" s="334">
        <f t="shared" si="0"/>
        <v>0</v>
      </c>
      <c r="U18" s="335"/>
      <c r="V18" s="335"/>
      <c r="W18" s="331">
        <f t="shared" si="1"/>
        <v>0</v>
      </c>
      <c r="X18" s="332"/>
      <c r="Y18" s="332"/>
      <c r="Z18" s="333"/>
      <c r="AA18" s="329" t="s">
        <v>421</v>
      </c>
      <c r="AB18" s="335"/>
      <c r="AC18" s="335"/>
      <c r="AD18" s="335"/>
      <c r="AE18" s="335"/>
      <c r="AF18" s="335"/>
      <c r="AG18" s="335"/>
      <c r="AH18" s="345"/>
    </row>
    <row r="19" spans="2:34" ht="21.95" customHeight="1" x14ac:dyDescent="0.15">
      <c r="B19" s="118"/>
      <c r="C19" s="119"/>
      <c r="D19" s="120"/>
      <c r="E19" s="325"/>
      <c r="F19" s="326"/>
      <c r="G19" s="326"/>
      <c r="H19" s="326"/>
      <c r="I19" s="326"/>
      <c r="J19" s="326"/>
      <c r="K19" s="326"/>
      <c r="L19" s="327"/>
      <c r="M19" s="325"/>
      <c r="N19" s="326"/>
      <c r="O19" s="326"/>
      <c r="P19" s="327"/>
      <c r="Q19" s="246"/>
      <c r="R19" s="247"/>
      <c r="S19" s="248"/>
      <c r="T19" s="334"/>
      <c r="U19" s="335"/>
      <c r="V19" s="335"/>
      <c r="W19" s="331"/>
      <c r="X19" s="332"/>
      <c r="Y19" s="332"/>
      <c r="Z19" s="333"/>
      <c r="AA19" s="328"/>
      <c r="AB19" s="329"/>
      <c r="AC19" s="329"/>
      <c r="AD19" s="329"/>
      <c r="AE19" s="329"/>
      <c r="AF19" s="329"/>
      <c r="AG19" s="329"/>
      <c r="AH19" s="330"/>
    </row>
    <row r="20" spans="2:34" ht="21.95" customHeight="1" x14ac:dyDescent="0.15">
      <c r="B20" s="118"/>
      <c r="C20" s="119"/>
      <c r="D20" s="120"/>
      <c r="E20" s="325"/>
      <c r="F20" s="326"/>
      <c r="G20" s="326"/>
      <c r="H20" s="326"/>
      <c r="I20" s="326"/>
      <c r="J20" s="326"/>
      <c r="K20" s="326"/>
      <c r="L20" s="327"/>
      <c r="M20" s="325"/>
      <c r="N20" s="326"/>
      <c r="O20" s="326"/>
      <c r="P20" s="327"/>
      <c r="Q20" s="246"/>
      <c r="R20" s="247"/>
      <c r="S20" s="248"/>
      <c r="T20" s="334"/>
      <c r="U20" s="335"/>
      <c r="V20" s="335"/>
      <c r="W20" s="331"/>
      <c r="X20" s="332"/>
      <c r="Y20" s="332"/>
      <c r="Z20" s="333"/>
      <c r="AA20" s="328"/>
      <c r="AB20" s="329"/>
      <c r="AC20" s="329"/>
      <c r="AD20" s="329"/>
      <c r="AE20" s="329"/>
      <c r="AF20" s="329"/>
      <c r="AG20" s="329"/>
      <c r="AH20" s="330"/>
    </row>
    <row r="21" spans="2:34" ht="21.95" customHeight="1" x14ac:dyDescent="0.15">
      <c r="B21" s="118"/>
      <c r="C21" s="119"/>
      <c r="D21" s="120"/>
      <c r="E21" s="325"/>
      <c r="F21" s="326"/>
      <c r="G21" s="326"/>
      <c r="H21" s="326"/>
      <c r="I21" s="326"/>
      <c r="J21" s="326"/>
      <c r="K21" s="326"/>
      <c r="L21" s="327"/>
      <c r="M21" s="325"/>
      <c r="N21" s="326"/>
      <c r="O21" s="326"/>
      <c r="P21" s="327"/>
      <c r="Q21" s="246"/>
      <c r="R21" s="247"/>
      <c r="S21" s="248"/>
      <c r="T21" s="334"/>
      <c r="U21" s="335"/>
      <c r="V21" s="335"/>
      <c r="W21" s="331"/>
      <c r="X21" s="332"/>
      <c r="Y21" s="332"/>
      <c r="Z21" s="333"/>
      <c r="AA21" s="346"/>
      <c r="AB21" s="347"/>
      <c r="AC21" s="347"/>
      <c r="AD21" s="347"/>
      <c r="AE21" s="347"/>
      <c r="AF21" s="347"/>
      <c r="AG21" s="347"/>
      <c r="AH21" s="348"/>
    </row>
    <row r="22" spans="2:34" ht="16.5" customHeight="1" thickBot="1" x14ac:dyDescent="0.2">
      <c r="B22" s="221" t="s">
        <v>25</v>
      </c>
      <c r="C22" s="222"/>
      <c r="D22" s="223"/>
      <c r="E22" s="224"/>
      <c r="F22" s="225"/>
      <c r="G22" s="225"/>
      <c r="H22" s="225"/>
      <c r="I22" s="225"/>
      <c r="J22" s="225"/>
      <c r="K22" s="225"/>
      <c r="L22" s="225"/>
      <c r="M22" s="226">
        <f>SUM(Q13:S21)</f>
        <v>65</v>
      </c>
      <c r="N22" s="227"/>
      <c r="O22" s="227"/>
      <c r="P22" s="227"/>
      <c r="Q22" s="227"/>
      <c r="R22" s="227"/>
      <c r="S22" s="227"/>
      <c r="T22" s="227"/>
      <c r="U22" s="227"/>
      <c r="V22" s="227"/>
      <c r="W22" s="227"/>
      <c r="X22" s="227"/>
      <c r="Y22" s="227"/>
      <c r="Z22" s="228"/>
      <c r="AA22" s="229"/>
      <c r="AB22" s="229"/>
      <c r="AC22" s="229"/>
      <c r="AD22" s="229"/>
      <c r="AE22" s="229"/>
      <c r="AF22" s="229"/>
      <c r="AG22" s="229"/>
      <c r="AH22" s="230"/>
    </row>
    <row r="23" spans="2:34" ht="17.100000000000001" customHeight="1" x14ac:dyDescent="0.15">
      <c r="B23" s="231" t="s">
        <v>17</v>
      </c>
      <c r="C23" s="232"/>
      <c r="D23" s="232"/>
      <c r="E23" s="232"/>
      <c r="F23" s="232"/>
      <c r="G23" s="232"/>
      <c r="H23" s="232"/>
      <c r="I23" s="232"/>
      <c r="J23" s="232"/>
      <c r="K23" s="232"/>
      <c r="L23" s="232"/>
      <c r="M23" s="232"/>
      <c r="N23" s="232"/>
      <c r="O23" s="232"/>
      <c r="P23" s="232"/>
      <c r="Q23" s="232"/>
      <c r="R23" s="232"/>
      <c r="S23" s="232"/>
      <c r="T23" s="232"/>
      <c r="U23" s="232"/>
      <c r="V23" s="233"/>
      <c r="W23" s="237" t="s">
        <v>32</v>
      </c>
      <c r="X23" s="238"/>
      <c r="Y23" s="238"/>
      <c r="Z23" s="238"/>
      <c r="AA23" s="238"/>
      <c r="AB23" s="238"/>
      <c r="AC23" s="238"/>
      <c r="AD23" s="238"/>
      <c r="AE23" s="238"/>
      <c r="AF23" s="238"/>
      <c r="AG23" s="238"/>
      <c r="AH23" s="239"/>
    </row>
    <row r="24" spans="2:34" ht="17.100000000000001" customHeight="1" thickBot="1" x14ac:dyDescent="0.2">
      <c r="B24" s="234"/>
      <c r="C24" s="235"/>
      <c r="D24" s="235"/>
      <c r="E24" s="235"/>
      <c r="F24" s="235"/>
      <c r="G24" s="235"/>
      <c r="H24" s="235"/>
      <c r="I24" s="235"/>
      <c r="J24" s="235"/>
      <c r="K24" s="235"/>
      <c r="L24" s="235"/>
      <c r="M24" s="235"/>
      <c r="N24" s="235"/>
      <c r="O24" s="235"/>
      <c r="P24" s="235"/>
      <c r="Q24" s="235"/>
      <c r="R24" s="235"/>
      <c r="S24" s="235"/>
      <c r="T24" s="235"/>
      <c r="U24" s="235"/>
      <c r="V24" s="236"/>
      <c r="W24" s="240"/>
      <c r="X24" s="241"/>
      <c r="Y24" s="241"/>
      <c r="Z24" s="241"/>
      <c r="AA24" s="241"/>
      <c r="AB24" s="241"/>
      <c r="AC24" s="241"/>
      <c r="AD24" s="241"/>
      <c r="AE24" s="241"/>
      <c r="AF24" s="241"/>
      <c r="AG24" s="241"/>
      <c r="AH24" s="242"/>
    </row>
    <row r="25" spans="2:34" ht="9.9499999999999993" customHeight="1" x14ac:dyDescent="0.15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4"/>
      <c r="AB25" s="4"/>
      <c r="AC25" s="4"/>
      <c r="AD25" s="4"/>
      <c r="AE25" s="4"/>
      <c r="AF25" s="4"/>
      <c r="AG25" s="4"/>
      <c r="AH25" s="4"/>
    </row>
    <row r="26" spans="2:34" ht="9.9499999999999993" customHeight="1" thickBot="1" x14ac:dyDescent="0.2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</row>
    <row r="27" spans="2:34" ht="15" customHeight="1" x14ac:dyDescent="0.15">
      <c r="B27" s="202" t="s">
        <v>12</v>
      </c>
      <c r="C27" s="203"/>
      <c r="D27" s="204"/>
      <c r="E27" s="204"/>
      <c r="F27" s="204"/>
      <c r="G27" s="204"/>
      <c r="H27" s="204"/>
      <c r="I27" s="204"/>
      <c r="J27" s="204"/>
      <c r="K27" s="204"/>
      <c r="L27" s="204"/>
      <c r="M27" s="204"/>
      <c r="N27" s="204"/>
      <c r="O27" s="204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5"/>
    </row>
    <row r="28" spans="2:34" ht="20.100000000000001" customHeight="1" x14ac:dyDescent="0.15">
      <c r="B28" s="206"/>
      <c r="C28" s="207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  <c r="O28" s="208"/>
      <c r="P28" s="208"/>
      <c r="Q28" s="208"/>
      <c r="R28" s="208"/>
      <c r="S28" s="208"/>
      <c r="T28" s="208"/>
      <c r="U28" s="208"/>
      <c r="V28" s="208"/>
      <c r="W28" s="208"/>
      <c r="X28" s="208"/>
      <c r="Y28" s="208"/>
      <c r="Z28" s="208"/>
      <c r="AA28" s="208"/>
      <c r="AB28" s="208"/>
      <c r="AC28" s="208"/>
      <c r="AD28" s="208"/>
      <c r="AE28" s="208"/>
      <c r="AF28" s="208"/>
      <c r="AG28" s="208"/>
      <c r="AH28" s="209"/>
    </row>
    <row r="29" spans="2:34" x14ac:dyDescent="0.15">
      <c r="B29" s="210" t="s">
        <v>0</v>
      </c>
      <c r="C29" s="189" t="str">
        <f>C4</f>
        <v>등록번호</v>
      </c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 t="s">
        <v>2</v>
      </c>
      <c r="R29" s="182" t="s">
        <v>3</v>
      </c>
      <c r="S29" s="182"/>
      <c r="T29" s="182"/>
      <c r="U29" s="182"/>
      <c r="V29" s="213" t="str">
        <f>V4</f>
        <v>206-86-55878</v>
      </c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x14ac:dyDescent="0.15">
      <c r="B30" s="210"/>
      <c r="C30" s="189"/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/>
      <c r="R30" s="182"/>
      <c r="S30" s="182"/>
      <c r="T30" s="182"/>
      <c r="U30" s="182"/>
      <c r="V30" s="213"/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4" ht="13.5" customHeight="1" x14ac:dyDescent="0.15">
      <c r="B31" s="210"/>
      <c r="C31" s="189" t="str">
        <f>C6</f>
        <v>상 호
(법인명)</v>
      </c>
      <c r="D31" s="189"/>
      <c r="E31" s="189"/>
      <c r="F31" s="189"/>
      <c r="G31" s="215" t="str">
        <f>G6</f>
        <v>(이마트24)</v>
      </c>
      <c r="H31" s="216"/>
      <c r="I31" s="216"/>
      <c r="J31" s="216"/>
      <c r="K31" s="217"/>
      <c r="L31" s="215" t="str">
        <f>L6</f>
        <v>양지센터(저온)</v>
      </c>
      <c r="M31" s="216"/>
      <c r="N31" s="216"/>
      <c r="O31" s="216"/>
      <c r="P31" s="217"/>
      <c r="Q31" s="189"/>
      <c r="R31" s="189" t="s">
        <v>1</v>
      </c>
      <c r="S31" s="189"/>
      <c r="T31" s="189"/>
      <c r="U31" s="189"/>
      <c r="V31" s="195" t="str">
        <f>V6</f>
        <v>㈜ 대광푸드</v>
      </c>
      <c r="W31" s="195"/>
      <c r="X31" s="195"/>
      <c r="Y31" s="195"/>
      <c r="Z31" s="195"/>
      <c r="AA31" s="195"/>
      <c r="AB31" s="182" t="s">
        <v>5</v>
      </c>
      <c r="AC31" s="182"/>
      <c r="AD31" s="195" t="str">
        <f>AD6</f>
        <v>한대훈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218"/>
      <c r="H32" s="219"/>
      <c r="I32" s="219"/>
      <c r="J32" s="219"/>
      <c r="K32" s="220"/>
      <c r="L32" s="218"/>
      <c r="M32" s="219"/>
      <c r="N32" s="219"/>
      <c r="O32" s="219"/>
      <c r="P32" s="220"/>
      <c r="Q32" s="189"/>
      <c r="R32" s="189"/>
      <c r="S32" s="189"/>
      <c r="T32" s="189"/>
      <c r="U32" s="189"/>
      <c r="V32" s="195"/>
      <c r="W32" s="195"/>
      <c r="X32" s="195"/>
      <c r="Y32" s="195"/>
      <c r="Z32" s="195"/>
      <c r="AA32" s="195"/>
      <c r="AB32" s="182"/>
      <c r="AC32" s="182"/>
      <c r="AD32" s="195"/>
      <c r="AE32" s="195"/>
      <c r="AF32" s="195"/>
      <c r="AG32" s="195"/>
      <c r="AH32" s="197"/>
    </row>
    <row r="33" spans="2:34" x14ac:dyDescent="0.15">
      <c r="B33" s="210"/>
      <c r="C33" s="189" t="s">
        <v>4</v>
      </c>
      <c r="D33" s="182"/>
      <c r="E33" s="182"/>
      <c r="F33" s="182"/>
      <c r="G33" s="199" t="str">
        <f>G8</f>
        <v>경기도 용인시 처인구 양지면
제일리 453-7</v>
      </c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 t="s">
        <v>4</v>
      </c>
      <c r="S33" s="189"/>
      <c r="T33" s="189"/>
      <c r="U33" s="189"/>
      <c r="V33" s="200" t="str">
        <f>V8</f>
        <v>서울특별시 광진구 천호대로130길 22(구의동,필하임상가1호 에이호)</v>
      </c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x14ac:dyDescent="0.15">
      <c r="B34" s="210"/>
      <c r="C34" s="182"/>
      <c r="D34" s="182"/>
      <c r="E34" s="182"/>
      <c r="F34" s="182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/>
      <c r="S34" s="189"/>
      <c r="T34" s="189"/>
      <c r="U34" s="189"/>
      <c r="V34" s="200"/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ht="13.5" customHeight="1" x14ac:dyDescent="0.15">
      <c r="B35" s="210"/>
      <c r="C35" s="189" t="s">
        <v>6</v>
      </c>
      <c r="D35" s="189"/>
      <c r="E35" s="189"/>
      <c r="F35" s="189"/>
      <c r="G35" s="190"/>
      <c r="H35" s="191"/>
      <c r="I35" s="191"/>
      <c r="J35" s="191"/>
      <c r="K35" s="191"/>
      <c r="L35" s="191"/>
      <c r="M35" s="191"/>
      <c r="N35" s="191"/>
      <c r="O35" s="191"/>
      <c r="P35" s="191"/>
      <c r="Q35" s="189"/>
      <c r="R35" s="182" t="s">
        <v>13</v>
      </c>
      <c r="S35" s="182"/>
      <c r="T35" s="182"/>
      <c r="U35" s="182"/>
      <c r="V35" s="194" t="str">
        <f>V10</f>
        <v>도소매</v>
      </c>
      <c r="W35" s="195"/>
      <c r="X35" s="195"/>
      <c r="Y35" s="195"/>
      <c r="Z35" s="195"/>
      <c r="AA35" s="195"/>
      <c r="AB35" s="182" t="s">
        <v>14</v>
      </c>
      <c r="AC35" s="182"/>
      <c r="AD35" s="195" t="str">
        <f>AD10</f>
        <v>빵,떡,과자류 외</v>
      </c>
      <c r="AE35" s="195"/>
      <c r="AF35" s="195"/>
      <c r="AG35" s="195"/>
      <c r="AH35" s="197"/>
    </row>
    <row r="36" spans="2:34" x14ac:dyDescent="0.15">
      <c r="B36" s="210"/>
      <c r="C36" s="189"/>
      <c r="D36" s="189"/>
      <c r="E36" s="189"/>
      <c r="F36" s="189"/>
      <c r="G36" s="191"/>
      <c r="H36" s="191"/>
      <c r="I36" s="191"/>
      <c r="J36" s="191"/>
      <c r="K36" s="191"/>
      <c r="L36" s="191"/>
      <c r="M36" s="192"/>
      <c r="N36" s="192"/>
      <c r="O36" s="192"/>
      <c r="P36" s="192"/>
      <c r="Q36" s="212"/>
      <c r="R36" s="193"/>
      <c r="S36" s="193"/>
      <c r="T36" s="193"/>
      <c r="U36" s="193"/>
      <c r="V36" s="196"/>
      <c r="W36" s="196"/>
      <c r="X36" s="196"/>
      <c r="Y36" s="196"/>
      <c r="Z36" s="196"/>
      <c r="AA36" s="196"/>
      <c r="AB36" s="193"/>
      <c r="AC36" s="193"/>
      <c r="AD36" s="196"/>
      <c r="AE36" s="196"/>
      <c r="AF36" s="196"/>
      <c r="AG36" s="196"/>
      <c r="AH36" s="198"/>
    </row>
    <row r="37" spans="2:34" ht="20.100000000000001" customHeight="1" x14ac:dyDescent="0.15">
      <c r="B37" s="12" t="s">
        <v>10</v>
      </c>
      <c r="C37" s="13" t="s">
        <v>7</v>
      </c>
      <c r="D37" s="11" t="s">
        <v>8</v>
      </c>
      <c r="E37" s="182" t="s">
        <v>9</v>
      </c>
      <c r="F37" s="183"/>
      <c r="G37" s="183"/>
      <c r="H37" s="183"/>
      <c r="I37" s="183"/>
      <c r="J37" s="183"/>
      <c r="K37" s="183"/>
      <c r="L37" s="184"/>
      <c r="M37" s="185" t="s">
        <v>16</v>
      </c>
      <c r="N37" s="185"/>
      <c r="O37" s="185"/>
      <c r="P37" s="185"/>
      <c r="Q37" s="186" t="s">
        <v>25</v>
      </c>
      <c r="R37" s="186"/>
      <c r="S37" s="186"/>
      <c r="T37" s="186" t="s">
        <v>34</v>
      </c>
      <c r="U37" s="186"/>
      <c r="V37" s="186"/>
      <c r="W37" s="185" t="s">
        <v>41</v>
      </c>
      <c r="X37" s="185"/>
      <c r="Y37" s="185"/>
      <c r="Z37" s="185"/>
      <c r="AA37" s="187" t="s">
        <v>24</v>
      </c>
      <c r="AB37" s="185"/>
      <c r="AC37" s="185"/>
      <c r="AD37" s="185"/>
      <c r="AE37" s="185"/>
      <c r="AF37" s="185"/>
      <c r="AG37" s="185"/>
      <c r="AH37" s="188"/>
    </row>
    <row r="38" spans="2:34" ht="21.95" customHeight="1" x14ac:dyDescent="0.15">
      <c r="B38" s="179">
        <f>B13</f>
        <v>46307</v>
      </c>
      <c r="C38" s="180"/>
      <c r="D38" s="339"/>
      <c r="E38" s="153" t="str">
        <f>E13</f>
        <v>대광)생초코파이60g(냉장)</v>
      </c>
      <c r="F38" s="154"/>
      <c r="G38" s="154"/>
      <c r="H38" s="154"/>
      <c r="I38" s="154"/>
      <c r="J38" s="154"/>
      <c r="K38" s="154"/>
      <c r="L38" s="154"/>
      <c r="M38" s="173">
        <f>M13</f>
        <v>18</v>
      </c>
      <c r="N38" s="173"/>
      <c r="O38" s="173"/>
      <c r="P38" s="173"/>
      <c r="Q38" s="174">
        <f>Q13</f>
        <v>0</v>
      </c>
      <c r="R38" s="174"/>
      <c r="S38" s="174"/>
      <c r="T38" s="175">
        <f>T13</f>
        <v>0</v>
      </c>
      <c r="U38" s="175"/>
      <c r="V38" s="175"/>
      <c r="W38" s="176">
        <f>W13</f>
        <v>0</v>
      </c>
      <c r="X38" s="176"/>
      <c r="Y38" s="176"/>
      <c r="Z38" s="176"/>
      <c r="AA38" s="340" t="str">
        <f>IF(OR(Q13=0,AA13=""),"",AA13)</f>
        <v/>
      </c>
      <c r="AB38" s="341"/>
      <c r="AC38" s="341"/>
      <c r="AD38" s="341"/>
      <c r="AE38" s="341"/>
      <c r="AF38" s="341"/>
      <c r="AG38" s="341"/>
      <c r="AH38" s="342"/>
    </row>
    <row r="39" spans="2:34" ht="21.95" customHeight="1" x14ac:dyDescent="0.15">
      <c r="B39" s="19"/>
      <c r="C39" s="41"/>
      <c r="D39" s="21"/>
      <c r="E39" s="153" t="str">
        <f t="shared" ref="E39:E43" si="2">E14</f>
        <v>두바이)리얼두쫀쿠50g</v>
      </c>
      <c r="F39" s="154"/>
      <c r="G39" s="154"/>
      <c r="H39" s="154"/>
      <c r="I39" s="154"/>
      <c r="J39" s="154"/>
      <c r="K39" s="154"/>
      <c r="L39" s="154"/>
      <c r="M39" s="173">
        <f t="shared" ref="M39:M43" si="3">M14</f>
        <v>60</v>
      </c>
      <c r="N39" s="173"/>
      <c r="O39" s="173"/>
      <c r="P39" s="173"/>
      <c r="Q39" s="174">
        <f t="shared" ref="Q39:Q43" si="4">Q14</f>
        <v>57</v>
      </c>
      <c r="R39" s="174"/>
      <c r="S39" s="174"/>
      <c r="T39" s="175">
        <f t="shared" ref="T39:T43" si="5">T14</f>
        <v>0</v>
      </c>
      <c r="U39" s="175"/>
      <c r="V39" s="175"/>
      <c r="W39" s="176">
        <f t="shared" ref="W39:W43" si="6">W14</f>
        <v>57</v>
      </c>
      <c r="X39" s="176"/>
      <c r="Y39" s="176"/>
      <c r="Z39" s="176"/>
      <c r="AA39" s="340" t="str">
        <f t="shared" ref="AA39:AA46" si="7">IF(OR(Q14=0,AA14=""),"",AA14)</f>
        <v>26.11.07</v>
      </c>
      <c r="AB39" s="341"/>
      <c r="AC39" s="341"/>
      <c r="AD39" s="341"/>
      <c r="AE39" s="341"/>
      <c r="AF39" s="341"/>
      <c r="AG39" s="341"/>
      <c r="AH39" s="342"/>
    </row>
    <row r="40" spans="2:34" ht="21.95" customHeight="1" x14ac:dyDescent="0.15">
      <c r="B40" s="9"/>
      <c r="C40" s="16"/>
      <c r="D40" s="10"/>
      <c r="E40" s="153" t="str">
        <f t="shared" si="2"/>
        <v>두바이)리얼아쫀쿠50g</v>
      </c>
      <c r="F40" s="154"/>
      <c r="G40" s="154"/>
      <c r="H40" s="154"/>
      <c r="I40" s="154"/>
      <c r="J40" s="154"/>
      <c r="K40" s="154"/>
      <c r="L40" s="154"/>
      <c r="M40" s="173">
        <f t="shared" si="3"/>
        <v>60</v>
      </c>
      <c r="N40" s="173"/>
      <c r="O40" s="173"/>
      <c r="P40" s="173"/>
      <c r="Q40" s="174">
        <f t="shared" si="4"/>
        <v>5</v>
      </c>
      <c r="R40" s="174"/>
      <c r="S40" s="174"/>
      <c r="T40" s="175">
        <f t="shared" si="5"/>
        <v>0</v>
      </c>
      <c r="U40" s="175"/>
      <c r="V40" s="175"/>
      <c r="W40" s="176">
        <f t="shared" si="6"/>
        <v>5</v>
      </c>
      <c r="X40" s="176"/>
      <c r="Y40" s="176"/>
      <c r="Z40" s="176"/>
      <c r="AA40" s="340" t="str">
        <f t="shared" si="7"/>
        <v>26.10.28</v>
      </c>
      <c r="AB40" s="341"/>
      <c r="AC40" s="341"/>
      <c r="AD40" s="341"/>
      <c r="AE40" s="341"/>
      <c r="AF40" s="341"/>
      <c r="AG40" s="341"/>
      <c r="AH40" s="342"/>
    </row>
    <row r="41" spans="2:34" ht="21.95" customHeight="1" x14ac:dyDescent="0.15">
      <c r="B41" s="19"/>
      <c r="C41" s="41"/>
      <c r="D41" s="21"/>
      <c r="E41" s="153" t="str">
        <f t="shared" si="2"/>
        <v>두바이)초코카다이프모찌60g</v>
      </c>
      <c r="F41" s="154"/>
      <c r="G41" s="154"/>
      <c r="H41" s="154"/>
      <c r="I41" s="154"/>
      <c r="J41" s="154"/>
      <c r="K41" s="154"/>
      <c r="L41" s="154"/>
      <c r="M41" s="173">
        <f t="shared" si="3"/>
        <v>48</v>
      </c>
      <c r="N41" s="173"/>
      <c r="O41" s="173"/>
      <c r="P41" s="173"/>
      <c r="Q41" s="174">
        <f t="shared" si="4"/>
        <v>2</v>
      </c>
      <c r="R41" s="174"/>
      <c r="S41" s="174"/>
      <c r="T41" s="175">
        <f t="shared" si="5"/>
        <v>0</v>
      </c>
      <c r="U41" s="175"/>
      <c r="V41" s="175"/>
      <c r="W41" s="176">
        <f t="shared" si="6"/>
        <v>2</v>
      </c>
      <c r="X41" s="176"/>
      <c r="Y41" s="176"/>
      <c r="Z41" s="176"/>
      <c r="AA41" s="340" t="str">
        <f t="shared" si="7"/>
        <v>26.10.28</v>
      </c>
      <c r="AB41" s="341"/>
      <c r="AC41" s="341"/>
      <c r="AD41" s="341"/>
      <c r="AE41" s="341"/>
      <c r="AF41" s="341"/>
      <c r="AG41" s="341"/>
      <c r="AH41" s="342"/>
    </row>
    <row r="42" spans="2:34" ht="21.95" customHeight="1" x14ac:dyDescent="0.15">
      <c r="B42" s="19"/>
      <c r="C42" s="41"/>
      <c r="D42" s="21"/>
      <c r="E42" s="153" t="str">
        <f t="shared" si="2"/>
        <v>두바이)카다이프판초콜릿60g(냉장)</v>
      </c>
      <c r="F42" s="154"/>
      <c r="G42" s="154"/>
      <c r="H42" s="154"/>
      <c r="I42" s="154"/>
      <c r="J42" s="154"/>
      <c r="K42" s="154"/>
      <c r="L42" s="154"/>
      <c r="M42" s="173">
        <f t="shared" si="3"/>
        <v>50</v>
      </c>
      <c r="N42" s="173"/>
      <c r="O42" s="173"/>
      <c r="P42" s="173"/>
      <c r="Q42" s="174">
        <f t="shared" si="4"/>
        <v>1</v>
      </c>
      <c r="R42" s="174"/>
      <c r="S42" s="174"/>
      <c r="T42" s="175">
        <f t="shared" si="5"/>
        <v>0</v>
      </c>
      <c r="U42" s="175"/>
      <c r="V42" s="175"/>
      <c r="W42" s="176">
        <f t="shared" si="6"/>
        <v>1</v>
      </c>
      <c r="X42" s="176"/>
      <c r="Y42" s="176"/>
      <c r="Z42" s="176"/>
      <c r="AA42" s="340" t="str">
        <f t="shared" si="7"/>
        <v>26.11.03 / 11.10</v>
      </c>
      <c r="AB42" s="341"/>
      <c r="AC42" s="341"/>
      <c r="AD42" s="341"/>
      <c r="AE42" s="341"/>
      <c r="AF42" s="341"/>
      <c r="AG42" s="341"/>
      <c r="AH42" s="342"/>
    </row>
    <row r="43" spans="2:34" ht="21.95" customHeight="1" x14ac:dyDescent="0.15">
      <c r="B43" s="9"/>
      <c r="C43" s="16"/>
      <c r="D43" s="10"/>
      <c r="E43" s="153" t="str">
        <f t="shared" si="2"/>
        <v>두바이)흑임자두쫀쿠50g(냉장)</v>
      </c>
      <c r="F43" s="154"/>
      <c r="G43" s="154"/>
      <c r="H43" s="154"/>
      <c r="I43" s="154"/>
      <c r="J43" s="154"/>
      <c r="K43" s="154"/>
      <c r="L43" s="154"/>
      <c r="M43" s="173">
        <f t="shared" si="3"/>
        <v>60</v>
      </c>
      <c r="N43" s="173"/>
      <c r="O43" s="173"/>
      <c r="P43" s="173"/>
      <c r="Q43" s="174">
        <f t="shared" si="4"/>
        <v>0</v>
      </c>
      <c r="R43" s="174"/>
      <c r="S43" s="174"/>
      <c r="T43" s="175">
        <f t="shared" si="5"/>
        <v>0</v>
      </c>
      <c r="U43" s="175"/>
      <c r="V43" s="175"/>
      <c r="W43" s="176">
        <f t="shared" si="6"/>
        <v>0</v>
      </c>
      <c r="X43" s="176"/>
      <c r="Y43" s="176"/>
      <c r="Z43" s="176"/>
      <c r="AA43" s="340" t="str">
        <f t="shared" si="7"/>
        <v/>
      </c>
      <c r="AB43" s="341"/>
      <c r="AC43" s="341"/>
      <c r="AD43" s="341"/>
      <c r="AE43" s="341"/>
      <c r="AF43" s="341"/>
      <c r="AG43" s="341"/>
      <c r="AH43" s="342"/>
    </row>
    <row r="44" spans="2:34" ht="21.95" customHeight="1" x14ac:dyDescent="0.15">
      <c r="B44" s="9"/>
      <c r="C44" s="16"/>
      <c r="D44" s="10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336"/>
      <c r="X44" s="337"/>
      <c r="Y44" s="337"/>
      <c r="Z44" s="338"/>
      <c r="AA44" s="340" t="str">
        <f t="shared" si="7"/>
        <v/>
      </c>
      <c r="AB44" s="341"/>
      <c r="AC44" s="341"/>
      <c r="AD44" s="341"/>
      <c r="AE44" s="341"/>
      <c r="AF44" s="341"/>
      <c r="AG44" s="341"/>
      <c r="AH44" s="342"/>
    </row>
    <row r="45" spans="2:34" ht="21.95" customHeight="1" x14ac:dyDescent="0.15">
      <c r="B45" s="9"/>
      <c r="C45" s="16"/>
      <c r="D45" s="10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336"/>
      <c r="X45" s="337"/>
      <c r="Y45" s="337"/>
      <c r="Z45" s="338"/>
      <c r="AA45" s="340" t="str">
        <f t="shared" si="7"/>
        <v/>
      </c>
      <c r="AB45" s="341"/>
      <c r="AC45" s="341"/>
      <c r="AD45" s="341"/>
      <c r="AE45" s="341"/>
      <c r="AF45" s="341"/>
      <c r="AG45" s="341"/>
      <c r="AH45" s="342"/>
    </row>
    <row r="46" spans="2:34" ht="21.95" customHeight="1" x14ac:dyDescent="0.15">
      <c r="B46" s="9"/>
      <c r="C46" s="16"/>
      <c r="D46" s="10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336"/>
      <c r="X46" s="337"/>
      <c r="Y46" s="337"/>
      <c r="Z46" s="338"/>
      <c r="AA46" s="340" t="str">
        <f t="shared" si="7"/>
        <v/>
      </c>
      <c r="AB46" s="341"/>
      <c r="AC46" s="341"/>
      <c r="AD46" s="341"/>
      <c r="AE46" s="341"/>
      <c r="AF46" s="341"/>
      <c r="AG46" s="341"/>
      <c r="AH46" s="342"/>
    </row>
    <row r="47" spans="2:34" ht="16.5" customHeight="1" x14ac:dyDescent="0.15">
      <c r="B47" s="150" t="str">
        <f>B22</f>
        <v>총수량</v>
      </c>
      <c r="C47" s="151"/>
      <c r="D47" s="152"/>
      <c r="E47" s="153"/>
      <c r="F47" s="154"/>
      <c r="G47" s="154"/>
      <c r="H47" s="154"/>
      <c r="I47" s="154"/>
      <c r="J47" s="154"/>
      <c r="K47" s="154"/>
      <c r="L47" s="154"/>
      <c r="M47" s="155">
        <f>M22</f>
        <v>65</v>
      </c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6"/>
      <c r="AB47" s="157"/>
      <c r="AC47" s="157"/>
      <c r="AD47" s="157"/>
      <c r="AE47" s="157"/>
      <c r="AF47" s="157"/>
      <c r="AG47" s="157"/>
      <c r="AH47" s="158"/>
    </row>
    <row r="48" spans="2:34" ht="17.100000000000001" customHeight="1" x14ac:dyDescent="0.15">
      <c r="B48" s="159" t="str">
        <f>B23</f>
        <v>3자물류 (더원물류)
담당자 박병선이사  010-4448-1456</v>
      </c>
      <c r="C48" s="160"/>
      <c r="D48" s="160"/>
      <c r="E48" s="160"/>
      <c r="F48" s="160"/>
      <c r="G48" s="160"/>
      <c r="H48" s="160"/>
      <c r="I48" s="160"/>
      <c r="J48" s="160"/>
      <c r="K48" s="160"/>
      <c r="L48" s="160"/>
      <c r="M48" s="161"/>
      <c r="N48" s="161"/>
      <c r="O48" s="161"/>
      <c r="P48" s="161"/>
      <c r="Q48" s="161"/>
      <c r="R48" s="161"/>
      <c r="S48" s="161"/>
      <c r="T48" s="161"/>
      <c r="U48" s="161"/>
      <c r="V48" s="162"/>
      <c r="W48" s="166" t="str">
        <f>W23</f>
        <v>경기도 용인시 처인구 양지면
제일리 453-7
박영범 주임 031-8027-2080</v>
      </c>
      <c r="X48" s="167"/>
      <c r="Y48" s="167"/>
      <c r="Z48" s="167"/>
      <c r="AA48" s="168"/>
      <c r="AB48" s="168"/>
      <c r="AC48" s="168"/>
      <c r="AD48" s="168"/>
      <c r="AE48" s="168"/>
      <c r="AF48" s="168"/>
      <c r="AG48" s="168"/>
      <c r="AH48" s="169"/>
    </row>
    <row r="49" spans="2:34" ht="17.100000000000001" customHeight="1" thickBot="1" x14ac:dyDescent="0.2">
      <c r="B49" s="163"/>
      <c r="C49" s="164"/>
      <c r="D49" s="164"/>
      <c r="E49" s="164"/>
      <c r="F49" s="16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5"/>
      <c r="W49" s="170"/>
      <c r="X49" s="171"/>
      <c r="Y49" s="171"/>
      <c r="Z49" s="171"/>
      <c r="AA49" s="171"/>
      <c r="AB49" s="171"/>
      <c r="AC49" s="171"/>
      <c r="AD49" s="171"/>
      <c r="AE49" s="171"/>
      <c r="AF49" s="171"/>
      <c r="AG49" s="171"/>
      <c r="AH49" s="172"/>
    </row>
    <row r="50" spans="2:34" ht="15" customHeight="1" x14ac:dyDescent="0.15"/>
  </sheetData>
  <mergeCells count="181">
    <mergeCell ref="Q21:S21"/>
    <mergeCell ref="AA18:AH18"/>
    <mergeCell ref="Q18:S18"/>
    <mergeCell ref="T18:V18"/>
    <mergeCell ref="W18:Z18"/>
    <mergeCell ref="E18:L18"/>
    <mergeCell ref="M18:P18"/>
    <mergeCell ref="E19:L19"/>
    <mergeCell ref="M19:P19"/>
    <mergeCell ref="Q19:S19"/>
    <mergeCell ref="T19:V19"/>
    <mergeCell ref="AA19:AH19"/>
    <mergeCell ref="T21:V21"/>
    <mergeCell ref="W21:Z21"/>
    <mergeCell ref="AA21:AH21"/>
    <mergeCell ref="E21:L21"/>
    <mergeCell ref="M21:P21"/>
    <mergeCell ref="W19:Z19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C10:F11"/>
    <mergeCell ref="G10:P11"/>
    <mergeCell ref="W14:Z14"/>
    <mergeCell ref="AA14:AH14"/>
    <mergeCell ref="G33:P34"/>
    <mergeCell ref="E20:L20"/>
    <mergeCell ref="M20:P20"/>
    <mergeCell ref="Q20:S20"/>
    <mergeCell ref="T20:V20"/>
    <mergeCell ref="W20:Z20"/>
    <mergeCell ref="AA20:AH20"/>
    <mergeCell ref="V31:AA32"/>
    <mergeCell ref="AB31:AC32"/>
    <mergeCell ref="B27:AH28"/>
    <mergeCell ref="B29:B36"/>
    <mergeCell ref="C29:F30"/>
    <mergeCell ref="G29:P30"/>
    <mergeCell ref="AB35:AC36"/>
    <mergeCell ref="R29:U30"/>
    <mergeCell ref="V29:AH30"/>
    <mergeCell ref="C35:F36"/>
    <mergeCell ref="G35:P36"/>
    <mergeCell ref="E17:L17"/>
    <mergeCell ref="AA22:AH2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R10:U11"/>
    <mergeCell ref="M14:P14"/>
    <mergeCell ref="V10:AA11"/>
    <mergeCell ref="Q14:S14"/>
    <mergeCell ref="T14:V14"/>
    <mergeCell ref="E15:L15"/>
    <mergeCell ref="M15:P15"/>
    <mergeCell ref="Q15:S15"/>
    <mergeCell ref="T15:V15"/>
    <mergeCell ref="W15:Z15"/>
    <mergeCell ref="AA15:AH15"/>
    <mergeCell ref="E14:L14"/>
    <mergeCell ref="E12:L12"/>
    <mergeCell ref="Q12:S12"/>
    <mergeCell ref="T12:V12"/>
    <mergeCell ref="W12:Z12"/>
    <mergeCell ref="AA12:AH12"/>
    <mergeCell ref="M13:P13"/>
    <mergeCell ref="E13:L13"/>
    <mergeCell ref="AA13:AH13"/>
    <mergeCell ref="W13:Z13"/>
    <mergeCell ref="T13:V13"/>
    <mergeCell ref="Q13:S13"/>
    <mergeCell ref="W38:Z38"/>
    <mergeCell ref="M38:P38"/>
    <mergeCell ref="E39:L39"/>
    <mergeCell ref="M39:P39"/>
    <mergeCell ref="Q39:S39"/>
    <mergeCell ref="T39:V39"/>
    <mergeCell ref="V33:AH34"/>
    <mergeCell ref="AA41:AH41"/>
    <mergeCell ref="T40:V40"/>
    <mergeCell ref="W40:Z40"/>
    <mergeCell ref="AD31:AH32"/>
    <mergeCell ref="C31:F32"/>
    <mergeCell ref="Q29:Q36"/>
    <mergeCell ref="E37:L37"/>
    <mergeCell ref="M37:P37"/>
    <mergeCell ref="Q37:S37"/>
    <mergeCell ref="AA37:AH37"/>
    <mergeCell ref="AD35:AH36"/>
    <mergeCell ref="B23:V24"/>
    <mergeCell ref="W23:AH24"/>
    <mergeCell ref="C33:F34"/>
    <mergeCell ref="R33:U34"/>
    <mergeCell ref="G31:K32"/>
    <mergeCell ref="B22:D22"/>
    <mergeCell ref="E22:L22"/>
    <mergeCell ref="M22:Z22"/>
    <mergeCell ref="Q40:S40"/>
    <mergeCell ref="T37:V37"/>
    <mergeCell ref="W37:Z37"/>
    <mergeCell ref="B38:D38"/>
    <mergeCell ref="Q45:S45"/>
    <mergeCell ref="T45:V45"/>
    <mergeCell ref="L31:P32"/>
    <mergeCell ref="R35:U36"/>
    <mergeCell ref="V35:AA36"/>
    <mergeCell ref="E38:L38"/>
    <mergeCell ref="Q38:S38"/>
    <mergeCell ref="T38:V38"/>
    <mergeCell ref="AA38:AH38"/>
    <mergeCell ref="AA39:AH39"/>
    <mergeCell ref="E44:L44"/>
    <mergeCell ref="M44:P44"/>
    <mergeCell ref="Q44:S44"/>
    <mergeCell ref="T44:V44"/>
    <mergeCell ref="W44:Z44"/>
    <mergeCell ref="W39:Z39"/>
    <mergeCell ref="R31:U32"/>
    <mergeCell ref="B48:V49"/>
    <mergeCell ref="W48:AH49"/>
    <mergeCell ref="M43:P43"/>
    <mergeCell ref="Q43:S43"/>
    <mergeCell ref="T43:V43"/>
    <mergeCell ref="W43:Z43"/>
    <mergeCell ref="AA44:AH44"/>
    <mergeCell ref="E43:L43"/>
    <mergeCell ref="E42:L42"/>
    <mergeCell ref="M42:P42"/>
    <mergeCell ref="Q42:S42"/>
    <mergeCell ref="T42:V42"/>
    <mergeCell ref="W42:Z42"/>
    <mergeCell ref="AA42:AH42"/>
    <mergeCell ref="B47:D47"/>
    <mergeCell ref="E47:L47"/>
    <mergeCell ref="AA47:AH47"/>
    <mergeCell ref="AA46:AH46"/>
    <mergeCell ref="E46:L46"/>
    <mergeCell ref="M47:Z47"/>
    <mergeCell ref="W46:Z46"/>
    <mergeCell ref="AA43:AH43"/>
    <mergeCell ref="M46:P46"/>
    <mergeCell ref="Q46:S46"/>
    <mergeCell ref="T46:V46"/>
    <mergeCell ref="E40:L40"/>
    <mergeCell ref="E45:L45"/>
    <mergeCell ref="W45:Z45"/>
    <mergeCell ref="AA45:AH45"/>
    <mergeCell ref="AA40:AH40"/>
    <mergeCell ref="M40:P40"/>
    <mergeCell ref="E41:L41"/>
    <mergeCell ref="M41:P41"/>
    <mergeCell ref="Q41:S41"/>
    <mergeCell ref="M45:P45"/>
    <mergeCell ref="T41:V41"/>
    <mergeCell ref="W41:Z41"/>
  </mergeCells>
  <phoneticPr fontId="7" type="noConversion"/>
  <conditionalFormatting sqref="AA13">
    <cfRule type="expression" dxfId="1059" priority="10">
      <formula>Q13:S25=0</formula>
    </cfRule>
  </conditionalFormatting>
  <conditionalFormatting sqref="AA19:AA21">
    <cfRule type="expression" dxfId="1058" priority="9">
      <formula>Q19:S30=0</formula>
    </cfRule>
  </conditionalFormatting>
  <conditionalFormatting sqref="AA14:AH15">
    <cfRule type="expression" dxfId="1057" priority="1">
      <formula>Q14:S24=0</formula>
    </cfRule>
  </conditionalFormatting>
  <conditionalFormatting sqref="AA16:AH18">
    <cfRule type="expression" dxfId="1056" priority="8">
      <formula>Q16:S24=0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3 W48 B2:B4 C35 C2:F3 C6 C10 C4 C31 D25:F28 B25:C29 W23 G8:L11 N8:P11 H2:K5 G2:G6 M2:P5 L2:L6 Q2:AH11 G33:L36 N33:P36 H25:K30 G25:G31 Q25:AH36 M25:P30 L25:L31 E22:M22 C12:D12 C37:D37 E12:E13 AA12:AA21 C14:E21 T13:T21 M8:M21 Q13:Q21 B12:B23 T38:T46 E37:E47 M33:M47 Q38:Q46 C39:D46 AA37:AA46 B37:B48" xr:uid="{E2C7E947-9212-4DE1-BD92-92D2A9E65C41}"/>
  </dataValidations>
  <printOptions horizontalCentered="1"/>
  <pageMargins left="0" right="0" top="0.11811023622047245" bottom="0" header="0" footer="0"/>
  <pageSetup paperSize="9" scale="9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2F7E-4CFE-4583-A512-3C2EFC9E44BC}">
  <sheetPr>
    <tabColor theme="3" tint="0.39997558519241921"/>
  </sheetPr>
  <dimension ref="A1:G19"/>
  <sheetViews>
    <sheetView zoomScale="85" zoomScaleNormal="85" workbookViewId="0">
      <selection sqref="A1:F15"/>
    </sheetView>
  </sheetViews>
  <sheetFormatPr defaultRowHeight="13.5" x14ac:dyDescent="0.15"/>
  <cols>
    <col min="1" max="1" width="10.6640625" bestFit="1" customWidth="1"/>
    <col min="2" max="2" width="25.21875" bestFit="1" customWidth="1"/>
    <col min="3" max="3" width="23.109375" customWidth="1"/>
    <col min="4" max="4" width="16.6640625" style="35" customWidth="1"/>
    <col min="5" max="5" width="16.5546875" style="35" customWidth="1"/>
    <col min="6" max="6" width="19.33203125" customWidth="1"/>
    <col min="7" max="7" width="9.44140625" bestFit="1" customWidth="1"/>
  </cols>
  <sheetData>
    <row r="1" spans="1:7" ht="25.5" x14ac:dyDescent="0.3">
      <c r="A1" s="111" t="s" ph="1">
        <v>433</v>
      </c>
      <c r="B1" s="113" t="s" ph="1">
        <v>66</v>
      </c>
      <c r="C1" s="113" ph="1"/>
      <c r="D1"/>
      <c r="E1"/>
    </row>
    <row r="2" spans="1:7" ht="16.5" x14ac:dyDescent="0.15">
      <c r="A2" s="54" t="s">
        <v>35</v>
      </c>
      <c r="B2" s="54" t="s">
        <v>331</v>
      </c>
      <c r="C2" s="54" t="s">
        <v>373</v>
      </c>
      <c r="D2" t="s">
        <v>332</v>
      </c>
      <c r="E2" t="s">
        <v>342</v>
      </c>
      <c r="F2" t="s">
        <v>344</v>
      </c>
      <c r="G2" t="s">
        <v>18</v>
      </c>
    </row>
    <row r="3" spans="1:7" ht="16.5" x14ac:dyDescent="0.15">
      <c r="A3" s="54" t="s">
        <v>78</v>
      </c>
      <c r="B3" s="54">
        <v>33</v>
      </c>
      <c r="C3" s="54">
        <v>16</v>
      </c>
      <c r="D3">
        <v>4</v>
      </c>
      <c r="E3">
        <v>31</v>
      </c>
      <c r="F3">
        <v>19</v>
      </c>
    </row>
    <row r="4" spans="1:7" ht="16.5" x14ac:dyDescent="0.15">
      <c r="A4" s="54" t="s">
        <v>109</v>
      </c>
      <c r="B4" s="54">
        <v>60</v>
      </c>
      <c r="C4" s="54">
        <v>29</v>
      </c>
      <c r="D4">
        <v>17</v>
      </c>
      <c r="E4">
        <v>54</v>
      </c>
      <c r="F4">
        <v>27</v>
      </c>
    </row>
    <row r="5" spans="1:7" ht="16.5" x14ac:dyDescent="0.15">
      <c r="A5" s="54" t="s">
        <v>37</v>
      </c>
      <c r="B5" s="54">
        <v>120</v>
      </c>
      <c r="C5" s="54">
        <v>67</v>
      </c>
      <c r="D5">
        <v>36</v>
      </c>
      <c r="E5">
        <v>78</v>
      </c>
      <c r="F5">
        <v>58</v>
      </c>
    </row>
    <row r="6" spans="1:7" ht="15" customHeight="1" x14ac:dyDescent="0.15">
      <c r="A6" s="54" t="s">
        <v>36</v>
      </c>
      <c r="B6" s="54">
        <v>115</v>
      </c>
      <c r="C6" s="54">
        <v>42</v>
      </c>
      <c r="D6">
        <v>45</v>
      </c>
      <c r="E6">
        <v>119</v>
      </c>
      <c r="F6">
        <v>87</v>
      </c>
    </row>
    <row r="7" spans="1:7" ht="15" customHeight="1" x14ac:dyDescent="0.15">
      <c r="A7" s="54" t="s">
        <v>54</v>
      </c>
      <c r="B7" s="54">
        <v>102</v>
      </c>
      <c r="C7" s="54">
        <v>54</v>
      </c>
      <c r="D7">
        <v>32</v>
      </c>
      <c r="E7">
        <v>78</v>
      </c>
      <c r="F7">
        <v>70</v>
      </c>
    </row>
    <row r="8" spans="1:7" ht="15" customHeight="1" x14ac:dyDescent="0.15">
      <c r="A8" s="54" t="s">
        <v>138</v>
      </c>
      <c r="B8" s="54">
        <v>69</v>
      </c>
      <c r="C8" s="54">
        <v>22</v>
      </c>
      <c r="D8">
        <v>12</v>
      </c>
      <c r="E8">
        <v>39</v>
      </c>
      <c r="F8">
        <v>34</v>
      </c>
    </row>
    <row r="9" spans="1:7" ht="15" customHeight="1" x14ac:dyDescent="0.15">
      <c r="A9" s="54" t="s">
        <v>133</v>
      </c>
      <c r="B9" s="54">
        <v>51</v>
      </c>
      <c r="C9" s="54">
        <v>18</v>
      </c>
      <c r="D9">
        <v>13</v>
      </c>
      <c r="E9">
        <v>46</v>
      </c>
      <c r="F9">
        <v>23</v>
      </c>
    </row>
    <row r="10" spans="1:7" ht="15" customHeight="1" x14ac:dyDescent="0.15">
      <c r="A10" s="54" t="s">
        <v>40</v>
      </c>
      <c r="B10" s="54">
        <v>79</v>
      </c>
      <c r="C10" s="54">
        <v>16</v>
      </c>
      <c r="D10">
        <v>19</v>
      </c>
      <c r="E10">
        <v>61</v>
      </c>
      <c r="F10">
        <v>47</v>
      </c>
    </row>
    <row r="11" spans="1:7" ht="15" customHeight="1" x14ac:dyDescent="0.15">
      <c r="A11" s="54" t="s">
        <v>94</v>
      </c>
      <c r="B11" s="54">
        <v>108</v>
      </c>
      <c r="C11" s="54">
        <v>56</v>
      </c>
      <c r="D11">
        <v>29</v>
      </c>
      <c r="E11">
        <v>101</v>
      </c>
      <c r="F11">
        <v>70</v>
      </c>
    </row>
    <row r="12" spans="1:7" x14ac:dyDescent="0.15">
      <c r="A12" t="s">
        <v>39</v>
      </c>
      <c r="B12">
        <v>55</v>
      </c>
      <c r="C12">
        <v>29</v>
      </c>
      <c r="D12">
        <v>19</v>
      </c>
      <c r="E12">
        <v>37</v>
      </c>
      <c r="F12">
        <v>23</v>
      </c>
    </row>
    <row r="13" spans="1:7" x14ac:dyDescent="0.15">
      <c r="A13" t="s">
        <v>89</v>
      </c>
      <c r="B13">
        <v>178</v>
      </c>
      <c r="C13">
        <v>104</v>
      </c>
      <c r="D13">
        <v>50</v>
      </c>
      <c r="E13">
        <v>144</v>
      </c>
      <c r="F13">
        <v>108</v>
      </c>
    </row>
    <row r="14" spans="1:7" x14ac:dyDescent="0.15">
      <c r="A14" t="s">
        <v>38</v>
      </c>
      <c r="B14">
        <v>149</v>
      </c>
      <c r="C14">
        <v>51</v>
      </c>
      <c r="D14">
        <v>54</v>
      </c>
      <c r="E14">
        <v>157</v>
      </c>
      <c r="F14">
        <v>89</v>
      </c>
    </row>
    <row r="15" spans="1:7" x14ac:dyDescent="0.15">
      <c r="A15" t="s">
        <v>18</v>
      </c>
      <c r="B15">
        <v>1119</v>
      </c>
      <c r="C15">
        <v>504</v>
      </c>
      <c r="D15">
        <v>330</v>
      </c>
      <c r="E15">
        <v>945</v>
      </c>
      <c r="F15">
        <v>655</v>
      </c>
    </row>
    <row r="16" spans="1:7" ht="22.5" x14ac:dyDescent="0.15">
      <c r="B16" ph="1"/>
      <c r="C16" ph="1"/>
      <c r="D16"/>
      <c r="E16"/>
    </row>
    <row r="17" spans="2:5" ht="22.5" x14ac:dyDescent="0.15">
      <c r="B17" ph="1"/>
      <c r="C17" ph="1"/>
      <c r="D17"/>
      <c r="E17"/>
    </row>
    <row r="18" spans="2:5" x14ac:dyDescent="0.15">
      <c r="D18"/>
      <c r="E18"/>
    </row>
    <row r="19" spans="2:5" x14ac:dyDescent="0.15">
      <c r="D19"/>
      <c r="E19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153F0-9D43-49DE-A5C3-6D16A1E30F39}">
  <sheetPr>
    <tabColor theme="3" tint="0.39997558519241921"/>
    <pageSetUpPr fitToPage="1"/>
  </sheetPr>
  <dimension ref="B1:AN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2" width="2.33203125" style="5"/>
    <col min="33" max="33" width="2.88671875" style="5" customWidth="1"/>
    <col min="34" max="38" width="2.33203125" style="5"/>
    <col min="39" max="39" width="28.5546875" style="5" customWidth="1"/>
    <col min="40" max="40" width="5.21875" style="5" customWidth="1"/>
    <col min="41" max="41" width="2.33203125" style="5"/>
    <col min="42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79</v>
      </c>
      <c r="C1" s="28"/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0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33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9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4"/>
      <c r="AN13" s="54"/>
    </row>
    <row r="14" spans="2:40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16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16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M14" s="54"/>
      <c r="AN14" s="54"/>
    </row>
    <row r="15" spans="2:40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4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4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M15" s="54"/>
      <c r="AN15" s="54"/>
    </row>
    <row r="16" spans="2:40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31</v>
      </c>
      <c r="R16" s="247"/>
      <c r="S16" s="248"/>
      <c r="T16" s="249">
        <f t="shared" ref="T16:T17" si="0">IFERROR(ROUNDDOWN(Q16/M16,0),"")</f>
        <v>1</v>
      </c>
      <c r="U16" s="250"/>
      <c r="V16" s="250"/>
      <c r="W16" s="251">
        <f t="shared" ref="W16:W17" si="1">IFERROR(Q16-(T16*M16),"")</f>
        <v>7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M16" s="54"/>
      <c r="AN16" s="54"/>
    </row>
    <row r="17" spans="2:40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19</v>
      </c>
      <c r="R17" s="247"/>
      <c r="S17" s="248"/>
      <c r="T17" s="249">
        <f t="shared" si="0"/>
        <v>0</v>
      </c>
      <c r="U17" s="250"/>
      <c r="V17" s="250"/>
      <c r="W17" s="251">
        <f t="shared" si="1"/>
        <v>19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M17" s="54"/>
      <c r="AN17" s="54"/>
    </row>
    <row r="18" spans="2:40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40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103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0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강원특별자치도 원주시 호저면 주산리 298,1층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0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0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0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0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0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0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0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0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원주센터(저온)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0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0" x14ac:dyDescent="0.15">
      <c r="B30" s="210"/>
      <c r="C30" s="189" t="s">
        <v>4</v>
      </c>
      <c r="D30" s="182"/>
      <c r="E30" s="182"/>
      <c r="F30" s="182"/>
      <c r="G30" s="199" t="str">
        <f>G8</f>
        <v>강원특별자치도 원주시 호저면 주산리 298,1층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0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0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33</v>
      </c>
      <c r="R35" s="174"/>
      <c r="S35" s="174"/>
      <c r="T35" s="175">
        <f>T13</f>
        <v>1</v>
      </c>
      <c r="U35" s="175"/>
      <c r="V35" s="175"/>
      <c r="W35" s="176">
        <f>W13</f>
        <v>9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16</v>
      </c>
      <c r="R36" s="174"/>
      <c r="S36" s="174"/>
      <c r="T36" s="175">
        <f>T14</f>
        <v>0</v>
      </c>
      <c r="U36" s="175"/>
      <c r="V36" s="175"/>
      <c r="W36" s="176">
        <f>W14</f>
        <v>16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4</v>
      </c>
      <c r="R37" s="174"/>
      <c r="S37" s="174"/>
      <c r="T37" s="175">
        <f>T15</f>
        <v>0</v>
      </c>
      <c r="U37" s="175"/>
      <c r="V37" s="175"/>
      <c r="W37" s="176">
        <f>W15</f>
        <v>4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31</v>
      </c>
      <c r="R38" s="174"/>
      <c r="S38" s="174"/>
      <c r="T38" s="175">
        <f t="shared" ref="T38:T39" si="4">T16</f>
        <v>1</v>
      </c>
      <c r="U38" s="175"/>
      <c r="V38" s="175"/>
      <c r="W38" s="176">
        <f t="shared" ref="W38:W39" si="5">W16</f>
        <v>7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19</v>
      </c>
      <c r="R39" s="174"/>
      <c r="S39" s="174"/>
      <c r="T39" s="175">
        <f t="shared" si="4"/>
        <v>0</v>
      </c>
      <c r="U39" s="175"/>
      <c r="V39" s="175"/>
      <c r="W39" s="176">
        <f t="shared" si="5"/>
        <v>19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103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강원특별자치도 원주시 호저면 주산리 298,1층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3">
    <cfRule type="expression" dxfId="1055" priority="9871">
      <formula>Q13:S18=0</formula>
    </cfRule>
  </conditionalFormatting>
  <conditionalFormatting sqref="AA14:AH18">
    <cfRule type="expression" dxfId="1054" priority="2">
      <formula>Q14:S18=0</formula>
    </cfRule>
  </conditionalFormatting>
  <conditionalFormatting sqref="AA35:AH35">
    <cfRule type="expression" dxfId="1053" priority="9873">
      <formula>Q13:S18=0</formula>
    </cfRule>
  </conditionalFormatting>
  <conditionalFormatting sqref="AA36:AH40">
    <cfRule type="expression" dxfId="1052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D18 C36:D40 B12:B20 M30:M41 M8:M18 E13:E18 T13:T18 Q13:Q18 T35:T40 Q35:Q40 E34:E41 AA34:AA40 B34:B42 AA12:AA18" xr:uid="{D065A449-5FE8-4BFF-8500-A1FE4D88E64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65800-EED2-4247-91F3-D1F8959548BC}">
  <sheetPr>
    <tabColor theme="3" tint="0.39997558519241921"/>
    <pageSetUpPr fitToPage="1"/>
  </sheetPr>
  <dimension ref="B1:AM44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110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60</v>
      </c>
      <c r="R13" s="247"/>
      <c r="S13" s="248"/>
      <c r="T13" s="249">
        <f>IFERROR(ROUNDDOWN(Q13/M13,0),"")</f>
        <v>2</v>
      </c>
      <c r="U13" s="250"/>
      <c r="V13" s="250"/>
      <c r="W13" s="251">
        <f>IFERROR(Q13-(T13*M13),"")</f>
        <v>12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29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29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17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17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54</v>
      </c>
      <c r="R16" s="247"/>
      <c r="S16" s="248"/>
      <c r="T16" s="249">
        <f t="shared" ref="T16:T17" si="0">IFERROR(ROUNDDOWN(Q16/M16,0),"")</f>
        <v>2</v>
      </c>
      <c r="U16" s="250"/>
      <c r="V16" s="250"/>
      <c r="W16" s="251">
        <f t="shared" ref="W16:W17" si="1">IFERROR(Q16-(T16*M16),"")</f>
        <v>6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27</v>
      </c>
      <c r="R17" s="247"/>
      <c r="S17" s="248"/>
      <c r="T17" s="249">
        <f t="shared" si="0"/>
        <v>1</v>
      </c>
      <c r="U17" s="250"/>
      <c r="V17" s="250"/>
      <c r="W17" s="251">
        <f t="shared" si="1"/>
        <v>3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187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108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김해센터(저온)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경상남도 김해시 진례면 
테크노밸리로 193-28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60</v>
      </c>
      <c r="R35" s="174"/>
      <c r="S35" s="174"/>
      <c r="T35" s="175">
        <f>T13</f>
        <v>2</v>
      </c>
      <c r="U35" s="175"/>
      <c r="V35" s="175"/>
      <c r="W35" s="176">
        <f>W13</f>
        <v>12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29</v>
      </c>
      <c r="R36" s="174"/>
      <c r="S36" s="174"/>
      <c r="T36" s="175">
        <f>T14</f>
        <v>0</v>
      </c>
      <c r="U36" s="175"/>
      <c r="V36" s="175"/>
      <c r="W36" s="176">
        <f>W14</f>
        <v>29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17</v>
      </c>
      <c r="R37" s="174"/>
      <c r="S37" s="174"/>
      <c r="T37" s="175">
        <f>T15</f>
        <v>0</v>
      </c>
      <c r="U37" s="175"/>
      <c r="V37" s="175"/>
      <c r="W37" s="176">
        <f>W15</f>
        <v>17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54</v>
      </c>
      <c r="R38" s="174"/>
      <c r="S38" s="174"/>
      <c r="T38" s="175">
        <f t="shared" ref="T38:T39" si="4">T16</f>
        <v>2</v>
      </c>
      <c r="U38" s="175"/>
      <c r="V38" s="175"/>
      <c r="W38" s="176">
        <f t="shared" ref="W38:W39" si="5">W16</f>
        <v>6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27</v>
      </c>
      <c r="R39" s="174"/>
      <c r="S39" s="174"/>
      <c r="T39" s="175">
        <f t="shared" si="4"/>
        <v>1</v>
      </c>
      <c r="U39" s="175"/>
      <c r="V39" s="175"/>
      <c r="W39" s="176">
        <f t="shared" si="5"/>
        <v>3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187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경상남도 김해시 진례면 
테크노밸리로 193-28
TEL 070-4398-2825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3">
    <cfRule type="expression" dxfId="1051" priority="9907">
      <formula>Q13:S18=0</formula>
    </cfRule>
  </conditionalFormatting>
  <conditionalFormatting sqref="AA14:AH17">
    <cfRule type="expression" dxfId="1050" priority="2">
      <formula>Q14:S18=0</formula>
    </cfRule>
  </conditionalFormatting>
  <conditionalFormatting sqref="AA18:AH18">
    <cfRule type="expression" dxfId="1049" priority="4">
      <formula>Q18:S21=0</formula>
    </cfRule>
  </conditionalFormatting>
  <conditionalFormatting sqref="AA35:AH35">
    <cfRule type="expression" dxfId="1048" priority="9909">
      <formula>Q13:S18=0</formula>
    </cfRule>
  </conditionalFormatting>
  <conditionalFormatting sqref="AA36:AH40">
    <cfRule type="expression" dxfId="1047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23E782A2-488C-4982-AF0A-78B3E9C70B54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95657-C2E8-44B0-830C-70DB0DE1152B}">
  <sheetPr>
    <tabColor theme="3" tint="0.39997558519241921"/>
    <pageSetUpPr fitToPage="1"/>
  </sheetPr>
  <dimension ref="B1:AO44"/>
  <sheetViews>
    <sheetView topLeftCell="A1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120</v>
      </c>
      <c r="R13" s="247"/>
      <c r="S13" s="248"/>
      <c r="T13" s="249">
        <f>IFERROR(ROUNDDOWN(Q13/M13,0),"")</f>
        <v>5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67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27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36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12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78</v>
      </c>
      <c r="R16" s="247"/>
      <c r="S16" s="248"/>
      <c r="T16" s="249">
        <f t="shared" ref="T16:T17" si="0">IFERROR(ROUNDDOWN(Q16/M16,0),"")</f>
        <v>3</v>
      </c>
      <c r="U16" s="250"/>
      <c r="V16" s="250"/>
      <c r="W16" s="251">
        <f t="shared" ref="W16:W17" si="1">IFERROR(Q16-(T16*M16),"")</f>
        <v>6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58</v>
      </c>
      <c r="R17" s="247"/>
      <c r="S17" s="248"/>
      <c r="T17" s="249">
        <f t="shared" si="0"/>
        <v>2</v>
      </c>
      <c r="U17" s="250"/>
      <c r="V17" s="250"/>
      <c r="W17" s="251">
        <f t="shared" si="1"/>
        <v>10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359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경상남도 양산시 산막공단북3길 25(산막동 313-4)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양산센터(저온)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199" t="str">
        <f>G8</f>
        <v>경상남도 양산시 산막공단북3길 25(산막동 313-4)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120</v>
      </c>
      <c r="R35" s="174"/>
      <c r="S35" s="174"/>
      <c r="T35" s="175">
        <f>T13</f>
        <v>5</v>
      </c>
      <c r="U35" s="175"/>
      <c r="V35" s="175"/>
      <c r="W35" s="176">
        <f>W13</f>
        <v>0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67</v>
      </c>
      <c r="R36" s="174"/>
      <c r="S36" s="174"/>
      <c r="T36" s="175">
        <f>T14</f>
        <v>1</v>
      </c>
      <c r="U36" s="175"/>
      <c r="V36" s="175"/>
      <c r="W36" s="176">
        <f>W14</f>
        <v>27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36</v>
      </c>
      <c r="R37" s="174"/>
      <c r="S37" s="174"/>
      <c r="T37" s="175">
        <f>T15</f>
        <v>1</v>
      </c>
      <c r="U37" s="175"/>
      <c r="V37" s="175"/>
      <c r="W37" s="176">
        <f>W15</f>
        <v>12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78</v>
      </c>
      <c r="R38" s="174"/>
      <c r="S38" s="174"/>
      <c r="T38" s="175">
        <f t="shared" ref="T38:T39" si="4">T16</f>
        <v>3</v>
      </c>
      <c r="U38" s="175"/>
      <c r="V38" s="175"/>
      <c r="W38" s="176">
        <f t="shared" ref="W38:W39" si="5">W16</f>
        <v>6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58</v>
      </c>
      <c r="R39" s="174"/>
      <c r="S39" s="174"/>
      <c r="T39" s="175">
        <f t="shared" si="4"/>
        <v>2</v>
      </c>
      <c r="U39" s="175"/>
      <c r="V39" s="175"/>
      <c r="W39" s="176">
        <f t="shared" si="5"/>
        <v>10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359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경상남도 양산시 산막공단북3길 25(산막동 313-4)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3">
    <cfRule type="expression" dxfId="1046" priority="9903">
      <formula>Q13:S18=0</formula>
    </cfRule>
  </conditionalFormatting>
  <conditionalFormatting sqref="AA14:AH17">
    <cfRule type="expression" dxfId="1045" priority="2">
      <formula>Q14:S18=0</formula>
    </cfRule>
  </conditionalFormatting>
  <conditionalFormatting sqref="AA18:AH18">
    <cfRule type="expression" dxfId="1044" priority="4">
      <formula>Q18:S21=0</formula>
    </cfRule>
  </conditionalFormatting>
  <conditionalFormatting sqref="AA35:AH35">
    <cfRule type="expression" dxfId="1043" priority="9905">
      <formula>Q13:S18=0</formula>
    </cfRule>
  </conditionalFormatting>
  <conditionalFormatting sqref="AA36:AH40">
    <cfRule type="expression" dxfId="1042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3D444D90-017E-487E-B12A-2FFDF0EBF23C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526A-1A14-4C1E-8518-370832731D8E}">
  <sheetPr>
    <tabColor theme="3" tint="0.39997558519241921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56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115</v>
      </c>
      <c r="R13" s="247"/>
      <c r="S13" s="248"/>
      <c r="T13" s="249">
        <f>IFERROR(ROUNDDOWN(Q13/M13,0),"")</f>
        <v>4</v>
      </c>
      <c r="U13" s="250"/>
      <c r="V13" s="250"/>
      <c r="W13" s="251">
        <f>IFERROR(Q13-(T13*M13),"")</f>
        <v>19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42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2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45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21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119</v>
      </c>
      <c r="R16" s="247"/>
      <c r="S16" s="248"/>
      <c r="T16" s="249">
        <f t="shared" ref="T16:T17" si="0">IFERROR(ROUNDDOWN(Q16/M16,0),"")</f>
        <v>4</v>
      </c>
      <c r="U16" s="250"/>
      <c r="V16" s="250"/>
      <c r="W16" s="251">
        <f t="shared" ref="W16:W17" si="1">IFERROR(Q16-(T16*M16),"")</f>
        <v>23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87</v>
      </c>
      <c r="R17" s="247"/>
      <c r="S17" s="248"/>
      <c r="T17" s="249">
        <f t="shared" si="0"/>
        <v>3</v>
      </c>
      <c r="U17" s="250"/>
      <c r="V17" s="250"/>
      <c r="W17" s="251">
        <f t="shared" si="1"/>
        <v>15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408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31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세종센터(저온)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세종특별자치시 연동면
응암리 925 E동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115</v>
      </c>
      <c r="R35" s="174"/>
      <c r="S35" s="174"/>
      <c r="T35" s="175">
        <f>T13</f>
        <v>4</v>
      </c>
      <c r="U35" s="175"/>
      <c r="V35" s="175"/>
      <c r="W35" s="176">
        <f>W13</f>
        <v>19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42</v>
      </c>
      <c r="R36" s="174"/>
      <c r="S36" s="174"/>
      <c r="T36" s="175">
        <f>T14</f>
        <v>1</v>
      </c>
      <c r="U36" s="175"/>
      <c r="V36" s="175"/>
      <c r="W36" s="176">
        <f>W14</f>
        <v>2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45</v>
      </c>
      <c r="R37" s="174"/>
      <c r="S37" s="174"/>
      <c r="T37" s="175">
        <f>T15</f>
        <v>1</v>
      </c>
      <c r="U37" s="175"/>
      <c r="V37" s="175"/>
      <c r="W37" s="176">
        <f>W15</f>
        <v>21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119</v>
      </c>
      <c r="R38" s="174"/>
      <c r="S38" s="174"/>
      <c r="T38" s="175">
        <f t="shared" ref="T38:T39" si="4">T16</f>
        <v>4</v>
      </c>
      <c r="U38" s="175"/>
      <c r="V38" s="175"/>
      <c r="W38" s="176">
        <f t="shared" ref="W38:W39" si="5">W16</f>
        <v>23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87</v>
      </c>
      <c r="R39" s="174"/>
      <c r="S39" s="174"/>
      <c r="T39" s="175">
        <f t="shared" si="4"/>
        <v>3</v>
      </c>
      <c r="U39" s="175"/>
      <c r="V39" s="175"/>
      <c r="W39" s="176">
        <f t="shared" si="5"/>
        <v>15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408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세종특별자치시 연동면
응암리 925 E동
허승현 대리 044-862-4400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W35:Z35">
    <cfRule type="expression" dxfId="1041" priority="9934">
      <formula>Q35:S40=0</formula>
    </cfRule>
  </conditionalFormatting>
  <conditionalFormatting sqref="W36:Z40">
    <cfRule type="expression" dxfId="1040" priority="1">
      <formula>Q36:S40=0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0 W42 B2:B4 C32 C2:F3 C6 C10 C4 C28 D22:F25 B22:C26 W20 Q2:AH11 C34:D34 G8:L11 N8:P11 H2:K5 G2:G6 M2:P5 L2:L6 G30:L33 N30:P33 H22:K27 G22:G28 Q22:AH33 M22:P27 L22:L28 F19:M19 C14:D18 C36:D40 E13:E19 M30:M41 T13:T18 M8:M18 Q13:Q18 B12:B20 T35:T40 Q35:Q40 E34:E41 AA34:AA40 B34:B42 AA12:AA18" xr:uid="{826F923D-BC57-4050-88B9-259E7D3A0ECA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2CFA-3EDE-41CE-AEB9-2DFAA1D19647}">
  <sheetPr>
    <tabColor theme="3" tint="0.39997558519241921"/>
    <pageSetUpPr fitToPage="1"/>
  </sheetPr>
  <dimension ref="B1:AM44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55</v>
      </c>
      <c r="C1" s="28"/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102</v>
      </c>
      <c r="R13" s="247"/>
      <c r="S13" s="248"/>
      <c r="T13" s="249">
        <f>IFERROR(ROUNDDOWN(Q13/M13,0),"")</f>
        <v>4</v>
      </c>
      <c r="U13" s="250"/>
      <c r="V13" s="250"/>
      <c r="W13" s="251">
        <f>IFERROR(Q13-(T13*M13),"")</f>
        <v>6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54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14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32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8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78</v>
      </c>
      <c r="R16" s="247"/>
      <c r="S16" s="248"/>
      <c r="T16" s="249">
        <f t="shared" ref="T16:T17" si="0">IFERROR(ROUNDDOWN(Q16/M16,0),"")</f>
        <v>3</v>
      </c>
      <c r="U16" s="250"/>
      <c r="V16" s="250"/>
      <c r="W16" s="251">
        <f t="shared" ref="W16:W17" si="1">IFERROR(Q16-(T16*M16),"")</f>
        <v>6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70</v>
      </c>
      <c r="R17" s="247"/>
      <c r="S17" s="248"/>
      <c r="T17" s="249">
        <f t="shared" si="0"/>
        <v>2</v>
      </c>
      <c r="U17" s="250"/>
      <c r="V17" s="250"/>
      <c r="W17" s="251">
        <f t="shared" si="1"/>
        <v>22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336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전라남도 장성군 황룡면 황룡리 44-2 2층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장성센터(저온)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전라남도 장성군 황룡면 황룡리 44-2 2층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102</v>
      </c>
      <c r="R35" s="174"/>
      <c r="S35" s="174"/>
      <c r="T35" s="175">
        <f>T13</f>
        <v>4</v>
      </c>
      <c r="U35" s="175"/>
      <c r="V35" s="175"/>
      <c r="W35" s="176">
        <f>W13</f>
        <v>6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54</v>
      </c>
      <c r="R36" s="174"/>
      <c r="S36" s="174"/>
      <c r="T36" s="175">
        <f>T14</f>
        <v>1</v>
      </c>
      <c r="U36" s="175"/>
      <c r="V36" s="175"/>
      <c r="W36" s="176">
        <f>W14</f>
        <v>14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32</v>
      </c>
      <c r="R37" s="174"/>
      <c r="S37" s="174"/>
      <c r="T37" s="175">
        <f>T15</f>
        <v>1</v>
      </c>
      <c r="U37" s="175"/>
      <c r="V37" s="175"/>
      <c r="W37" s="176">
        <f>W15</f>
        <v>8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78</v>
      </c>
      <c r="R38" s="174"/>
      <c r="S38" s="174"/>
      <c r="T38" s="175">
        <f t="shared" ref="T38:T39" si="4">T16</f>
        <v>3</v>
      </c>
      <c r="U38" s="175"/>
      <c r="V38" s="175"/>
      <c r="W38" s="176">
        <f t="shared" ref="W38:W39" si="5">W16</f>
        <v>6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70</v>
      </c>
      <c r="R39" s="174"/>
      <c r="S39" s="174"/>
      <c r="T39" s="175">
        <f t="shared" si="4"/>
        <v>2</v>
      </c>
      <c r="U39" s="175"/>
      <c r="V39" s="175"/>
      <c r="W39" s="176">
        <f t="shared" si="5"/>
        <v>22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336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전라남도 장성군 황룡면 황룡리 44-2 2층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136C5F63-A1B9-46B2-A503-F0CA3562836C}"/>
  </dataValidations>
  <printOptions horizontalCentered="1"/>
  <pageMargins left="0" right="0" top="0.11811023622047245" bottom="0" header="0" footer="0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A082C-8637-41B8-AF46-C33424504E89}">
  <sheetPr>
    <tabColor theme="3" tint="0.39997558519241921"/>
    <pageSetUpPr fitToPage="1"/>
  </sheetPr>
  <dimension ref="B1:AP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38.5546875" style="5" bestFit="1" customWidth="1"/>
    <col min="42" max="42" width="4.33203125" style="5" customWidth="1"/>
    <col min="43" max="43" width="2.33203125" style="5"/>
    <col min="44" max="44" width="5.6640625" style="5" bestFit="1" customWidth="1"/>
    <col min="45" max="45" width="2.33203125" style="5"/>
    <col min="46" max="46" width="5.6640625" style="5" bestFit="1" customWidth="1"/>
    <col min="47" max="16384" width="2.33203125" style="5"/>
  </cols>
  <sheetData>
    <row r="1" spans="2:42" ht="14.25" thickBot="1" x14ac:dyDescent="0.2">
      <c r="B1" s="29" t="s">
        <v>139</v>
      </c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2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2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69</v>
      </c>
      <c r="R13" s="247"/>
      <c r="S13" s="248"/>
      <c r="T13" s="249">
        <f>IFERROR(ROUNDDOWN(Q13/M13,0),"")</f>
        <v>2</v>
      </c>
      <c r="U13" s="250"/>
      <c r="V13" s="250"/>
      <c r="W13" s="251">
        <f>IFERROR(Q13-(T13*M13),"")</f>
        <v>21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4"/>
      <c r="AP13" s="54"/>
    </row>
    <row r="14" spans="2:42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22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22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O14" s="54"/>
      <c r="AP14" s="54"/>
    </row>
    <row r="15" spans="2:42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12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12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O15" s="54"/>
      <c r="AP15" s="54"/>
    </row>
    <row r="16" spans="2:42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39</v>
      </c>
      <c r="R16" s="247"/>
      <c r="S16" s="248"/>
      <c r="T16" s="249">
        <f t="shared" ref="T16:T17" si="0">IFERROR(ROUNDDOWN(Q16/M16,0),"")</f>
        <v>1</v>
      </c>
      <c r="U16" s="250"/>
      <c r="V16" s="250"/>
      <c r="W16" s="251">
        <f t="shared" ref="W16:W17" si="1">IFERROR(Q16-(T16*M16),"")</f>
        <v>15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O16" s="54"/>
      <c r="AP16" s="54"/>
    </row>
    <row r="17" spans="2:42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34</v>
      </c>
      <c r="R17" s="247"/>
      <c r="S17" s="248"/>
      <c r="T17" s="249">
        <f t="shared" si="0"/>
        <v>1</v>
      </c>
      <c r="U17" s="250"/>
      <c r="V17" s="250"/>
      <c r="W17" s="251">
        <f t="shared" si="1"/>
        <v>10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  <c r="AO17" s="54"/>
      <c r="AP17" s="54"/>
    </row>
    <row r="18" spans="2:42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42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176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2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경상북도 김천시 어모면 옥율리 212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2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2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2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2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2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2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2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2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김천센터(저온)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2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2" x14ac:dyDescent="0.15">
      <c r="B30" s="210"/>
      <c r="C30" s="189" t="s">
        <v>4</v>
      </c>
      <c r="D30" s="182"/>
      <c r="E30" s="182"/>
      <c r="F30" s="182"/>
      <c r="G30" s="199" t="str">
        <f>G8</f>
        <v>경상북도 김천시 어모면 옥율리 212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2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2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69</v>
      </c>
      <c r="R35" s="174"/>
      <c r="S35" s="174"/>
      <c r="T35" s="175">
        <f>T13</f>
        <v>2</v>
      </c>
      <c r="U35" s="175"/>
      <c r="V35" s="175"/>
      <c r="W35" s="176">
        <f>W13</f>
        <v>21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22</v>
      </c>
      <c r="R36" s="174"/>
      <c r="S36" s="174"/>
      <c r="T36" s="175">
        <f>T14</f>
        <v>0</v>
      </c>
      <c r="U36" s="175"/>
      <c r="V36" s="175"/>
      <c r="W36" s="176">
        <f>W14</f>
        <v>22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12</v>
      </c>
      <c r="R37" s="174"/>
      <c r="S37" s="174"/>
      <c r="T37" s="175">
        <f>T15</f>
        <v>0</v>
      </c>
      <c r="U37" s="175"/>
      <c r="V37" s="175"/>
      <c r="W37" s="176">
        <f>W15</f>
        <v>12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39</v>
      </c>
      <c r="R38" s="174"/>
      <c r="S38" s="174"/>
      <c r="T38" s="175">
        <f t="shared" ref="T38:T39" si="4">T16</f>
        <v>1</v>
      </c>
      <c r="U38" s="175"/>
      <c r="V38" s="175"/>
      <c r="W38" s="176">
        <f t="shared" ref="W38:W39" si="5">W16</f>
        <v>15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34</v>
      </c>
      <c r="R39" s="174"/>
      <c r="S39" s="174"/>
      <c r="T39" s="175">
        <f t="shared" si="4"/>
        <v>1</v>
      </c>
      <c r="U39" s="175"/>
      <c r="V39" s="175"/>
      <c r="W39" s="176">
        <f t="shared" si="5"/>
        <v>10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176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경상북도 김천시 어모면 옥율리 212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W13:Z13">
    <cfRule type="expression" dxfId="1039" priority="9899">
      <formula>Q13:S18=0</formula>
    </cfRule>
  </conditionalFormatting>
  <conditionalFormatting sqref="W14:Z17">
    <cfRule type="expression" dxfId="1038" priority="2">
      <formula>Q14:S18=0</formula>
    </cfRule>
  </conditionalFormatting>
  <conditionalFormatting sqref="W18:Z18">
    <cfRule type="expression" dxfId="1037" priority="4">
      <formula>Q18:S21=0</formula>
    </cfRule>
  </conditionalFormatting>
  <conditionalFormatting sqref="W35:Z35">
    <cfRule type="expression" dxfId="1036" priority="9901">
      <formula>Q13:S18=0</formula>
    </cfRule>
  </conditionalFormatting>
  <conditionalFormatting sqref="W36:Z40">
    <cfRule type="expression" dxfId="1035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F184DA40-CE08-43A9-B36C-ED4E575409E4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2D316-FCA5-4F35-B220-7EE4FC7DE0BD}">
  <sheetPr>
    <tabColor theme="3" tint="0.39997558519241921"/>
    <pageSetUpPr fitToPage="1"/>
  </sheetPr>
  <dimension ref="B1:AO44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51</v>
      </c>
      <c r="R13" s="247"/>
      <c r="S13" s="248"/>
      <c r="T13" s="249">
        <f>IFERROR(ROUNDDOWN(Q13/M13,0),"")</f>
        <v>2</v>
      </c>
      <c r="U13" s="250"/>
      <c r="V13" s="250"/>
      <c r="W13" s="251">
        <f>IFERROR(Q13-(T13*M13),"")</f>
        <v>3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18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18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13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13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46</v>
      </c>
      <c r="R16" s="247"/>
      <c r="S16" s="248"/>
      <c r="T16" s="249">
        <f t="shared" ref="T16:T17" si="0">IFERROR(ROUNDDOWN(Q16/M16,0),"")</f>
        <v>1</v>
      </c>
      <c r="U16" s="250"/>
      <c r="V16" s="250"/>
      <c r="W16" s="251">
        <f t="shared" ref="W16:W17" si="1">IFERROR(Q16-(T16*M16),"")</f>
        <v>22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23</v>
      </c>
      <c r="R17" s="247"/>
      <c r="S17" s="248"/>
      <c r="T17" s="249">
        <f t="shared" si="0"/>
        <v>0</v>
      </c>
      <c r="U17" s="250"/>
      <c r="V17" s="250"/>
      <c r="W17" s="251">
        <f t="shared" si="1"/>
        <v>23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151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경상북도 경산시 압량읍 가야로 20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경산센터(저온)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199" t="str">
        <f>G8</f>
        <v>경상북도 경산시 압량읍 가야로 20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51</v>
      </c>
      <c r="R35" s="174"/>
      <c r="S35" s="174"/>
      <c r="T35" s="175">
        <f>T13</f>
        <v>2</v>
      </c>
      <c r="U35" s="175"/>
      <c r="V35" s="175"/>
      <c r="W35" s="176">
        <f>W13</f>
        <v>3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18</v>
      </c>
      <c r="R36" s="174"/>
      <c r="S36" s="174"/>
      <c r="T36" s="175">
        <f>T14</f>
        <v>0</v>
      </c>
      <c r="U36" s="175"/>
      <c r="V36" s="175"/>
      <c r="W36" s="176">
        <f>W14</f>
        <v>18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13</v>
      </c>
      <c r="R37" s="174"/>
      <c r="S37" s="174"/>
      <c r="T37" s="175">
        <f>T15</f>
        <v>0</v>
      </c>
      <c r="U37" s="175"/>
      <c r="V37" s="175"/>
      <c r="W37" s="176">
        <f>W15</f>
        <v>13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46</v>
      </c>
      <c r="R38" s="174"/>
      <c r="S38" s="174"/>
      <c r="T38" s="175">
        <f t="shared" ref="T38:T39" si="4">T16</f>
        <v>1</v>
      </c>
      <c r="U38" s="175"/>
      <c r="V38" s="175"/>
      <c r="W38" s="176">
        <f t="shared" ref="W38:W39" si="5">W16</f>
        <v>22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23</v>
      </c>
      <c r="R39" s="174"/>
      <c r="S39" s="174"/>
      <c r="T39" s="175">
        <f t="shared" si="4"/>
        <v>0</v>
      </c>
      <c r="U39" s="175"/>
      <c r="V39" s="175"/>
      <c r="W39" s="176">
        <f t="shared" si="5"/>
        <v>23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151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경상북도 경산시 압량읍 가야로 20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3">
    <cfRule type="expression" dxfId="1034" priority="9895">
      <formula>Q13:S18=0</formula>
    </cfRule>
  </conditionalFormatting>
  <conditionalFormatting sqref="AA14:AH17">
    <cfRule type="expression" dxfId="1033" priority="2">
      <formula>Q14:S18=0</formula>
    </cfRule>
  </conditionalFormatting>
  <conditionalFormatting sqref="AA18:AH18">
    <cfRule type="expression" dxfId="1032" priority="4">
      <formula>Q18:S21=0</formula>
    </cfRule>
  </conditionalFormatting>
  <conditionalFormatting sqref="AA35:AH35">
    <cfRule type="expression" dxfId="1031" priority="9897">
      <formula>Q13:S18=0</formula>
    </cfRule>
  </conditionalFormatting>
  <conditionalFormatting sqref="AA36:AH40">
    <cfRule type="expression" dxfId="1030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9B1D6699-0706-4D2D-8B2A-E539A1F17C50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CF81-200F-4031-BDCB-AD3878871A70}">
  <sheetPr>
    <tabColor theme="3" tint="0.39997558519241921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79</v>
      </c>
      <c r="R13" s="247"/>
      <c r="S13" s="248"/>
      <c r="T13" s="249">
        <f>IFERROR(ROUNDDOWN(Q13/M13,0),"")</f>
        <v>3</v>
      </c>
      <c r="U13" s="250"/>
      <c r="V13" s="250"/>
      <c r="W13" s="251">
        <f>IFERROR(Q13-(T13*M13),"")</f>
        <v>7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16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16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19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19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61</v>
      </c>
      <c r="R16" s="247"/>
      <c r="S16" s="248"/>
      <c r="T16" s="249">
        <f t="shared" ref="T16:T17" si="0">IFERROR(ROUNDDOWN(Q16/M16,0),"")</f>
        <v>2</v>
      </c>
      <c r="U16" s="250"/>
      <c r="V16" s="250"/>
      <c r="W16" s="251">
        <f t="shared" ref="W16:W17" si="1">IFERROR(Q16-(T16*M16),"")</f>
        <v>13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47</v>
      </c>
      <c r="R17" s="247"/>
      <c r="S17" s="248"/>
      <c r="T17" s="249">
        <f t="shared" si="0"/>
        <v>1</v>
      </c>
      <c r="U17" s="250"/>
      <c r="V17" s="250"/>
      <c r="W17" s="251">
        <f t="shared" si="1"/>
        <v>23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222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30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화성센터(저온)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경기 화성시 초록로 103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79</v>
      </c>
      <c r="R35" s="174"/>
      <c r="S35" s="174"/>
      <c r="T35" s="175">
        <f>T13</f>
        <v>3</v>
      </c>
      <c r="U35" s="175"/>
      <c r="V35" s="175"/>
      <c r="W35" s="176">
        <f>W13</f>
        <v>7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16</v>
      </c>
      <c r="R36" s="174"/>
      <c r="S36" s="174"/>
      <c r="T36" s="175">
        <f>T14</f>
        <v>0</v>
      </c>
      <c r="U36" s="175"/>
      <c r="V36" s="175"/>
      <c r="W36" s="176">
        <f>W14</f>
        <v>16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19</v>
      </c>
      <c r="R37" s="174"/>
      <c r="S37" s="174"/>
      <c r="T37" s="175">
        <f>T15</f>
        <v>0</v>
      </c>
      <c r="U37" s="175"/>
      <c r="V37" s="175"/>
      <c r="W37" s="176">
        <f>W15</f>
        <v>19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61</v>
      </c>
      <c r="R38" s="174"/>
      <c r="S38" s="174"/>
      <c r="T38" s="175">
        <f t="shared" ref="T38:T39" si="4">T16</f>
        <v>2</v>
      </c>
      <c r="U38" s="175"/>
      <c r="V38" s="175"/>
      <c r="W38" s="176">
        <f t="shared" ref="W38:W39" si="5">W16</f>
        <v>13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47</v>
      </c>
      <c r="R39" s="174"/>
      <c r="S39" s="174"/>
      <c r="T39" s="175">
        <f t="shared" si="4"/>
        <v>1</v>
      </c>
      <c r="U39" s="175"/>
      <c r="V39" s="175"/>
      <c r="W39" s="176">
        <f t="shared" si="5"/>
        <v>23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222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 화성시 초록로 103
오민수 대리 031-8077-2407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W13:Z13">
    <cfRule type="expression" dxfId="1029" priority="9891">
      <formula>Q13:S18=0</formula>
    </cfRule>
  </conditionalFormatting>
  <conditionalFormatting sqref="W14:Z17">
    <cfRule type="expression" dxfId="1028" priority="2">
      <formula>Q14:S18=0</formula>
    </cfRule>
  </conditionalFormatting>
  <conditionalFormatting sqref="W18:Z18">
    <cfRule type="expression" dxfId="1027" priority="4">
      <formula>Q18:S21=0</formula>
    </cfRule>
  </conditionalFormatting>
  <conditionalFormatting sqref="W35:Z35">
    <cfRule type="expression" dxfId="1026" priority="9893">
      <formula>Q13:S18=0</formula>
    </cfRule>
  </conditionalFormatting>
  <conditionalFormatting sqref="W36:Z40">
    <cfRule type="expression" dxfId="1025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W20 Q2:AH11 C34:D34 G8:L11 N8:P11 H2:K5 G2:G6 M2:P5 L2:L6 G30:L33 N30:P33 H22:K27 G22:G28 Q22:AH33 M22:P27 L22:L28 C12:E12 F19:M19 C14:D18 C36:D40 E13:E19 M30:M41 T13:T18 M8:M18 Q13:Q18 B12:B20 T35:T40 Q35:Q40 E34:E41 AA34:AA40 B34:B42 AA12:AA18" xr:uid="{9D792381-FA07-4B88-9AB5-9D7E5B0F5129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96392-3A9E-4FA9-8F72-0441AB2648ED}">
  <sheetPr>
    <tabColor theme="3" tint="0.39997558519241921"/>
  </sheetPr>
  <dimension ref="B1:AO44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10.5546875" style="5" customWidth="1"/>
    <col min="37" max="37" width="22.21875" style="5" bestFit="1" customWidth="1"/>
    <col min="38" max="38" width="4" style="5" bestFit="1" customWidth="1"/>
    <col min="39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108</v>
      </c>
      <c r="R13" s="247"/>
      <c r="S13" s="248"/>
      <c r="T13" s="249">
        <f>IFERROR(ROUNDDOWN(Q13/M13,0),"")</f>
        <v>4</v>
      </c>
      <c r="U13" s="250"/>
      <c r="V13" s="250"/>
      <c r="W13" s="251">
        <f>IFERROR(Q13-(T13*M13),"")</f>
        <v>12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K13" s="22"/>
      <c r="AL13" s="22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56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16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K14"/>
      <c r="AL14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29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5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K15"/>
      <c r="AL15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101</v>
      </c>
      <c r="R16" s="247"/>
      <c r="S16" s="248"/>
      <c r="T16" s="249">
        <f t="shared" ref="T16:T17" si="0">IFERROR(ROUNDDOWN(Q16/M16,0),"")</f>
        <v>4</v>
      </c>
      <c r="U16" s="250"/>
      <c r="V16" s="250"/>
      <c r="W16" s="251">
        <f t="shared" ref="W16:W17" si="1">IFERROR(Q16-(T16*M16),"")</f>
        <v>5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K16"/>
      <c r="AL16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70</v>
      </c>
      <c r="R17" s="247"/>
      <c r="S17" s="248"/>
      <c r="T17" s="249">
        <f t="shared" si="0"/>
        <v>2</v>
      </c>
      <c r="U17" s="250"/>
      <c r="V17" s="250"/>
      <c r="W17" s="251">
        <f t="shared" si="1"/>
        <v>22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364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97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청라센터(저온)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363" t="str">
        <f>G8</f>
        <v>인천광역시 서구 북항로120번길 55,
청라로지스틱스센터3, 9층</v>
      </c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108</v>
      </c>
      <c r="R35" s="174"/>
      <c r="S35" s="174"/>
      <c r="T35" s="175">
        <f>T13</f>
        <v>4</v>
      </c>
      <c r="U35" s="175"/>
      <c r="V35" s="175"/>
      <c r="W35" s="176">
        <f>W13</f>
        <v>12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56</v>
      </c>
      <c r="R36" s="174"/>
      <c r="S36" s="174"/>
      <c r="T36" s="175">
        <f>T14</f>
        <v>1</v>
      </c>
      <c r="U36" s="175"/>
      <c r="V36" s="175"/>
      <c r="W36" s="176">
        <f>W14</f>
        <v>16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29</v>
      </c>
      <c r="R37" s="174"/>
      <c r="S37" s="174"/>
      <c r="T37" s="175">
        <f>T15</f>
        <v>1</v>
      </c>
      <c r="U37" s="175"/>
      <c r="V37" s="175"/>
      <c r="W37" s="176">
        <f>W15</f>
        <v>5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101</v>
      </c>
      <c r="R38" s="174"/>
      <c r="S38" s="174"/>
      <c r="T38" s="175">
        <f t="shared" ref="T38:T39" si="4">T16</f>
        <v>4</v>
      </c>
      <c r="U38" s="175"/>
      <c r="V38" s="175"/>
      <c r="W38" s="176">
        <f t="shared" ref="W38:W39" si="5">W16</f>
        <v>5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70</v>
      </c>
      <c r="R39" s="174"/>
      <c r="S39" s="174"/>
      <c r="T39" s="175">
        <f t="shared" si="4"/>
        <v>2</v>
      </c>
      <c r="U39" s="175"/>
      <c r="V39" s="175"/>
      <c r="W39" s="176">
        <f t="shared" si="5"/>
        <v>22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364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인천광역시 서구 북항로120번길 55,
청라로지스틱스센터3, 9층
02)437-0500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W13:Z13">
    <cfRule type="expression" dxfId="1024" priority="9887">
      <formula>Q13:S18=0</formula>
    </cfRule>
  </conditionalFormatting>
  <conditionalFormatting sqref="W14:Z17">
    <cfRule type="expression" dxfId="1023" priority="2">
      <formula>Q14:S18=0</formula>
    </cfRule>
  </conditionalFormatting>
  <conditionalFormatting sqref="W18:Z18">
    <cfRule type="expression" dxfId="1022" priority="4">
      <formula>Q18:S21=0</formula>
    </cfRule>
  </conditionalFormatting>
  <conditionalFormatting sqref="W35:Z35">
    <cfRule type="expression" dxfId="1021" priority="9889">
      <formula>Q13:S18=0</formula>
    </cfRule>
  </conditionalFormatting>
  <conditionalFormatting sqref="W36:Z40">
    <cfRule type="expression" dxfId="1020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G8:L11 N8:P11 H2:K5 G2:G6 M2:P5 L2:L6 C12:E12 Q2:AH11 G30:L33 N30:P33 H22:K27 G22:G28 Q22:AH33 M22:P27 L22:L28 E19:M19 W20 C14:E18 C36:D40 E13 M30:M41 T13:T18 M8:M18 Q13:Q18 B12:B20 T35:T40 Q35:Q40 AA34:AA40 E34:E41 B34:B42 AA12:AA18" xr:uid="{61F3FEA5-2898-4151-9C5C-E0271CF6483F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A2B9A-8D6A-481C-AE62-ED8B90AA8269}">
  <sheetPr>
    <tabColor theme="3" tint="0.39997558519241921"/>
    <pageSetUpPr fitToPage="1"/>
  </sheetPr>
  <dimension ref="B1:AO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7" width="38.5546875" style="5" bestFit="1" customWidth="1"/>
    <col min="38" max="38" width="3.109375" style="5" bestFit="1" customWidth="1"/>
    <col min="39" max="39" width="5.6640625" style="5" bestFit="1" customWidth="1"/>
    <col min="40" max="40" width="2.33203125" style="5"/>
    <col min="41" max="41" width="5.777343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55</v>
      </c>
      <c r="R13" s="247"/>
      <c r="S13" s="248"/>
      <c r="T13" s="249">
        <f>IFERROR(ROUNDDOWN(Q13/M13,0),"")</f>
        <v>2</v>
      </c>
      <c r="U13" s="250"/>
      <c r="V13" s="250"/>
      <c r="W13" s="251">
        <f>IFERROR(Q13-(T13*M13),"")</f>
        <v>7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K13" s="54"/>
      <c r="AL13" s="54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29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29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K14" s="54"/>
      <c r="AL14" s="54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19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19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K15" s="54"/>
      <c r="AL15" s="54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37</v>
      </c>
      <c r="R16" s="247"/>
      <c r="S16" s="248"/>
      <c r="T16" s="249">
        <f t="shared" ref="T16:T17" si="0">IFERROR(ROUNDDOWN(Q16/M16,0),"")</f>
        <v>1</v>
      </c>
      <c r="U16" s="250"/>
      <c r="V16" s="250"/>
      <c r="W16" s="251">
        <f t="shared" ref="W16:W17" si="1">IFERROR(Q16-(T16*M16),"")</f>
        <v>13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K16" s="54"/>
      <c r="AL16" s="54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23</v>
      </c>
      <c r="R17" s="247"/>
      <c r="S17" s="248"/>
      <c r="T17" s="249">
        <f t="shared" si="0"/>
        <v>0</v>
      </c>
      <c r="U17" s="250"/>
      <c r="V17" s="250"/>
      <c r="W17" s="251">
        <f t="shared" si="1"/>
        <v>23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54"/>
      <c r="AL17" s="54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163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33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평택센터(저온)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199" t="str">
        <f>G8</f>
        <v>경기도 평택시 진위면 마산8로10,
진위물류센터 창고동 1층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55</v>
      </c>
      <c r="R35" s="174"/>
      <c r="S35" s="174"/>
      <c r="T35" s="175">
        <f>T13</f>
        <v>2</v>
      </c>
      <c r="U35" s="175"/>
      <c r="V35" s="175"/>
      <c r="W35" s="176">
        <f>W13</f>
        <v>7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29</v>
      </c>
      <c r="R36" s="174"/>
      <c r="S36" s="174"/>
      <c r="T36" s="175">
        <f>T14</f>
        <v>0</v>
      </c>
      <c r="U36" s="175"/>
      <c r="V36" s="175"/>
      <c r="W36" s="176">
        <f>W14</f>
        <v>29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19</v>
      </c>
      <c r="R37" s="174"/>
      <c r="S37" s="174"/>
      <c r="T37" s="175">
        <f>T15</f>
        <v>0</v>
      </c>
      <c r="U37" s="175"/>
      <c r="V37" s="175"/>
      <c r="W37" s="176">
        <f>W15</f>
        <v>19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37</v>
      </c>
      <c r="R38" s="174"/>
      <c r="S38" s="174"/>
      <c r="T38" s="175">
        <f t="shared" ref="T38:T39" si="4">T16</f>
        <v>1</v>
      </c>
      <c r="U38" s="175"/>
      <c r="V38" s="175"/>
      <c r="W38" s="176">
        <f t="shared" ref="W38:W39" si="5">W16</f>
        <v>13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23</v>
      </c>
      <c r="R39" s="174"/>
      <c r="S39" s="174"/>
      <c r="T39" s="175">
        <f t="shared" si="4"/>
        <v>0</v>
      </c>
      <c r="U39" s="175"/>
      <c r="V39" s="175"/>
      <c r="W39" s="176">
        <f t="shared" si="5"/>
        <v>23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163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평택시 진위면 마산8로10,
진위물류센터 창고동 1층
강민구 대리 031-663-9260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W13:Z13">
    <cfRule type="expression" dxfId="1019" priority="9883">
      <formula>Q13:S18=0</formula>
    </cfRule>
  </conditionalFormatting>
  <conditionalFormatting sqref="W14:Z17">
    <cfRule type="expression" dxfId="1018" priority="2">
      <formula>Q14:S18=0</formula>
    </cfRule>
  </conditionalFormatting>
  <conditionalFormatting sqref="W18:Z18">
    <cfRule type="expression" dxfId="1017" priority="4">
      <formula>Q18:S21=0</formula>
    </cfRule>
  </conditionalFormatting>
  <conditionalFormatting sqref="W35:Z35">
    <cfRule type="expression" dxfId="1016" priority="9885">
      <formula>Q13:S18=0</formula>
    </cfRule>
  </conditionalFormatting>
  <conditionalFormatting sqref="W36:Z40">
    <cfRule type="expression" dxfId="1015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7E311EF2-D478-4B17-923A-619B288CDDA9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5F3D6-E474-4A7D-8649-AAD73510D1AA}">
  <sheetPr>
    <tabColor theme="3" tint="0.39997558519241921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6.5546875" style="5" customWidth="1"/>
    <col min="42" max="42" width="12.77734375" style="5" customWidth="1"/>
    <col min="43" max="43" width="2.33203125" style="5"/>
    <col min="44" max="44" width="5.6640625" style="5" bestFit="1" customWidth="1"/>
    <col min="45" max="46" width="2.33203125" style="5"/>
    <col min="47" max="47" width="5.6640625" style="5" bestFit="1" customWidth="1"/>
    <col min="48" max="16384" width="2.33203125" style="5"/>
  </cols>
  <sheetData>
    <row r="1" spans="2:39" ht="14.25" thickBot="1" x14ac:dyDescent="0.2">
      <c r="B1" s="29" t="s">
        <v>93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178</v>
      </c>
      <c r="R13" s="247"/>
      <c r="S13" s="248"/>
      <c r="T13" s="249">
        <f>IFERROR(ROUNDDOWN(Q13/M13,0),"")</f>
        <v>7</v>
      </c>
      <c r="U13" s="250"/>
      <c r="V13" s="250"/>
      <c r="W13" s="251">
        <f>IFERROR(Q13-(T13*M13),"")</f>
        <v>10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104</v>
      </c>
      <c r="R14" s="247"/>
      <c r="S14" s="248"/>
      <c r="T14" s="249">
        <f>IFERROR(ROUNDDOWN(Q14/M14,0),"")</f>
        <v>2</v>
      </c>
      <c r="U14" s="250"/>
      <c r="V14" s="250"/>
      <c r="W14" s="251">
        <f>IFERROR(Q14-(T14*M14),"")</f>
        <v>24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50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2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144</v>
      </c>
      <c r="R16" s="247"/>
      <c r="S16" s="248"/>
      <c r="T16" s="249">
        <f t="shared" ref="T16:T17" si="0">IFERROR(ROUNDDOWN(Q16/M16,0),"")</f>
        <v>6</v>
      </c>
      <c r="U16" s="250"/>
      <c r="V16" s="250"/>
      <c r="W16" s="251">
        <f t="shared" ref="W16:W17" si="1">IFERROR(Q16-(T16*M16),"")</f>
        <v>0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108</v>
      </c>
      <c r="R17" s="247"/>
      <c r="S17" s="248"/>
      <c r="T17" s="249">
        <f t="shared" si="0"/>
        <v>4</v>
      </c>
      <c r="U17" s="250"/>
      <c r="V17" s="250"/>
      <c r="W17" s="251">
        <f t="shared" si="1"/>
        <v>12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584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92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포천센터(저온)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경기도 포천시 설운동 477,B2F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178</v>
      </c>
      <c r="R35" s="174"/>
      <c r="S35" s="174"/>
      <c r="T35" s="175">
        <f>T13</f>
        <v>7</v>
      </c>
      <c r="U35" s="175"/>
      <c r="V35" s="175"/>
      <c r="W35" s="176">
        <f>W13</f>
        <v>10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104</v>
      </c>
      <c r="R36" s="174"/>
      <c r="S36" s="174"/>
      <c r="T36" s="175">
        <f>T14</f>
        <v>2</v>
      </c>
      <c r="U36" s="175"/>
      <c r="V36" s="175"/>
      <c r="W36" s="176">
        <f>W14</f>
        <v>24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50</v>
      </c>
      <c r="R37" s="174"/>
      <c r="S37" s="174"/>
      <c r="T37" s="175">
        <f>T15</f>
        <v>2</v>
      </c>
      <c r="U37" s="175"/>
      <c r="V37" s="175"/>
      <c r="W37" s="176">
        <f>W15</f>
        <v>2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144</v>
      </c>
      <c r="R38" s="174"/>
      <c r="S38" s="174"/>
      <c r="T38" s="175">
        <f t="shared" ref="T38:T39" si="4">T16</f>
        <v>6</v>
      </c>
      <c r="U38" s="175"/>
      <c r="V38" s="175"/>
      <c r="W38" s="176">
        <f t="shared" ref="W38:W39" si="5">W16</f>
        <v>0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108</v>
      </c>
      <c r="R39" s="174"/>
      <c r="S39" s="174"/>
      <c r="T39" s="175">
        <f t="shared" si="4"/>
        <v>4</v>
      </c>
      <c r="U39" s="175"/>
      <c r="V39" s="175"/>
      <c r="W39" s="176">
        <f t="shared" si="5"/>
        <v>12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584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포천시 설운동 477,B2F
031-543-2486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3">
    <cfRule type="expression" dxfId="1014" priority="9879">
      <formula>Q13:S18=0</formula>
    </cfRule>
  </conditionalFormatting>
  <conditionalFormatting sqref="AA14:AH17">
    <cfRule type="expression" dxfId="1013" priority="2">
      <formula>Q14:S18=0</formula>
    </cfRule>
  </conditionalFormatting>
  <conditionalFormatting sqref="AA18:AH18">
    <cfRule type="expression" dxfId="1012" priority="4">
      <formula>Q18:S21=0</formula>
    </cfRule>
  </conditionalFormatting>
  <conditionalFormatting sqref="AA35:AH35">
    <cfRule type="expression" dxfId="1011" priority="9881">
      <formula>Q13:S18=0</formula>
    </cfRule>
  </conditionalFormatting>
  <conditionalFormatting sqref="AA36:AH40">
    <cfRule type="expression" dxfId="1010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G8:L11 N8:P11 H2:K5 G2:G6 M2:P5 L2:L6 C12:E12 Q2:AH11 G30:L33 N30:P33 H22:K27 G22:G28 Q22:AH33 M22:P27 L22:L28 E19:M19 W20 C14:E18 C36:D40 E13 M30:M41 T13:T18 M8:M18 Q13:Q18 B12:B20 T35:T40 Q35:Q40 AA34:AA40 E34:E41 B34:B42 AA12:AA18" xr:uid="{F3E4E139-4E01-456C-A99C-B3D109E35A48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66ED-D53E-430C-A859-E28C888AB19A}">
  <sheetPr>
    <tabColor theme="3" tint="0.39997558519241921"/>
    <pageSetUpPr fitToPage="1"/>
  </sheetPr>
  <dimension ref="B1:AN44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38" width="2.33203125" style="5"/>
    <col min="39" max="39" width="38.5546875" style="5" bestFit="1" customWidth="1"/>
    <col min="40" max="40" width="3.109375" style="5" bestFit="1" customWidth="1"/>
    <col min="41" max="41" width="2.33203125" style="5"/>
    <col min="42" max="42" width="5.6640625" style="5" bestFit="1" customWidth="1"/>
    <col min="43" max="43" width="2.33203125" style="5"/>
    <col min="44" max="44" width="5.6640625" style="5" bestFit="1" customWidth="1"/>
    <col min="45" max="16384" width="2.33203125" style="5"/>
  </cols>
  <sheetData>
    <row r="1" spans="2:40" ht="14.25" thickBot="1" x14ac:dyDescent="0.2">
      <c r="B1" s="29" t="s">
        <v>38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305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304</v>
      </c>
      <c r="W6" s="281"/>
      <c r="X6" s="281"/>
      <c r="Y6" s="281"/>
      <c r="Z6" s="281"/>
      <c r="AA6" s="281"/>
      <c r="AB6" s="279" t="s">
        <v>51</v>
      </c>
      <c r="AC6" s="279"/>
      <c r="AD6" s="284" t="s">
        <v>306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0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307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308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1.95" customHeight="1" x14ac:dyDescent="0.15">
      <c r="B13" s="256">
        <f>'원주(날짜변경!!)'!$B$13</f>
        <v>46307</v>
      </c>
      <c r="C13" s="254"/>
      <c r="D13" s="257"/>
      <c r="E13" s="243" t="s">
        <v>310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IFERROR(VLOOKUP($B$1,영진베이커리!A:CX,2,FALSE),0)</f>
        <v>149</v>
      </c>
      <c r="R13" s="247"/>
      <c r="S13" s="248"/>
      <c r="T13" s="249">
        <f>IFERROR(ROUNDDOWN(Q13/M13,0),"")</f>
        <v>6</v>
      </c>
      <c r="U13" s="250"/>
      <c r="V13" s="250"/>
      <c r="W13" s="251">
        <f>IFERROR(Q13-(T13*M13),"")</f>
        <v>5</v>
      </c>
      <c r="X13" s="252"/>
      <c r="Y13" s="252"/>
      <c r="Z13" s="253"/>
      <c r="AA13" s="254">
        <f>B13+4</f>
        <v>46311</v>
      </c>
      <c r="AB13" s="250"/>
      <c r="AC13" s="250"/>
      <c r="AD13" s="250"/>
      <c r="AE13" s="250"/>
      <c r="AF13" s="250"/>
      <c r="AG13" s="250"/>
      <c r="AH13" s="255"/>
      <c r="AM13" s="54"/>
      <c r="AN13" s="54"/>
    </row>
    <row r="14" spans="2:40" ht="21.95" customHeight="1" x14ac:dyDescent="0.15">
      <c r="B14" s="17"/>
      <c r="C14" s="18" t="s">
        <v>42</v>
      </c>
      <c r="D14" s="18" t="s">
        <v>42</v>
      </c>
      <c r="E14" s="243" t="s">
        <v>374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IFERROR(VLOOKUP($B$1,영진베이커리!A:CX,3,FALSE),0)</f>
        <v>51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11</v>
      </c>
      <c r="X14" s="252"/>
      <c r="Y14" s="252"/>
      <c r="Z14" s="253"/>
      <c r="AA14" s="254">
        <f>$B$13+89</f>
        <v>46396</v>
      </c>
      <c r="AB14" s="250"/>
      <c r="AC14" s="250"/>
      <c r="AD14" s="250"/>
      <c r="AE14" s="250"/>
      <c r="AF14" s="250"/>
      <c r="AG14" s="250"/>
      <c r="AH14" s="255"/>
      <c r="AM14" s="54"/>
      <c r="AN14" s="54"/>
    </row>
    <row r="15" spans="2:40" ht="21.95" customHeight="1" x14ac:dyDescent="0.15">
      <c r="B15" s="17"/>
      <c r="C15" s="18" t="s">
        <v>42</v>
      </c>
      <c r="D15" s="18" t="s">
        <v>42</v>
      </c>
      <c r="E15" s="243" t="s">
        <v>309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IFERROR(VLOOKUP($B$1,영진베이커리!A:CX,4,FALSE),0)</f>
        <v>54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6</v>
      </c>
      <c r="X15" s="252"/>
      <c r="Y15" s="252"/>
      <c r="Z15" s="253"/>
      <c r="AA15" s="254">
        <f>B13+4</f>
        <v>46311</v>
      </c>
      <c r="AB15" s="250"/>
      <c r="AC15" s="250"/>
      <c r="AD15" s="250"/>
      <c r="AE15" s="250"/>
      <c r="AF15" s="250"/>
      <c r="AG15" s="250"/>
      <c r="AH15" s="255"/>
      <c r="AM15" s="54"/>
      <c r="AN15" s="54"/>
    </row>
    <row r="16" spans="2:40" ht="21.95" customHeight="1" x14ac:dyDescent="0.15">
      <c r="B16" s="17"/>
      <c r="C16" s="18" t="s">
        <v>42</v>
      </c>
      <c r="D16" s="18" t="s">
        <v>42</v>
      </c>
      <c r="E16" s="243" t="s">
        <v>343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IFERROR(VLOOKUP($B$1,영진베이커리!A:CX,5,FALSE),0)</f>
        <v>157</v>
      </c>
      <c r="R16" s="247"/>
      <c r="S16" s="248"/>
      <c r="T16" s="249">
        <f t="shared" ref="T16:T17" si="0">IFERROR(ROUNDDOWN(Q16/M16,0),"")</f>
        <v>6</v>
      </c>
      <c r="U16" s="250"/>
      <c r="V16" s="250"/>
      <c r="W16" s="251">
        <f t="shared" ref="W16:W17" si="1">IFERROR(Q16-(T16*M16),"")</f>
        <v>13</v>
      </c>
      <c r="X16" s="252"/>
      <c r="Y16" s="252"/>
      <c r="Z16" s="253"/>
      <c r="AA16" s="254">
        <f>B13+4</f>
        <v>46311</v>
      </c>
      <c r="AB16" s="250"/>
      <c r="AC16" s="250"/>
      <c r="AD16" s="250"/>
      <c r="AE16" s="250"/>
      <c r="AF16" s="250"/>
      <c r="AG16" s="250"/>
      <c r="AH16" s="255"/>
      <c r="AM16" s="54"/>
      <c r="AN16" s="54"/>
    </row>
    <row r="17" spans="2:40" ht="21.95" customHeight="1" x14ac:dyDescent="0.15">
      <c r="B17" s="17" t="s">
        <v>42</v>
      </c>
      <c r="C17" s="18" t="s">
        <v>42</v>
      </c>
      <c r="D17" s="18" t="s">
        <v>42</v>
      </c>
      <c r="E17" s="243" t="s">
        <v>345</v>
      </c>
      <c r="F17" s="244"/>
      <c r="G17" s="244"/>
      <c r="H17" s="244"/>
      <c r="I17" s="244"/>
      <c r="J17" s="244"/>
      <c r="K17" s="244"/>
      <c r="L17" s="245"/>
      <c r="M17" s="243">
        <v>24</v>
      </c>
      <c r="N17" s="244"/>
      <c r="O17" s="244"/>
      <c r="P17" s="245"/>
      <c r="Q17" s="246">
        <f>IFERROR(VLOOKUP($B$1,영진베이커리!A:CX,6,FALSE),0)</f>
        <v>89</v>
      </c>
      <c r="R17" s="247"/>
      <c r="S17" s="248"/>
      <c r="T17" s="249">
        <f t="shared" si="0"/>
        <v>3</v>
      </c>
      <c r="U17" s="250"/>
      <c r="V17" s="250"/>
      <c r="W17" s="251">
        <f t="shared" si="1"/>
        <v>17</v>
      </c>
      <c r="X17" s="252"/>
      <c r="Y17" s="252"/>
      <c r="Z17" s="253"/>
      <c r="AA17" s="254">
        <f>B13+4</f>
        <v>46311</v>
      </c>
      <c r="AB17" s="250"/>
      <c r="AC17" s="250"/>
      <c r="AD17" s="250"/>
      <c r="AE17" s="250"/>
      <c r="AF17" s="250"/>
      <c r="AG17" s="250"/>
      <c r="AH17" s="255"/>
      <c r="AK17" s="78"/>
      <c r="AM17" s="54"/>
      <c r="AN17" s="54"/>
    </row>
    <row r="18" spans="2:40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40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500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0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0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0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0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0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0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0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698-81-00072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0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0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양지센터(저온)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㈜영진베이커리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오윤규</v>
      </c>
      <c r="AE28" s="195"/>
      <c r="AF28" s="195"/>
      <c r="AG28" s="195"/>
      <c r="AH28" s="197"/>
    </row>
    <row r="29" spans="2:40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0" x14ac:dyDescent="0.15">
      <c r="B30" s="210"/>
      <c r="C30" s="189" t="s">
        <v>4</v>
      </c>
      <c r="D30" s="182"/>
      <c r="E30" s="182"/>
      <c r="F30" s="182"/>
      <c r="G30" s="199" t="str">
        <f>G8</f>
        <v>경기도 용인시 처인구 양지면
제일리 453-7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이천시 백사면 원적로970번길 86-29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0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0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제과, 제빵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성수310)우유사르르생크림빵130g(냉장)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149</v>
      </c>
      <c r="R35" s="174"/>
      <c r="S35" s="174"/>
      <c r="T35" s="175">
        <f>T13</f>
        <v>6</v>
      </c>
      <c r="U35" s="175"/>
      <c r="V35" s="175"/>
      <c r="W35" s="176">
        <f>W13</f>
        <v>5</v>
      </c>
      <c r="X35" s="176"/>
      <c r="Y35" s="176"/>
      <c r="Z35" s="176"/>
      <c r="AA35" s="177">
        <f>AA13</f>
        <v>46311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성수310)초코칩쿠키바이츠80g</v>
      </c>
      <c r="F36" s="154"/>
      <c r="G36" s="154"/>
      <c r="H36" s="154"/>
      <c r="I36" s="154"/>
      <c r="J36" s="154"/>
      <c r="K36" s="154"/>
      <c r="L36" s="154"/>
      <c r="M36" s="173">
        <f>M14</f>
        <v>40</v>
      </c>
      <c r="N36" s="173"/>
      <c r="O36" s="173"/>
      <c r="P36" s="173"/>
      <c r="Q36" s="174">
        <f>Q14</f>
        <v>51</v>
      </c>
      <c r="R36" s="174"/>
      <c r="S36" s="174"/>
      <c r="T36" s="175">
        <f>T14</f>
        <v>1</v>
      </c>
      <c r="U36" s="175"/>
      <c r="V36" s="175"/>
      <c r="W36" s="176">
        <f>W14</f>
        <v>11</v>
      </c>
      <c r="X36" s="176"/>
      <c r="Y36" s="176"/>
      <c r="Z36" s="176"/>
      <c r="AA36" s="177">
        <f>AA14</f>
        <v>46396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성수310)칸탈로프멜론사르르크림빵130g(냉장)</v>
      </c>
      <c r="F37" s="154"/>
      <c r="G37" s="154"/>
      <c r="H37" s="154"/>
      <c r="I37" s="154"/>
      <c r="J37" s="154"/>
      <c r="K37" s="154"/>
      <c r="L37" s="154"/>
      <c r="M37" s="173">
        <f>M15</f>
        <v>24</v>
      </c>
      <c r="N37" s="173"/>
      <c r="O37" s="173"/>
      <c r="P37" s="173"/>
      <c r="Q37" s="174">
        <f>Q15</f>
        <v>54</v>
      </c>
      <c r="R37" s="174"/>
      <c r="S37" s="174"/>
      <c r="T37" s="175">
        <f>T15</f>
        <v>2</v>
      </c>
      <c r="U37" s="175"/>
      <c r="V37" s="175"/>
      <c r="W37" s="176">
        <f>W15</f>
        <v>6</v>
      </c>
      <c r="X37" s="176"/>
      <c r="Y37" s="176"/>
      <c r="Z37" s="176"/>
      <c r="AA37" s="177">
        <f>AA15</f>
        <v>46311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E16</f>
        <v>성수310)홋카이도푸딩사르르크림빵125g(냉장)</v>
      </c>
      <c r="F38" s="154"/>
      <c r="G38" s="154"/>
      <c r="H38" s="154"/>
      <c r="I38" s="154"/>
      <c r="J38" s="154"/>
      <c r="K38" s="154"/>
      <c r="L38" s="154"/>
      <c r="M38" s="173">
        <f t="shared" ref="M38:M39" si="2">M16</f>
        <v>24</v>
      </c>
      <c r="N38" s="173"/>
      <c r="O38" s="173"/>
      <c r="P38" s="173"/>
      <c r="Q38" s="174">
        <f t="shared" ref="Q38:Q39" si="3">Q16</f>
        <v>157</v>
      </c>
      <c r="R38" s="174"/>
      <c r="S38" s="174"/>
      <c r="T38" s="175">
        <f t="shared" ref="T38:T39" si="4">T16</f>
        <v>6</v>
      </c>
      <c r="U38" s="175"/>
      <c r="V38" s="175"/>
      <c r="W38" s="176">
        <f t="shared" ref="W38:W39" si="5">W16</f>
        <v>13</v>
      </c>
      <c r="X38" s="176"/>
      <c r="Y38" s="176"/>
      <c r="Z38" s="176"/>
      <c r="AA38" s="177">
        <f t="shared" ref="AA38:AA39" si="6">AA16</f>
        <v>46311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>E17</f>
        <v>성수310)홋카이도푸딩크림카스테라130g(냉장)</v>
      </c>
      <c r="F39" s="154"/>
      <c r="G39" s="154"/>
      <c r="H39" s="154"/>
      <c r="I39" s="154"/>
      <c r="J39" s="154"/>
      <c r="K39" s="154"/>
      <c r="L39" s="154"/>
      <c r="M39" s="173">
        <f t="shared" si="2"/>
        <v>24</v>
      </c>
      <c r="N39" s="173"/>
      <c r="O39" s="173"/>
      <c r="P39" s="173"/>
      <c r="Q39" s="174">
        <f t="shared" si="3"/>
        <v>89</v>
      </c>
      <c r="R39" s="174"/>
      <c r="S39" s="174"/>
      <c r="T39" s="175">
        <f t="shared" si="4"/>
        <v>3</v>
      </c>
      <c r="U39" s="175"/>
      <c r="V39" s="175"/>
      <c r="W39" s="176">
        <f t="shared" si="5"/>
        <v>17</v>
      </c>
      <c r="X39" s="176"/>
      <c r="Y39" s="176"/>
      <c r="Z39" s="176"/>
      <c r="AA39" s="177">
        <f t="shared" si="6"/>
        <v>46311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500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용인시 처인구 양지면
제일리 453-7
박영범 주임 031-8027-2080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AA35:AH35"/>
    <mergeCell ref="E37:L37"/>
    <mergeCell ref="M37:P37"/>
    <mergeCell ref="Q37:S37"/>
    <mergeCell ref="T37:V37"/>
    <mergeCell ref="W37:Z37"/>
    <mergeCell ref="AA37:AH37"/>
    <mergeCell ref="B35:D35"/>
    <mergeCell ref="E35:L35"/>
    <mergeCell ref="M35:P35"/>
    <mergeCell ref="Q35:S35"/>
    <mergeCell ref="T35:V35"/>
    <mergeCell ref="W35:Z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3">
    <cfRule type="expression" dxfId="1009" priority="9875">
      <formula>Q13:S18=0</formula>
    </cfRule>
  </conditionalFormatting>
  <conditionalFormatting sqref="AA14:AH17">
    <cfRule type="expression" dxfId="1008" priority="2">
      <formula>Q14:S18=0</formula>
    </cfRule>
  </conditionalFormatting>
  <conditionalFormatting sqref="AA18:AH18">
    <cfRule type="expression" dxfId="1007" priority="4">
      <formula>Q18:S21=0</formula>
    </cfRule>
  </conditionalFormatting>
  <conditionalFormatting sqref="AA35:AH35">
    <cfRule type="expression" dxfId="1006" priority="9877">
      <formula>Q13:S18=0</formula>
    </cfRule>
  </conditionalFormatting>
  <conditionalFormatting sqref="AA36:AH40">
    <cfRule type="expression" dxfId="1005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C14:E18 C36:D40 E13 M30:M41 T13:T18 M8:M18 Q13:Q18 B12:B20 T35:T40 Q35:Q40 E34:E41 AA34:AA40 B34:B42 AA12:AA18" xr:uid="{9527116D-B0D0-43DB-A50E-FC851A5BCE70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D2156-1F29-4732-8F3B-5B81D7B997BF}">
  <sheetPr codeName="Sheet13">
    <tabColor theme="4"/>
  </sheetPr>
  <dimension ref="A1:EO49"/>
  <sheetViews>
    <sheetView topLeftCell="F1" zoomScale="70" zoomScaleNormal="70" workbookViewId="0">
      <selection activeCell="B2" sqref="B2:N3"/>
    </sheetView>
  </sheetViews>
  <sheetFormatPr defaultRowHeight="13.5" x14ac:dyDescent="0.15"/>
  <cols>
    <col min="1" max="1" width="21.33203125" bestFit="1" customWidth="1"/>
    <col min="2" max="2" width="20.33203125" customWidth="1"/>
    <col min="3" max="3" width="24.21875" customWidth="1"/>
    <col min="4" max="4" width="17.6640625" customWidth="1"/>
    <col min="5" max="6" width="23.109375" customWidth="1"/>
    <col min="7" max="7" width="29.109375" bestFit="1" customWidth="1"/>
    <col min="8" max="8" width="26.33203125" bestFit="1" customWidth="1"/>
    <col min="9" max="9" width="24.6640625" customWidth="1"/>
    <col min="10" max="10" width="26.77734375" bestFit="1" customWidth="1"/>
    <col min="11" max="11" width="21.21875" customWidth="1"/>
  </cols>
  <sheetData>
    <row r="1" spans="1:145" s="34" customFormat="1" ht="28.5" customHeight="1" x14ac:dyDescent="0.15">
      <c r="A1" s="27" t="s">
        <v>433</v>
      </c>
      <c r="B1" t="s">
        <v>66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</row>
    <row r="2" spans="1:145" s="34" customFormat="1" ht="28.5" customHeight="1" x14ac:dyDescent="0.15">
      <c r="A2" t="s">
        <v>35</v>
      </c>
      <c r="B2" s="26"/>
      <c r="C2" s="26" t="s">
        <v>434</v>
      </c>
      <c r="D2" s="26"/>
      <c r="E2" s="26" t="s">
        <v>384</v>
      </c>
      <c r="F2" s="26" t="s">
        <v>385</v>
      </c>
      <c r="G2" s="26" t="s">
        <v>386</v>
      </c>
      <c r="H2" s="26" t="s">
        <v>387</v>
      </c>
      <c r="I2" s="26" t="s">
        <v>435</v>
      </c>
      <c r="J2" s="26" t="s">
        <v>388</v>
      </c>
      <c r="K2" s="26" t="s">
        <v>436</v>
      </c>
      <c r="L2" t="s">
        <v>389</v>
      </c>
      <c r="M2" t="s">
        <v>390</v>
      </c>
      <c r="N2" t="s">
        <v>391</v>
      </c>
      <c r="O2" t="s">
        <v>18</v>
      </c>
      <c r="P2"/>
      <c r="Q2"/>
      <c r="R2"/>
      <c r="S2"/>
      <c r="T2"/>
      <c r="U2"/>
      <c r="V2"/>
      <c r="W2"/>
      <c r="X2"/>
      <c r="Y2"/>
      <c r="Z2"/>
      <c r="AA2"/>
      <c r="AB2" s="26"/>
      <c r="AC2"/>
      <c r="AD2"/>
      <c r="AE2"/>
      <c r="AF2"/>
      <c r="AG2"/>
      <c r="AH2"/>
      <c r="AI2"/>
      <c r="AJ2"/>
      <c r="AK2"/>
      <c r="AL2" s="26"/>
      <c r="AM2"/>
      <c r="AN2"/>
      <c r="AO2"/>
      <c r="AP2"/>
      <c r="AQ2"/>
      <c r="AR2"/>
      <c r="AS2"/>
      <c r="AT2"/>
      <c r="AU2"/>
      <c r="AV2"/>
      <c r="AW2"/>
      <c r="AX2" s="26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 s="26"/>
      <c r="EH2"/>
      <c r="EI2"/>
      <c r="EJ2"/>
      <c r="EK2"/>
    </row>
    <row r="3" spans="1:145" s="34" customFormat="1" x14ac:dyDescent="0.15">
      <c r="A3" t="s">
        <v>78</v>
      </c>
      <c r="B3"/>
      <c r="C3">
        <v>19</v>
      </c>
      <c r="D3"/>
      <c r="E3">
        <v>20</v>
      </c>
      <c r="F3">
        <v>24</v>
      </c>
      <c r="G3">
        <v>15</v>
      </c>
      <c r="H3"/>
      <c r="I3">
        <v>15</v>
      </c>
      <c r="J3">
        <v>9</v>
      </c>
      <c r="K3">
        <v>13</v>
      </c>
      <c r="L3"/>
      <c r="M3">
        <v>1</v>
      </c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 s="30"/>
      <c r="EM3" s="30"/>
      <c r="EN3" s="30"/>
      <c r="EO3" s="30"/>
    </row>
    <row r="4" spans="1:145" s="34" customFormat="1" ht="16.5" x14ac:dyDescent="0.15">
      <c r="A4" t="s">
        <v>109</v>
      </c>
      <c r="B4"/>
      <c r="C4">
        <v>16</v>
      </c>
      <c r="D4"/>
      <c r="E4">
        <v>27</v>
      </c>
      <c r="F4">
        <v>13</v>
      </c>
      <c r="G4">
        <v>12</v>
      </c>
      <c r="H4">
        <v>1</v>
      </c>
      <c r="I4">
        <v>21</v>
      </c>
      <c r="J4">
        <v>4</v>
      </c>
      <c r="K4">
        <v>15</v>
      </c>
      <c r="L4">
        <v>2</v>
      </c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 s="26"/>
      <c r="EF4" s="26"/>
      <c r="EG4"/>
      <c r="EH4"/>
      <c r="EI4"/>
      <c r="EJ4"/>
      <c r="EK4"/>
      <c r="EL4" s="30"/>
      <c r="EM4" s="30"/>
      <c r="EN4" s="30"/>
      <c r="EO4" s="30"/>
    </row>
    <row r="5" spans="1:145" x14ac:dyDescent="0.15">
      <c r="A5" t="s">
        <v>37</v>
      </c>
      <c r="C5">
        <v>67</v>
      </c>
      <c r="E5">
        <v>58</v>
      </c>
      <c r="F5">
        <v>60</v>
      </c>
      <c r="G5">
        <v>41</v>
      </c>
      <c r="H5">
        <v>3</v>
      </c>
      <c r="I5">
        <v>54</v>
      </c>
      <c r="J5">
        <v>22</v>
      </c>
      <c r="K5">
        <v>51</v>
      </c>
      <c r="L5">
        <v>1</v>
      </c>
      <c r="N5">
        <v>1</v>
      </c>
    </row>
    <row r="6" spans="1:145" s="34" customFormat="1" ht="16.5" x14ac:dyDescent="0.15">
      <c r="A6" t="s">
        <v>36</v>
      </c>
      <c r="B6"/>
      <c r="C6">
        <v>58</v>
      </c>
      <c r="D6"/>
      <c r="E6">
        <v>62</v>
      </c>
      <c r="F6">
        <v>36</v>
      </c>
      <c r="G6">
        <v>33</v>
      </c>
      <c r="H6">
        <v>6</v>
      </c>
      <c r="I6">
        <v>60</v>
      </c>
      <c r="J6">
        <v>21</v>
      </c>
      <c r="K6">
        <v>40</v>
      </c>
      <c r="L6">
        <v>2</v>
      </c>
      <c r="M6">
        <v>2</v>
      </c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 s="26"/>
      <c r="EF6" s="26"/>
      <c r="EG6"/>
      <c r="EH6"/>
      <c r="EI6"/>
      <c r="EJ6"/>
      <c r="EK6"/>
      <c r="EL6" s="30"/>
      <c r="EM6" s="30"/>
      <c r="EN6" s="30"/>
      <c r="EO6" s="30"/>
    </row>
    <row r="7" spans="1:145" s="34" customFormat="1" ht="16.5" x14ac:dyDescent="0.15">
      <c r="A7" t="s">
        <v>54</v>
      </c>
      <c r="B7"/>
      <c r="C7">
        <v>54</v>
      </c>
      <c r="D7"/>
      <c r="E7">
        <v>51</v>
      </c>
      <c r="F7">
        <v>43</v>
      </c>
      <c r="G7">
        <v>30</v>
      </c>
      <c r="H7">
        <v>3</v>
      </c>
      <c r="I7">
        <v>57</v>
      </c>
      <c r="J7">
        <v>15</v>
      </c>
      <c r="K7">
        <v>38</v>
      </c>
      <c r="L7">
        <v>5</v>
      </c>
      <c r="M7">
        <v>3</v>
      </c>
      <c r="N7">
        <v>2</v>
      </c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 s="26"/>
      <c r="EF7" s="26"/>
      <c r="EG7"/>
      <c r="EH7"/>
      <c r="EI7"/>
      <c r="EJ7"/>
      <c r="EK7"/>
      <c r="EL7" s="30"/>
      <c r="EM7" s="30"/>
      <c r="EN7" s="30"/>
      <c r="EO7" s="30"/>
    </row>
    <row r="8" spans="1:145" s="34" customFormat="1" ht="16.5" x14ac:dyDescent="0.15">
      <c r="A8" t="s">
        <v>138</v>
      </c>
      <c r="B8"/>
      <c r="C8">
        <v>23</v>
      </c>
      <c r="D8"/>
      <c r="E8">
        <v>29</v>
      </c>
      <c r="F8">
        <v>18</v>
      </c>
      <c r="G8">
        <v>11</v>
      </c>
      <c r="H8">
        <v>5</v>
      </c>
      <c r="I8">
        <v>26</v>
      </c>
      <c r="J8">
        <v>12</v>
      </c>
      <c r="K8">
        <v>26</v>
      </c>
      <c r="L8">
        <v>1</v>
      </c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 s="26"/>
      <c r="EF8" s="26"/>
      <c r="EG8"/>
      <c r="EH8"/>
      <c r="EI8"/>
      <c r="EJ8"/>
      <c r="EK8"/>
      <c r="EL8" s="30"/>
      <c r="EM8" s="30"/>
      <c r="EN8" s="30"/>
      <c r="EO8" s="30"/>
    </row>
    <row r="9" spans="1:145" s="34" customFormat="1" ht="16.5" x14ac:dyDescent="0.15">
      <c r="A9" t="s">
        <v>133</v>
      </c>
      <c r="B9"/>
      <c r="C9">
        <v>15</v>
      </c>
      <c r="D9"/>
      <c r="E9">
        <v>18</v>
      </c>
      <c r="F9">
        <v>14</v>
      </c>
      <c r="G9">
        <v>12</v>
      </c>
      <c r="H9">
        <v>3</v>
      </c>
      <c r="I9">
        <v>23</v>
      </c>
      <c r="J9">
        <v>4</v>
      </c>
      <c r="K9">
        <v>15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 s="26"/>
      <c r="EF9" s="26"/>
      <c r="EG9"/>
      <c r="EH9"/>
      <c r="EI9"/>
      <c r="EJ9"/>
      <c r="EK9"/>
      <c r="EL9" s="30"/>
      <c r="EM9" s="30"/>
      <c r="EN9" s="30"/>
      <c r="EO9" s="30"/>
    </row>
    <row r="10" spans="1:145" s="34" customFormat="1" ht="16.5" x14ac:dyDescent="0.15">
      <c r="A10" t="s">
        <v>40</v>
      </c>
      <c r="B10"/>
      <c r="C10">
        <v>36</v>
      </c>
      <c r="D10"/>
      <c r="E10">
        <v>39</v>
      </c>
      <c r="F10">
        <v>24</v>
      </c>
      <c r="G10">
        <v>19</v>
      </c>
      <c r="H10">
        <v>1</v>
      </c>
      <c r="I10">
        <v>29</v>
      </c>
      <c r="J10">
        <v>14</v>
      </c>
      <c r="K10">
        <v>38</v>
      </c>
      <c r="L10">
        <v>3</v>
      </c>
      <c r="M10">
        <v>2</v>
      </c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 s="26"/>
      <c r="EF10" s="26"/>
      <c r="EG10"/>
      <c r="EH10"/>
      <c r="EI10"/>
      <c r="EJ10"/>
      <c r="EK10"/>
      <c r="EL10" s="30"/>
      <c r="EM10" s="30"/>
      <c r="EN10" s="30"/>
      <c r="EO10" s="30"/>
    </row>
    <row r="11" spans="1:145" s="34" customFormat="1" ht="16.5" x14ac:dyDescent="0.15">
      <c r="A11" t="s">
        <v>94</v>
      </c>
      <c r="B11"/>
      <c r="C11">
        <v>45</v>
      </c>
      <c r="D11"/>
      <c r="E11">
        <v>55</v>
      </c>
      <c r="F11">
        <v>40</v>
      </c>
      <c r="G11">
        <v>32</v>
      </c>
      <c r="H11">
        <v>4</v>
      </c>
      <c r="I11">
        <v>56</v>
      </c>
      <c r="J11">
        <v>20</v>
      </c>
      <c r="K11">
        <v>52</v>
      </c>
      <c r="L11">
        <v>1</v>
      </c>
      <c r="M11">
        <v>1</v>
      </c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 s="26"/>
      <c r="EF11" s="26"/>
      <c r="EG11"/>
      <c r="EH11"/>
      <c r="EI11"/>
      <c r="EJ11"/>
      <c r="EK11"/>
      <c r="EL11" s="30"/>
      <c r="EM11" s="30"/>
      <c r="EN11" s="30"/>
      <c r="EO11" s="30"/>
    </row>
    <row r="12" spans="1:145" s="34" customFormat="1" ht="15" customHeight="1" x14ac:dyDescent="0.15">
      <c r="A12" t="s">
        <v>39</v>
      </c>
      <c r="B12"/>
      <c r="C12">
        <v>24</v>
      </c>
      <c r="D12"/>
      <c r="E12">
        <v>28</v>
      </c>
      <c r="F12">
        <v>20</v>
      </c>
      <c r="G12">
        <v>6</v>
      </c>
      <c r="H12">
        <v>3</v>
      </c>
      <c r="I12">
        <v>20</v>
      </c>
      <c r="J12">
        <v>8</v>
      </c>
      <c r="K12">
        <v>29</v>
      </c>
      <c r="L12"/>
      <c r="M12"/>
      <c r="N12">
        <v>1</v>
      </c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 s="26"/>
      <c r="EF12" s="26"/>
      <c r="EG12"/>
      <c r="EH12"/>
      <c r="EI12"/>
      <c r="EJ12"/>
      <c r="EK12"/>
      <c r="EL12" s="30"/>
      <c r="EM12" s="30"/>
      <c r="EN12" s="30"/>
      <c r="EO12" s="30"/>
    </row>
    <row r="13" spans="1:145" s="34" customFormat="1" ht="16.5" x14ac:dyDescent="0.15">
      <c r="A13" t="s">
        <v>89</v>
      </c>
      <c r="B13"/>
      <c r="C13">
        <v>78</v>
      </c>
      <c r="D13"/>
      <c r="E13">
        <v>113</v>
      </c>
      <c r="F13">
        <v>83</v>
      </c>
      <c r="G13">
        <v>67</v>
      </c>
      <c r="H13">
        <v>7</v>
      </c>
      <c r="I13">
        <v>62</v>
      </c>
      <c r="J13">
        <v>51</v>
      </c>
      <c r="K13">
        <v>80</v>
      </c>
      <c r="L13">
        <v>3</v>
      </c>
      <c r="M13">
        <v>2</v>
      </c>
      <c r="N13">
        <v>3</v>
      </c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 s="26"/>
      <c r="EF13" s="26"/>
      <c r="EG13"/>
      <c r="EH13"/>
      <c r="EI13"/>
      <c r="EJ13"/>
      <c r="EK13"/>
      <c r="EL13" s="30"/>
      <c r="EM13" s="30"/>
      <c r="EN13" s="30"/>
      <c r="EO13" s="30"/>
    </row>
    <row r="14" spans="1:145" s="34" customFormat="1" x14ac:dyDescent="0.15">
      <c r="A14" s="76" t="s">
        <v>38</v>
      </c>
      <c r="B14" s="76"/>
      <c r="C14" s="76">
        <v>72</v>
      </c>
      <c r="D14" s="76"/>
      <c r="E14" s="76">
        <v>61</v>
      </c>
      <c r="F14" s="76">
        <v>50</v>
      </c>
      <c r="G14" s="76">
        <v>31</v>
      </c>
      <c r="H14" s="76">
        <v>2</v>
      </c>
      <c r="I14" s="76">
        <v>80</v>
      </c>
      <c r="J14" s="76">
        <v>24</v>
      </c>
      <c r="K14" s="76">
        <v>62</v>
      </c>
      <c r="L14" s="126">
        <v>1</v>
      </c>
      <c r="M14" s="30">
        <v>12</v>
      </c>
      <c r="N14" s="30">
        <v>12</v>
      </c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30"/>
      <c r="DF14" s="30"/>
      <c r="DG14" s="30"/>
      <c r="DH14" s="30"/>
      <c r="DI14" s="30"/>
      <c r="DJ14" s="30"/>
      <c r="DK14" s="30"/>
      <c r="DL14" s="30"/>
      <c r="DM14" s="30"/>
      <c r="DN14" s="30"/>
      <c r="DO14" s="30"/>
      <c r="DP14" s="30"/>
      <c r="DQ14" s="30"/>
      <c r="DR14" s="30"/>
      <c r="DS14" s="30"/>
      <c r="DT14" s="30"/>
      <c r="DU14" s="30"/>
      <c r="DV14" s="30"/>
      <c r="DW14" s="30"/>
      <c r="DX14" s="30"/>
      <c r="DY14" s="30"/>
      <c r="DZ14" s="30"/>
      <c r="EA14" s="30"/>
      <c r="EB14" s="30"/>
      <c r="EC14" s="30"/>
      <c r="ED14" s="30"/>
      <c r="EE14" s="30"/>
      <c r="EF14" s="30"/>
      <c r="EG14" s="30"/>
      <c r="EH14" s="30"/>
      <c r="EI14" s="30"/>
      <c r="EJ14" s="30"/>
      <c r="EK14" s="30"/>
      <c r="EL14" s="30"/>
      <c r="EM14" s="30"/>
      <c r="EN14" s="30"/>
      <c r="EO14" s="30"/>
    </row>
    <row r="15" spans="1:145" s="34" customFormat="1" x14ac:dyDescent="0.15">
      <c r="A15" s="76" t="s">
        <v>18</v>
      </c>
      <c r="B15" s="76"/>
      <c r="C15" s="76">
        <v>507</v>
      </c>
      <c r="D15" s="76"/>
      <c r="E15" s="76">
        <v>561</v>
      </c>
      <c r="F15" s="76">
        <v>425</v>
      </c>
      <c r="G15" s="76">
        <v>309</v>
      </c>
      <c r="H15" s="76">
        <v>38</v>
      </c>
      <c r="I15" s="76">
        <v>503</v>
      </c>
      <c r="J15" s="76">
        <v>204</v>
      </c>
      <c r="K15" s="76">
        <v>459</v>
      </c>
      <c r="L15" s="126">
        <v>19</v>
      </c>
      <c r="M15" s="30">
        <v>23</v>
      </c>
      <c r="N15" s="30">
        <v>19</v>
      </c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</row>
    <row r="16" spans="1:145" ht="16.5" x14ac:dyDescent="0.15">
      <c r="A16" s="22"/>
      <c r="B16" s="22"/>
    </row>
    <row r="17" spans="1:3" x14ac:dyDescent="0.15">
      <c r="A17" s="39"/>
      <c r="B17" s="39"/>
      <c r="C17" s="36"/>
    </row>
    <row r="18" spans="1:3" x14ac:dyDescent="0.15">
      <c r="A18" s="39"/>
      <c r="B18" s="39"/>
      <c r="C18" s="36"/>
    </row>
    <row r="19" spans="1:3" ht="16.5" x14ac:dyDescent="0.15">
      <c r="A19" s="22"/>
      <c r="B19" s="22"/>
    </row>
    <row r="49" spans="6:6" x14ac:dyDescent="0.15">
      <c r="F49" t="s">
        <v>42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6DE3D-A432-4A0A-8DDF-F03079E954BA}">
  <sheetPr codeName="Sheet14">
    <tabColor theme="4"/>
    <pageSetUpPr fitToPage="1"/>
  </sheetPr>
  <dimension ref="B1:AN59"/>
  <sheetViews>
    <sheetView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7" width="28.88671875" style="5" bestFit="1" customWidth="1"/>
    <col min="38" max="38" width="4.5546875" style="5" bestFit="1" customWidth="1"/>
    <col min="39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79</v>
      </c>
      <c r="C1" s="28"/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19.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387">
        <f>IFERROR(VLOOKUP($B$1,엠즈베이커스발주량!A:AB,2,FALSE),0)</f>
        <v>0</v>
      </c>
      <c r="R13" s="388"/>
      <c r="S13" s="389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K13" s="26"/>
      <c r="AL13"/>
      <c r="AN13"/>
    </row>
    <row r="14" spans="2:40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387">
        <f>IFERROR(VLOOKUP($B$1,엠즈베이커스발주량!A:AB,3,FALSE),0)</f>
        <v>19</v>
      </c>
      <c r="R14" s="388"/>
      <c r="S14" s="389"/>
      <c r="T14" s="249">
        <f t="shared" ref="T14" si="0">IFERROR(ROUNDDOWN(Q14/M14,0),"")</f>
        <v>0</v>
      </c>
      <c r="U14" s="250"/>
      <c r="V14" s="250"/>
      <c r="W14" s="251">
        <f t="shared" ref="W14" si="1">IFERROR(Q14-(T14*M14),"")</f>
        <v>19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K14" s="26"/>
      <c r="AL14"/>
      <c r="AN14"/>
    </row>
    <row r="15" spans="2:40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387">
        <f>IFERROR(VLOOKUP($B$1,엠즈베이커스발주량!A:AB,4,FALSE),0)</f>
        <v>0</v>
      </c>
      <c r="R15" s="388"/>
      <c r="S15" s="389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K15" s="26"/>
      <c r="AL15"/>
      <c r="AN15"/>
    </row>
    <row r="16" spans="2:40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387">
        <f>IFERROR(VLOOKUP($B$1,엠즈베이커스발주량!A:AB,5,FALSE),0)</f>
        <v>20</v>
      </c>
      <c r="R16" s="388"/>
      <c r="S16" s="389"/>
      <c r="T16" s="249">
        <f t="shared" si="3"/>
        <v>0</v>
      </c>
      <c r="U16" s="250"/>
      <c r="V16" s="250"/>
      <c r="W16" s="251">
        <f t="shared" si="4"/>
        <v>20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K16" s="26"/>
      <c r="AL16"/>
      <c r="AN16"/>
    </row>
    <row r="17" spans="2:40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387">
        <f>IFERROR(VLOOKUP($B$1,엠즈베이커스발주량!A:AB,6,FALSE),0)</f>
        <v>24</v>
      </c>
      <c r="R17" s="388"/>
      <c r="S17" s="389"/>
      <c r="T17" s="249">
        <f t="shared" si="3"/>
        <v>0</v>
      </c>
      <c r="U17" s="250"/>
      <c r="V17" s="250"/>
      <c r="W17" s="251">
        <f t="shared" si="4"/>
        <v>24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K17" s="26"/>
      <c r="AL17"/>
      <c r="AN17"/>
    </row>
    <row r="18" spans="2:40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387">
        <f>IFERROR(VLOOKUP($B$1,엠즈베이커스발주량!A:AB,7,FALSE),0)</f>
        <v>15</v>
      </c>
      <c r="R18" s="388"/>
      <c r="S18" s="389"/>
      <c r="T18" s="249">
        <f t="shared" si="3"/>
        <v>0</v>
      </c>
      <c r="U18" s="250"/>
      <c r="V18" s="250"/>
      <c r="W18" s="251">
        <f t="shared" si="4"/>
        <v>15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K18" s="26"/>
      <c r="AL18"/>
      <c r="AN18"/>
    </row>
    <row r="19" spans="2:40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387">
        <f>IFERROR(VLOOKUP($B$1,엠즈베이커스발주량!A:AB,8,FALSE),0)</f>
        <v>0</v>
      </c>
      <c r="R19" s="388"/>
      <c r="S19" s="389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0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K19" s="26"/>
      <c r="AL19"/>
      <c r="AN19"/>
    </row>
    <row r="20" spans="2:40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387">
        <f>IFERROR(VLOOKUP($B$1,엠즈베이커스발주량!A:AB,9,FALSE),0)</f>
        <v>15</v>
      </c>
      <c r="R20" s="388"/>
      <c r="S20" s="389"/>
      <c r="T20" s="249">
        <f t="shared" si="5"/>
        <v>0</v>
      </c>
      <c r="U20" s="250"/>
      <c r="V20" s="250"/>
      <c r="W20" s="251">
        <f t="shared" si="6"/>
        <v>15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K20" s="26"/>
      <c r="AL20"/>
      <c r="AN20"/>
    </row>
    <row r="21" spans="2:40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387">
        <f>IFERROR(VLOOKUP($B$1,엠즈베이커스발주량!A:AB,10,FALSE),0)</f>
        <v>9</v>
      </c>
      <c r="R21" s="388"/>
      <c r="S21" s="389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9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K21" s="26"/>
      <c r="AL21"/>
      <c r="AN21"/>
    </row>
    <row r="22" spans="2:40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387">
        <f>IFERROR(VLOOKUP($B$1,엠즈베이커스발주량!A:AB,11,FALSE),0)</f>
        <v>13</v>
      </c>
      <c r="R22" s="388"/>
      <c r="S22" s="389"/>
      <c r="T22" s="249">
        <f t="shared" si="3"/>
        <v>0</v>
      </c>
      <c r="U22" s="250"/>
      <c r="V22" s="250"/>
      <c r="W22" s="251">
        <f t="shared" si="4"/>
        <v>13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K22" s="26"/>
      <c r="AL22"/>
      <c r="AN22"/>
    </row>
    <row r="23" spans="2:40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387">
        <f>IFERROR(VLOOKUP($B$1,엠즈베이커스발주량!A:AB,12,FALSE),0)</f>
        <v>0</v>
      </c>
      <c r="R23" s="388"/>
      <c r="S23" s="389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0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K23"/>
      <c r="AL23"/>
      <c r="AN23"/>
    </row>
    <row r="24" spans="2:40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387">
        <f>IFERROR(VLOOKUP($B$1,엠즈베이커스발주량!A:AB,13,FALSE),0)</f>
        <v>1</v>
      </c>
      <c r="R24" s="388"/>
      <c r="S24" s="389"/>
      <c r="T24" s="249">
        <f t="shared" si="3"/>
        <v>0</v>
      </c>
      <c r="U24" s="250"/>
      <c r="V24" s="250"/>
      <c r="W24" s="251">
        <f t="shared" si="4"/>
        <v>1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K24"/>
      <c r="AL24"/>
      <c r="AN24"/>
    </row>
    <row r="25" spans="2:40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387">
        <f>IFERROR(VLOOKUP($B$1,엠즈베이커스발주량!A:AB,14,FALSE),0)</f>
        <v>0</v>
      </c>
      <c r="R25" s="388"/>
      <c r="S25" s="389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K25"/>
      <c r="AL25"/>
      <c r="AN25"/>
    </row>
    <row r="26" spans="2:40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387"/>
      <c r="R26" s="388"/>
      <c r="S26" s="389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  <c r="AN26"/>
    </row>
    <row r="27" spans="2:40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116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7"/>
      <c r="AB27" s="397"/>
      <c r="AC27" s="397"/>
      <c r="AD27" s="397"/>
      <c r="AE27" s="397"/>
      <c r="AF27" s="397"/>
      <c r="AG27" s="397"/>
      <c r="AH27" s="398"/>
    </row>
    <row r="28" spans="2:40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tr">
        <f>G8</f>
        <v>강원특별자치도 원주시 호저면 주산리 298,1층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40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40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0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0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8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8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8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8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원주센터(저온)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8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8" x14ac:dyDescent="0.15">
      <c r="B38" s="210"/>
      <c r="C38" s="189" t="s">
        <v>4</v>
      </c>
      <c r="D38" s="182"/>
      <c r="E38" s="182"/>
      <c r="F38" s="182"/>
      <c r="G38" s="199" t="str">
        <f>G8</f>
        <v>강원특별자치도 원주시 호저면 주산리 298,1층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8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8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8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8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8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  <c r="AK43" s="26"/>
      <c r="AL43"/>
    </row>
    <row r="44" spans="2:38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19</v>
      </c>
      <c r="R44" s="378"/>
      <c r="S44" s="379"/>
      <c r="T44" s="175">
        <f t="shared" si="16"/>
        <v>0</v>
      </c>
      <c r="U44" s="175"/>
      <c r="V44" s="175"/>
      <c r="W44" s="176">
        <f t="shared" si="17"/>
        <v>19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  <c r="AK44" s="26"/>
      <c r="AL44"/>
    </row>
    <row r="45" spans="2:38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  <c r="AK45" s="26"/>
      <c r="AL45"/>
    </row>
    <row r="46" spans="2:38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20</v>
      </c>
      <c r="R46" s="378"/>
      <c r="S46" s="379"/>
      <c r="T46" s="175">
        <f t="shared" si="16"/>
        <v>0</v>
      </c>
      <c r="U46" s="175"/>
      <c r="V46" s="175"/>
      <c r="W46" s="176">
        <f t="shared" si="17"/>
        <v>20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  <c r="AK46" s="26"/>
      <c r="AL46"/>
    </row>
    <row r="47" spans="2:38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24</v>
      </c>
      <c r="R47" s="378"/>
      <c r="S47" s="379"/>
      <c r="T47" s="175">
        <f t="shared" si="16"/>
        <v>0</v>
      </c>
      <c r="U47" s="175"/>
      <c r="V47" s="175"/>
      <c r="W47" s="176">
        <f t="shared" si="17"/>
        <v>24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  <c r="AK47" s="26"/>
      <c r="AL47"/>
    </row>
    <row r="48" spans="2:38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15</v>
      </c>
      <c r="R48" s="378"/>
      <c r="S48" s="379"/>
      <c r="T48" s="175">
        <f t="shared" si="16"/>
        <v>0</v>
      </c>
      <c r="U48" s="175"/>
      <c r="V48" s="175"/>
      <c r="W48" s="176">
        <f t="shared" si="17"/>
        <v>15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  <c r="AK48" s="26"/>
      <c r="AL48"/>
    </row>
    <row r="49" spans="2:38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0</v>
      </c>
      <c r="R49" s="378"/>
      <c r="S49" s="379"/>
      <c r="T49" s="175">
        <f t="shared" si="16"/>
        <v>0</v>
      </c>
      <c r="U49" s="175"/>
      <c r="V49" s="175"/>
      <c r="W49" s="176">
        <f t="shared" si="17"/>
        <v>0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  <c r="AK49" s="26"/>
      <c r="AL49"/>
    </row>
    <row r="50" spans="2:38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15</v>
      </c>
      <c r="R50" s="378"/>
      <c r="S50" s="379"/>
      <c r="T50" s="175">
        <f t="shared" ref="T50:T51" si="22">T20</f>
        <v>0</v>
      </c>
      <c r="U50" s="175"/>
      <c r="V50" s="175"/>
      <c r="W50" s="176">
        <f t="shared" ref="W50:W51" si="23">W20</f>
        <v>15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  <c r="AK50" s="26"/>
      <c r="AL50"/>
    </row>
    <row r="51" spans="2:38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9</v>
      </c>
      <c r="R51" s="378"/>
      <c r="S51" s="379"/>
      <c r="T51" s="175">
        <f t="shared" si="22"/>
        <v>0</v>
      </c>
      <c r="U51" s="175"/>
      <c r="V51" s="175"/>
      <c r="W51" s="176">
        <f t="shared" si="23"/>
        <v>9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  <c r="AK51" s="26"/>
      <c r="AL51"/>
    </row>
    <row r="52" spans="2:38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13</v>
      </c>
      <c r="R52" s="378"/>
      <c r="S52" s="379"/>
      <c r="T52" s="175">
        <f>T22</f>
        <v>0</v>
      </c>
      <c r="U52" s="175"/>
      <c r="V52" s="175"/>
      <c r="W52" s="176">
        <f>W22</f>
        <v>13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  <c r="AK52" s="26"/>
      <c r="AL52"/>
    </row>
    <row r="53" spans="2:38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0</v>
      </c>
      <c r="R53" s="378"/>
      <c r="S53" s="379"/>
      <c r="T53" s="175">
        <f>T23</f>
        <v>0</v>
      </c>
      <c r="U53" s="175"/>
      <c r="V53" s="175"/>
      <c r="W53" s="176">
        <f>W23</f>
        <v>0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  <c r="AK53" s="26"/>
      <c r="AL53"/>
    </row>
    <row r="54" spans="2:38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1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1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  <c r="AK54" s="26"/>
      <c r="AL54"/>
    </row>
    <row r="55" spans="2:38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0</v>
      </c>
      <c r="R55" s="378"/>
      <c r="S55" s="379"/>
      <c r="T55" s="175">
        <f t="shared" si="28"/>
        <v>0</v>
      </c>
      <c r="U55" s="175"/>
      <c r="V55" s="175"/>
      <c r="W55" s="176">
        <f t="shared" si="29"/>
        <v>0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  <c r="AK55" s="26"/>
      <c r="AL55"/>
    </row>
    <row r="56" spans="2:38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8" ht="20.100000000000001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116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8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강원특별자치도 원주시 호저면 주산리 298,1층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8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B13:D13"/>
    <mergeCell ref="E18:L18"/>
    <mergeCell ref="M18:P18"/>
    <mergeCell ref="T25:V25"/>
    <mergeCell ref="W25:Z25"/>
    <mergeCell ref="AD36:AH37"/>
    <mergeCell ref="E25:L25"/>
    <mergeCell ref="E26:L26"/>
    <mergeCell ref="Q26:S26"/>
    <mergeCell ref="W26:Z26"/>
    <mergeCell ref="T17:V17"/>
    <mergeCell ref="R34:U35"/>
    <mergeCell ref="V34:AH35"/>
    <mergeCell ref="G36:K37"/>
    <mergeCell ref="AB36:AC37"/>
    <mergeCell ref="T23:V23"/>
    <mergeCell ref="AA26:AH26"/>
    <mergeCell ref="C36:F37"/>
    <mergeCell ref="L36:P37"/>
    <mergeCell ref="E14:L14"/>
    <mergeCell ref="M14:P14"/>
    <mergeCell ref="Q14:S14"/>
    <mergeCell ref="M24:P2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C8:F9"/>
    <mergeCell ref="G8:P9"/>
    <mergeCell ref="R8:U9"/>
    <mergeCell ref="V8:AH9"/>
    <mergeCell ref="AD6:AH7"/>
    <mergeCell ref="AB6:AC7"/>
    <mergeCell ref="E13:L13"/>
    <mergeCell ref="M13:P13"/>
    <mergeCell ref="W13:Z13"/>
    <mergeCell ref="AA16:AH16"/>
    <mergeCell ref="W17:Z17"/>
    <mergeCell ref="E12:L12"/>
    <mergeCell ref="Q12:S12"/>
    <mergeCell ref="Q13:S13"/>
    <mergeCell ref="T13:V13"/>
    <mergeCell ref="E16:L16"/>
    <mergeCell ref="M16:P16"/>
    <mergeCell ref="Q16:S16"/>
    <mergeCell ref="T16:V16"/>
    <mergeCell ref="W16:Z16"/>
    <mergeCell ref="W12:Z12"/>
    <mergeCell ref="M17:P17"/>
    <mergeCell ref="AA12:AH12"/>
    <mergeCell ref="AA13:AH13"/>
    <mergeCell ref="T12:V12"/>
    <mergeCell ref="AA17:AH17"/>
    <mergeCell ref="E15:L15"/>
    <mergeCell ref="M15:P15"/>
    <mergeCell ref="T15:V15"/>
    <mergeCell ref="B58:V59"/>
    <mergeCell ref="W58:AH59"/>
    <mergeCell ref="B57:D57"/>
    <mergeCell ref="E57:L57"/>
    <mergeCell ref="M57:Z57"/>
    <mergeCell ref="AA57:AH57"/>
    <mergeCell ref="E43:L43"/>
    <mergeCell ref="E50:L50"/>
    <mergeCell ref="M50:P50"/>
    <mergeCell ref="Q50:S50"/>
    <mergeCell ref="T50:V50"/>
    <mergeCell ref="W50:Z50"/>
    <mergeCell ref="AA50:AH50"/>
    <mergeCell ref="E55:L55"/>
    <mergeCell ref="M55:P55"/>
    <mergeCell ref="Q55:S55"/>
    <mergeCell ref="E52:L52"/>
    <mergeCell ref="E48:L48"/>
    <mergeCell ref="E51:L51"/>
    <mergeCell ref="M45:P45"/>
    <mergeCell ref="Q45:S45"/>
    <mergeCell ref="T45:V45"/>
    <mergeCell ref="AA46:AH46"/>
    <mergeCell ref="AA48:AH48"/>
    <mergeCell ref="T55:V55"/>
    <mergeCell ref="W55:Z55"/>
    <mergeCell ref="AA53:AH53"/>
    <mergeCell ref="AA52:AH52"/>
    <mergeCell ref="AA14:AH14"/>
    <mergeCell ref="E45:L45"/>
    <mergeCell ref="T14:V14"/>
    <mergeCell ref="Q15:S15"/>
    <mergeCell ref="E21:L21"/>
    <mergeCell ref="E17:L17"/>
    <mergeCell ref="E24:L24"/>
    <mergeCell ref="Q24:S24"/>
    <mergeCell ref="AA24:AH24"/>
    <mergeCell ref="E20:L20"/>
    <mergeCell ref="M20:P20"/>
    <mergeCell ref="Q20:S20"/>
    <mergeCell ref="T20:V20"/>
    <mergeCell ref="W20:Z20"/>
    <mergeCell ref="AA20:AH20"/>
    <mergeCell ref="E23:L23"/>
    <mergeCell ref="M23:P23"/>
    <mergeCell ref="AA55:AH55"/>
    <mergeCell ref="AA49:AH49"/>
    <mergeCell ref="AA45:AH45"/>
    <mergeCell ref="AA54:AH54"/>
    <mergeCell ref="W47:Z47"/>
    <mergeCell ref="Q51:S51"/>
    <mergeCell ref="T51:V51"/>
    <mergeCell ref="W51:Z51"/>
    <mergeCell ref="AA51:AH51"/>
    <mergeCell ref="M26:P26"/>
    <mergeCell ref="W45:Z45"/>
    <mergeCell ref="T43:V43"/>
    <mergeCell ref="Q48:S48"/>
    <mergeCell ref="T48:V48"/>
    <mergeCell ref="W48:Z48"/>
    <mergeCell ref="Q43:S43"/>
    <mergeCell ref="M43:P43"/>
    <mergeCell ref="W43:Z43"/>
    <mergeCell ref="AA47:AH47"/>
    <mergeCell ref="AA18:AH18"/>
    <mergeCell ref="AA19:AH19"/>
    <mergeCell ref="E19:L19"/>
    <mergeCell ref="M19:P19"/>
    <mergeCell ref="Q19:S19"/>
    <mergeCell ref="T19:V19"/>
    <mergeCell ref="T44:V44"/>
    <mergeCell ref="W44:Z44"/>
    <mergeCell ref="B43:D43"/>
    <mergeCell ref="Q34:Q41"/>
    <mergeCell ref="B27:D27"/>
    <mergeCell ref="B34:B41"/>
    <mergeCell ref="G34:P35"/>
    <mergeCell ref="R40:U41"/>
    <mergeCell ref="G38:P39"/>
    <mergeCell ref="E44:L44"/>
    <mergeCell ref="M44:P44"/>
    <mergeCell ref="Q44:S44"/>
    <mergeCell ref="AA25:AH25"/>
    <mergeCell ref="M22:P22"/>
    <mergeCell ref="Q22:S22"/>
    <mergeCell ref="W22:Z22"/>
    <mergeCell ref="AA22:AH22"/>
    <mergeCell ref="E27:L27"/>
    <mergeCell ref="W15:Z15"/>
    <mergeCell ref="AA15:AH15"/>
    <mergeCell ref="T18:V18"/>
    <mergeCell ref="W18:Z18"/>
    <mergeCell ref="T54:V54"/>
    <mergeCell ref="M47:P47"/>
    <mergeCell ref="Q46:S46"/>
    <mergeCell ref="T46:V46"/>
    <mergeCell ref="W46:Z46"/>
    <mergeCell ref="Q17:S17"/>
    <mergeCell ref="Q18:S18"/>
    <mergeCell ref="W19:Z19"/>
    <mergeCell ref="M25:P25"/>
    <mergeCell ref="Q25:S25"/>
    <mergeCell ref="T22:V22"/>
    <mergeCell ref="T24:V24"/>
    <mergeCell ref="W28:AH29"/>
    <mergeCell ref="AA42:AH42"/>
    <mergeCell ref="AA43:AH43"/>
    <mergeCell ref="T26:V26"/>
    <mergeCell ref="W52:Z52"/>
    <mergeCell ref="M51:P51"/>
    <mergeCell ref="M52:P52"/>
    <mergeCell ref="W54:Z54"/>
    <mergeCell ref="E54:L54"/>
    <mergeCell ref="Q47:S47"/>
    <mergeCell ref="M48:P48"/>
    <mergeCell ref="E46:L46"/>
    <mergeCell ref="M46:P46"/>
    <mergeCell ref="Q54:S54"/>
    <mergeCell ref="M54:P54"/>
    <mergeCell ref="Q52:S52"/>
    <mergeCell ref="T52:V52"/>
    <mergeCell ref="T47:V47"/>
    <mergeCell ref="E22:L22"/>
    <mergeCell ref="AA27:AH27"/>
    <mergeCell ref="C38:F39"/>
    <mergeCell ref="M42:P42"/>
    <mergeCell ref="Q42:S42"/>
    <mergeCell ref="T42:V42"/>
    <mergeCell ref="B28:V29"/>
    <mergeCell ref="R36:U37"/>
    <mergeCell ref="V36:AA37"/>
    <mergeCell ref="B32:AH33"/>
    <mergeCell ref="C34:F35"/>
    <mergeCell ref="C40:F41"/>
    <mergeCell ref="R38:U39"/>
    <mergeCell ref="V38:AH39"/>
    <mergeCell ref="G40:P41"/>
    <mergeCell ref="E42:L42"/>
    <mergeCell ref="V40:AA41"/>
    <mergeCell ref="AB40:AC41"/>
    <mergeCell ref="AD40:AH41"/>
    <mergeCell ref="W42:Z42"/>
    <mergeCell ref="Q23:S23"/>
    <mergeCell ref="W23:Z23"/>
    <mergeCell ref="AA23:AH23"/>
    <mergeCell ref="W24:Z24"/>
    <mergeCell ref="T56:V56"/>
    <mergeCell ref="Q56:S56"/>
    <mergeCell ref="M56:P56"/>
    <mergeCell ref="E56:L56"/>
    <mergeCell ref="AA56:AH56"/>
    <mergeCell ref="W56:Z56"/>
    <mergeCell ref="AA44:AH44"/>
    <mergeCell ref="M21:P21"/>
    <mergeCell ref="Q21:S21"/>
    <mergeCell ref="T21:V21"/>
    <mergeCell ref="W21:Z21"/>
    <mergeCell ref="AA21:AH21"/>
    <mergeCell ref="M27:Z27"/>
    <mergeCell ref="E53:L53"/>
    <mergeCell ref="M53:P53"/>
    <mergeCell ref="Q53:S53"/>
    <mergeCell ref="T53:V53"/>
    <mergeCell ref="W53:Z53"/>
    <mergeCell ref="E49:L49"/>
    <mergeCell ref="M49:P49"/>
    <mergeCell ref="Q49:S49"/>
    <mergeCell ref="T49:V49"/>
    <mergeCell ref="W49:Z49"/>
    <mergeCell ref="E47:L47"/>
  </mergeCells>
  <phoneticPr fontId="7" type="noConversion"/>
  <conditionalFormatting sqref="AA13 AA22:AA23 AA43:AH43 AA52:AH53">
    <cfRule type="expression" dxfId="1004" priority="9">
      <formula>Q13:S17=0</formula>
    </cfRule>
  </conditionalFormatting>
  <conditionalFormatting sqref="AA14:AA19 AA44:AH49">
    <cfRule type="expression" dxfId="1003" priority="4">
      <formula>Q14:S17=0</formula>
    </cfRule>
  </conditionalFormatting>
  <conditionalFormatting sqref="AA20:AA21 AA50:AH51">
    <cfRule type="expression" dxfId="1002" priority="2">
      <formula>Q20:S26=0</formula>
    </cfRule>
  </conditionalFormatting>
  <conditionalFormatting sqref="AA24:AA25 AA54:AH55">
    <cfRule type="expression" dxfId="1001" priority="10345">
      <formula>Q24:S26=0</formula>
    </cfRule>
  </conditionalFormatting>
  <conditionalFormatting sqref="AA26 AA56:AH56">
    <cfRule type="expression" dxfId="1000" priority="10348">
      <formula>Q26:S26=0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2:L22 C20:D26 F13:L19 Q13:Q26 E42:E57 T13:T26 AA42:AA56 T43:T56 Q43:Q56 C46:D56 B12:B28 M8:M27 E12:E27 F24:L27 M38:M57 B42:B58 AA12:AA26" xr:uid="{6E1EC95B-EC00-4822-B7A8-8D8853218423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13CC-95BC-4116-B10D-4AF1672BD28C}">
  <sheetPr codeName="Sheet15">
    <tabColor theme="4"/>
    <pageSetUpPr fitToPage="1"/>
  </sheetPr>
  <dimension ref="B1:AQ59"/>
  <sheetViews>
    <sheetView topLeftCell="A46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1" width="2.33203125" style="5"/>
    <col min="42" max="42" width="29.109375" style="5" bestFit="1" customWidth="1"/>
    <col min="43" max="43" width="3.5546875" style="5" bestFit="1" customWidth="1"/>
    <col min="44" max="44" width="2.33203125" style="5"/>
    <col min="45" max="46" width="5.6640625" style="5" bestFit="1" customWidth="1"/>
    <col min="47" max="47" width="2.33203125" style="5"/>
    <col min="48" max="48" width="5.6640625" style="5" bestFit="1" customWidth="1"/>
    <col min="49" max="16384" width="2.33203125" style="5"/>
  </cols>
  <sheetData>
    <row r="1" spans="2:43" ht="14.25" thickBot="1" x14ac:dyDescent="0.2">
      <c r="B1" s="29" t="s">
        <v>110</v>
      </c>
    </row>
    <row r="2" spans="2:43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3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3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3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3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3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3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3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3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3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3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3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P13" s="26"/>
      <c r="AQ13"/>
    </row>
    <row r="14" spans="2:43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16</v>
      </c>
      <c r="R14" s="247"/>
      <c r="S14" s="248"/>
      <c r="T14" s="249">
        <f t="shared" ref="T14" si="0">IFERROR(ROUNDDOWN(Q14/M14,0),"")</f>
        <v>0</v>
      </c>
      <c r="U14" s="250"/>
      <c r="V14" s="250"/>
      <c r="W14" s="251">
        <f t="shared" ref="W14" si="1">IFERROR(Q14-(T14*M14),"")</f>
        <v>16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P14" s="26"/>
      <c r="AQ14"/>
    </row>
    <row r="15" spans="2:43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P15" s="26"/>
      <c r="AQ15"/>
    </row>
    <row r="16" spans="2:43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27</v>
      </c>
      <c r="R16" s="247"/>
      <c r="S16" s="248"/>
      <c r="T16" s="249">
        <f t="shared" si="3"/>
        <v>0</v>
      </c>
      <c r="U16" s="250"/>
      <c r="V16" s="250"/>
      <c r="W16" s="251">
        <f t="shared" si="4"/>
        <v>27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P16" s="26"/>
      <c r="AQ16"/>
    </row>
    <row r="17" spans="2:43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13</v>
      </c>
      <c r="R17" s="247"/>
      <c r="S17" s="248"/>
      <c r="T17" s="249">
        <f t="shared" si="3"/>
        <v>0</v>
      </c>
      <c r="U17" s="250"/>
      <c r="V17" s="250"/>
      <c r="W17" s="251">
        <f t="shared" si="4"/>
        <v>13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P17" s="26"/>
      <c r="AQ17"/>
    </row>
    <row r="18" spans="2:43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12</v>
      </c>
      <c r="R18" s="247"/>
      <c r="S18" s="248"/>
      <c r="T18" s="249">
        <f t="shared" si="3"/>
        <v>0</v>
      </c>
      <c r="U18" s="250"/>
      <c r="V18" s="250"/>
      <c r="W18" s="251">
        <f t="shared" si="4"/>
        <v>12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P18" s="26"/>
      <c r="AQ18"/>
    </row>
    <row r="19" spans="2:43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1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1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P19" s="26"/>
      <c r="AQ19"/>
    </row>
    <row r="20" spans="2:43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21</v>
      </c>
      <c r="R20" s="247"/>
      <c r="S20" s="248"/>
      <c r="T20" s="249">
        <f t="shared" si="5"/>
        <v>0</v>
      </c>
      <c r="U20" s="250"/>
      <c r="V20" s="250"/>
      <c r="W20" s="251">
        <f t="shared" si="6"/>
        <v>21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P20" s="26"/>
      <c r="AQ20"/>
    </row>
    <row r="21" spans="2:43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4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4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P21" s="26"/>
      <c r="AQ21"/>
    </row>
    <row r="22" spans="2:43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15</v>
      </c>
      <c r="R22" s="247"/>
      <c r="S22" s="248"/>
      <c r="T22" s="249">
        <f t="shared" si="3"/>
        <v>0</v>
      </c>
      <c r="U22" s="250"/>
      <c r="V22" s="250"/>
      <c r="W22" s="251">
        <f t="shared" si="4"/>
        <v>15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P22" s="26"/>
      <c r="AQ22"/>
    </row>
    <row r="23" spans="2:43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2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2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P23" s="26"/>
      <c r="AQ23"/>
    </row>
    <row r="24" spans="2:43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0</v>
      </c>
      <c r="R24" s="247"/>
      <c r="S24" s="248"/>
      <c r="T24" s="249">
        <f t="shared" si="3"/>
        <v>0</v>
      </c>
      <c r="U24" s="250"/>
      <c r="V24" s="250"/>
      <c r="W24" s="251">
        <f t="shared" si="4"/>
        <v>0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P24" s="26"/>
      <c r="AQ24"/>
    </row>
    <row r="25" spans="2:43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0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P25" s="26"/>
      <c r="AQ25"/>
    </row>
    <row r="26" spans="2:43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43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111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43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">
        <v>108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43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43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3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3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김해센터(저온)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경상남도 김해시 진례면 
테크노밸리로 193-28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16</v>
      </c>
      <c r="R44" s="378"/>
      <c r="S44" s="379"/>
      <c r="T44" s="175">
        <f t="shared" si="16"/>
        <v>0</v>
      </c>
      <c r="U44" s="175"/>
      <c r="V44" s="175"/>
      <c r="W44" s="176">
        <f t="shared" si="17"/>
        <v>16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27</v>
      </c>
      <c r="R46" s="378"/>
      <c r="S46" s="379"/>
      <c r="T46" s="175">
        <f t="shared" si="16"/>
        <v>0</v>
      </c>
      <c r="U46" s="175"/>
      <c r="V46" s="175"/>
      <c r="W46" s="176">
        <f t="shared" si="17"/>
        <v>27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13</v>
      </c>
      <c r="R47" s="378"/>
      <c r="S47" s="379"/>
      <c r="T47" s="175">
        <f t="shared" si="16"/>
        <v>0</v>
      </c>
      <c r="U47" s="175"/>
      <c r="V47" s="175"/>
      <c r="W47" s="176">
        <f t="shared" si="17"/>
        <v>13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12</v>
      </c>
      <c r="R48" s="378"/>
      <c r="S48" s="379"/>
      <c r="T48" s="175">
        <f t="shared" si="16"/>
        <v>0</v>
      </c>
      <c r="U48" s="175"/>
      <c r="V48" s="175"/>
      <c r="W48" s="176">
        <f t="shared" si="17"/>
        <v>12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1</v>
      </c>
      <c r="R49" s="378"/>
      <c r="S49" s="379"/>
      <c r="T49" s="175">
        <f t="shared" si="16"/>
        <v>0</v>
      </c>
      <c r="U49" s="175"/>
      <c r="V49" s="175"/>
      <c r="W49" s="176">
        <f t="shared" si="17"/>
        <v>1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21</v>
      </c>
      <c r="R50" s="378"/>
      <c r="S50" s="379"/>
      <c r="T50" s="175">
        <f t="shared" ref="T50:T51" si="22">T20</f>
        <v>0</v>
      </c>
      <c r="U50" s="175"/>
      <c r="V50" s="175"/>
      <c r="W50" s="176">
        <f t="shared" ref="W50:W51" si="23">W20</f>
        <v>21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4</v>
      </c>
      <c r="R51" s="378"/>
      <c r="S51" s="379"/>
      <c r="T51" s="175">
        <f t="shared" si="22"/>
        <v>0</v>
      </c>
      <c r="U51" s="175"/>
      <c r="V51" s="175"/>
      <c r="W51" s="176">
        <f t="shared" si="23"/>
        <v>4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15</v>
      </c>
      <c r="R52" s="378"/>
      <c r="S52" s="379"/>
      <c r="T52" s="175">
        <f>T22</f>
        <v>0</v>
      </c>
      <c r="U52" s="175"/>
      <c r="V52" s="175"/>
      <c r="W52" s="176">
        <f>W22</f>
        <v>15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2</v>
      </c>
      <c r="R53" s="378"/>
      <c r="S53" s="379"/>
      <c r="T53" s="175">
        <f>T23</f>
        <v>0</v>
      </c>
      <c r="U53" s="175"/>
      <c r="V53" s="175"/>
      <c r="W53" s="176">
        <f>W23</f>
        <v>2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0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0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0</v>
      </c>
      <c r="R55" s="378"/>
      <c r="S55" s="379"/>
      <c r="T55" s="175">
        <f t="shared" si="28"/>
        <v>0</v>
      </c>
      <c r="U55" s="175"/>
      <c r="V55" s="175"/>
      <c r="W55" s="176">
        <f t="shared" si="29"/>
        <v>0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111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경상남도 김해시 진례면 
테크노밸리로 193-28
TEL 070-4398-2825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99" priority="9">
      <formula>Q13:S17=0</formula>
    </cfRule>
  </conditionalFormatting>
  <conditionalFormatting sqref="AA14:AA19 AA44:AH49">
    <cfRule type="expression" dxfId="998" priority="4">
      <formula>Q14:S17=0</formula>
    </cfRule>
  </conditionalFormatting>
  <conditionalFormatting sqref="AA20:AA21 AA50:AH51">
    <cfRule type="expression" dxfId="997" priority="2">
      <formula>Q20:S26=0</formula>
    </cfRule>
  </conditionalFormatting>
  <conditionalFormatting sqref="AA24:AA25 AA54:AH55">
    <cfRule type="expression" dxfId="996" priority="10341">
      <formula>Q24:S26=0</formula>
    </cfRule>
  </conditionalFormatting>
  <conditionalFormatting sqref="AA26 AA56:AH56">
    <cfRule type="expression" dxfId="995" priority="10344">
      <formula>Q26:S26=0</formula>
    </cfRule>
  </conditionalFormatting>
  <conditionalFormatting sqref="AA57:AH57">
    <cfRule type="expression" dxfId="994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Q43:Q56 T43:T56 C46:D56 M8:M27 B12:B28 E12:E27 B42:B58 E42:E57 M38:M57 AA12:AA26" xr:uid="{EA934467-A402-466D-B561-E146F034FC0D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DCF0-CE6B-4DEC-A6E1-89C73B79F3C1}">
  <sheetPr codeName="Sheet16">
    <tabColor theme="4"/>
    <pageSetUpPr fitToPage="1"/>
  </sheetPr>
  <dimension ref="B1:AO59"/>
  <sheetViews>
    <sheetView topLeftCell="A16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28.88671875" style="5" bestFit="1" customWidth="1"/>
    <col min="41" max="41" width="4.5546875" style="5" bestFit="1" customWidth="1"/>
    <col min="42" max="44" width="5.6640625" style="5" bestFit="1" customWidth="1"/>
    <col min="45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N13" s="26"/>
      <c r="AO13"/>
    </row>
    <row r="14" spans="2:41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67</v>
      </c>
      <c r="R14" s="247"/>
      <c r="S14" s="248"/>
      <c r="T14" s="249">
        <f t="shared" ref="T14" si="0">IFERROR(ROUNDDOWN(Q14/M14,0),"")</f>
        <v>2</v>
      </c>
      <c r="U14" s="250"/>
      <c r="V14" s="250"/>
      <c r="W14" s="251">
        <f t="shared" ref="W14" si="1">IFERROR(Q14-(T14*M14),"")</f>
        <v>1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N14" s="26"/>
      <c r="AO14"/>
    </row>
    <row r="15" spans="2:41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N15" s="26"/>
      <c r="AO15"/>
    </row>
    <row r="16" spans="2:41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58</v>
      </c>
      <c r="R16" s="247"/>
      <c r="S16" s="248"/>
      <c r="T16" s="249">
        <f t="shared" si="3"/>
        <v>0</v>
      </c>
      <c r="U16" s="250"/>
      <c r="V16" s="250"/>
      <c r="W16" s="251">
        <f t="shared" si="4"/>
        <v>58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N16" s="26"/>
      <c r="AO16"/>
    </row>
    <row r="17" spans="2:41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60</v>
      </c>
      <c r="R17" s="247"/>
      <c r="S17" s="248"/>
      <c r="T17" s="249">
        <f t="shared" si="3"/>
        <v>0</v>
      </c>
      <c r="U17" s="250"/>
      <c r="V17" s="250"/>
      <c r="W17" s="251">
        <f t="shared" si="4"/>
        <v>60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N17" s="26"/>
      <c r="AO17"/>
    </row>
    <row r="18" spans="2:41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41</v>
      </c>
      <c r="R18" s="247"/>
      <c r="S18" s="248"/>
      <c r="T18" s="249">
        <f t="shared" si="3"/>
        <v>0</v>
      </c>
      <c r="U18" s="250"/>
      <c r="V18" s="250"/>
      <c r="W18" s="251">
        <f t="shared" si="4"/>
        <v>41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N18" s="26"/>
      <c r="AO18"/>
    </row>
    <row r="19" spans="2:41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3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3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N19" s="26"/>
      <c r="AO19"/>
    </row>
    <row r="20" spans="2:41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54</v>
      </c>
      <c r="R20" s="247"/>
      <c r="S20" s="248"/>
      <c r="T20" s="249">
        <f t="shared" si="5"/>
        <v>1</v>
      </c>
      <c r="U20" s="250"/>
      <c r="V20" s="250"/>
      <c r="W20" s="251">
        <f t="shared" si="6"/>
        <v>21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N20" s="26"/>
      <c r="AO20"/>
    </row>
    <row r="21" spans="2:41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22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22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N21" s="26"/>
      <c r="AO21"/>
    </row>
    <row r="22" spans="2:41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51</v>
      </c>
      <c r="R22" s="247"/>
      <c r="S22" s="248"/>
      <c r="T22" s="249">
        <f t="shared" si="3"/>
        <v>1</v>
      </c>
      <c r="U22" s="250"/>
      <c r="V22" s="250"/>
      <c r="W22" s="251">
        <f t="shared" si="4"/>
        <v>18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N22" s="26"/>
      <c r="AO22"/>
    </row>
    <row r="23" spans="2:41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1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1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N23" s="26"/>
      <c r="AO23"/>
    </row>
    <row r="24" spans="2:41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0</v>
      </c>
      <c r="R24" s="247"/>
      <c r="S24" s="248"/>
      <c r="T24" s="249">
        <f t="shared" si="3"/>
        <v>0</v>
      </c>
      <c r="U24" s="250"/>
      <c r="V24" s="250"/>
      <c r="W24" s="251">
        <f t="shared" si="4"/>
        <v>0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N24" s="26"/>
      <c r="AO24"/>
    </row>
    <row r="25" spans="2:41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1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1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N25" s="26"/>
      <c r="AO25"/>
    </row>
    <row r="26" spans="2:41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41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358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41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tr">
        <f>G8</f>
        <v>경상남도 양산시 산막공단북3길 25(산막동 313-4)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41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41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1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1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양산센터(저온)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경상남도 양산시 산막공단북3길 25(산막동 313-4)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67</v>
      </c>
      <c r="R44" s="378"/>
      <c r="S44" s="379"/>
      <c r="T44" s="175">
        <f t="shared" si="16"/>
        <v>2</v>
      </c>
      <c r="U44" s="175"/>
      <c r="V44" s="175"/>
      <c r="W44" s="176">
        <f t="shared" si="17"/>
        <v>1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58</v>
      </c>
      <c r="R46" s="378"/>
      <c r="S46" s="379"/>
      <c r="T46" s="175">
        <f t="shared" si="16"/>
        <v>0</v>
      </c>
      <c r="U46" s="175"/>
      <c r="V46" s="175"/>
      <c r="W46" s="176">
        <f t="shared" si="17"/>
        <v>58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60</v>
      </c>
      <c r="R47" s="378"/>
      <c r="S47" s="379"/>
      <c r="T47" s="175">
        <f t="shared" si="16"/>
        <v>0</v>
      </c>
      <c r="U47" s="175"/>
      <c r="V47" s="175"/>
      <c r="W47" s="176">
        <f t="shared" si="17"/>
        <v>60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41</v>
      </c>
      <c r="R48" s="378"/>
      <c r="S48" s="379"/>
      <c r="T48" s="175">
        <f t="shared" si="16"/>
        <v>0</v>
      </c>
      <c r="U48" s="175"/>
      <c r="V48" s="175"/>
      <c r="W48" s="176">
        <f t="shared" si="17"/>
        <v>41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3</v>
      </c>
      <c r="R49" s="378"/>
      <c r="S49" s="379"/>
      <c r="T49" s="175">
        <f t="shared" si="16"/>
        <v>0</v>
      </c>
      <c r="U49" s="175"/>
      <c r="V49" s="175"/>
      <c r="W49" s="176">
        <f t="shared" si="17"/>
        <v>3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54</v>
      </c>
      <c r="R50" s="378"/>
      <c r="S50" s="379"/>
      <c r="T50" s="175">
        <f t="shared" ref="T50:T51" si="22">T20</f>
        <v>1</v>
      </c>
      <c r="U50" s="175"/>
      <c r="V50" s="175"/>
      <c r="W50" s="176">
        <f t="shared" ref="W50:W51" si="23">W20</f>
        <v>21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22</v>
      </c>
      <c r="R51" s="378"/>
      <c r="S51" s="379"/>
      <c r="T51" s="175">
        <f t="shared" si="22"/>
        <v>0</v>
      </c>
      <c r="U51" s="175"/>
      <c r="V51" s="175"/>
      <c r="W51" s="176">
        <f t="shared" si="23"/>
        <v>22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51</v>
      </c>
      <c r="R52" s="378"/>
      <c r="S52" s="379"/>
      <c r="T52" s="175">
        <f>T22</f>
        <v>1</v>
      </c>
      <c r="U52" s="175"/>
      <c r="V52" s="175"/>
      <c r="W52" s="176">
        <f>W22</f>
        <v>18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1</v>
      </c>
      <c r="R53" s="378"/>
      <c r="S53" s="379"/>
      <c r="T53" s="175">
        <f>T23</f>
        <v>0</v>
      </c>
      <c r="U53" s="175"/>
      <c r="V53" s="175"/>
      <c r="W53" s="176">
        <f>W23</f>
        <v>1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0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0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1</v>
      </c>
      <c r="R55" s="378"/>
      <c r="S55" s="379"/>
      <c r="T55" s="175">
        <f t="shared" si="28"/>
        <v>0</v>
      </c>
      <c r="U55" s="175"/>
      <c r="V55" s="175"/>
      <c r="W55" s="176">
        <f t="shared" si="29"/>
        <v>1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358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경상남도 양산시 산막공단북3길 25(산막동 313-4)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93" priority="9">
      <formula>Q13:S17=0</formula>
    </cfRule>
  </conditionalFormatting>
  <conditionalFormatting sqref="AA14:AA19 AA44:AH49">
    <cfRule type="expression" dxfId="992" priority="4">
      <formula>Q14:S17=0</formula>
    </cfRule>
  </conditionalFormatting>
  <conditionalFormatting sqref="AA20:AA21 AA50:AH51">
    <cfRule type="expression" dxfId="991" priority="2">
      <formula>Q20:S26=0</formula>
    </cfRule>
  </conditionalFormatting>
  <conditionalFormatting sqref="AA24:AA25 AA54:AH55">
    <cfRule type="expression" dxfId="990" priority="10337">
      <formula>Q24:S26=0</formula>
    </cfRule>
  </conditionalFormatting>
  <conditionalFormatting sqref="AA26 AA56:AH56">
    <cfRule type="expression" dxfId="989" priority="10340">
      <formula>Q26:S26=0</formula>
    </cfRule>
  </conditionalFormatting>
  <conditionalFormatting sqref="AA57:AH57">
    <cfRule type="expression" dxfId="988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Q43:Q56 T43:T56 C46:D56 M8:M27 B12:B28 E12:E27 M38:M57 E42:E57 B42:B58 AA12:AA26" xr:uid="{D354F585-BB2F-408D-BB51-FEEC3F310682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B8925-1F40-4AC8-9CFB-9A62CB3B181C}">
  <sheetPr codeName="Sheet18">
    <tabColor theme="4"/>
    <pageSetUpPr fitToPage="1"/>
  </sheetPr>
  <dimension ref="B1:AT60"/>
  <sheetViews>
    <sheetView topLeftCell="A7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5.6640625" style="5" bestFit="1" customWidth="1"/>
    <col min="40" max="41" width="2.33203125" style="5"/>
    <col min="42" max="42" width="5.6640625" style="5" bestFit="1" customWidth="1"/>
    <col min="43" max="16384" width="2.33203125" style="5"/>
  </cols>
  <sheetData>
    <row r="1" spans="2:34" ht="14.25" thickBot="1" x14ac:dyDescent="0.2">
      <c r="B1" s="29" t="s">
        <v>56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</row>
    <row r="14" spans="2:34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58</v>
      </c>
      <c r="R14" s="247"/>
      <c r="S14" s="248"/>
      <c r="T14" s="249">
        <f t="shared" ref="T14" si="0">IFERROR(ROUNDDOWN(Q14/M14,0),"")</f>
        <v>1</v>
      </c>
      <c r="U14" s="250"/>
      <c r="V14" s="250"/>
      <c r="W14" s="251">
        <f t="shared" ref="W14" si="1">IFERROR(Q14-(T14*M14),"")</f>
        <v>25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</row>
    <row r="15" spans="2:34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</row>
    <row r="16" spans="2:34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62</v>
      </c>
      <c r="R16" s="247"/>
      <c r="S16" s="248"/>
      <c r="T16" s="249">
        <f t="shared" si="3"/>
        <v>0</v>
      </c>
      <c r="U16" s="250"/>
      <c r="V16" s="250"/>
      <c r="W16" s="251">
        <f t="shared" si="4"/>
        <v>62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</row>
    <row r="17" spans="2:46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36</v>
      </c>
      <c r="R17" s="247"/>
      <c r="S17" s="248"/>
      <c r="T17" s="249">
        <f t="shared" si="3"/>
        <v>0</v>
      </c>
      <c r="U17" s="250"/>
      <c r="V17" s="250"/>
      <c r="W17" s="251">
        <f t="shared" si="4"/>
        <v>36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T17" s="122"/>
    </row>
    <row r="18" spans="2:46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33</v>
      </c>
      <c r="R18" s="247"/>
      <c r="S18" s="248"/>
      <c r="T18" s="249">
        <f t="shared" si="3"/>
        <v>0</v>
      </c>
      <c r="U18" s="250"/>
      <c r="V18" s="250"/>
      <c r="W18" s="251">
        <f t="shared" si="4"/>
        <v>33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</row>
    <row r="19" spans="2:46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6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6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</row>
    <row r="20" spans="2:46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60</v>
      </c>
      <c r="R20" s="247"/>
      <c r="S20" s="248"/>
      <c r="T20" s="249">
        <f t="shared" si="5"/>
        <v>1</v>
      </c>
      <c r="U20" s="250"/>
      <c r="V20" s="250"/>
      <c r="W20" s="251">
        <f t="shared" si="6"/>
        <v>27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 s="124"/>
      <c r="AJ20"/>
    </row>
    <row r="21" spans="2:46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21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21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 s="124"/>
      <c r="AJ21"/>
    </row>
    <row r="22" spans="2:46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40</v>
      </c>
      <c r="R22" s="247"/>
      <c r="S22" s="248"/>
      <c r="T22" s="249">
        <f t="shared" si="3"/>
        <v>1</v>
      </c>
      <c r="U22" s="250"/>
      <c r="V22" s="250"/>
      <c r="W22" s="251">
        <f t="shared" si="4"/>
        <v>7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I22" s="123"/>
    </row>
    <row r="23" spans="2:46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2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2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</row>
    <row r="24" spans="2:46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2</v>
      </c>
      <c r="R24" s="247"/>
      <c r="S24" s="248"/>
      <c r="T24" s="249">
        <f t="shared" si="3"/>
        <v>0</v>
      </c>
      <c r="U24" s="250"/>
      <c r="V24" s="250"/>
      <c r="W24" s="251">
        <f t="shared" si="4"/>
        <v>2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</row>
    <row r="25" spans="2:46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0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</row>
    <row r="26" spans="2:46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46" ht="17.100000000000001" customHeight="1" thickBot="1" x14ac:dyDescent="0.2">
      <c r="B27" s="221" t="s">
        <v>25</v>
      </c>
      <c r="C27" s="222"/>
      <c r="D27" s="223"/>
      <c r="E27" s="422"/>
      <c r="F27" s="423"/>
      <c r="G27" s="423"/>
      <c r="H27" s="423"/>
      <c r="I27" s="423"/>
      <c r="J27" s="423"/>
      <c r="K27" s="423"/>
      <c r="L27" s="424"/>
      <c r="M27" s="226">
        <f>SUM(Q13:S26)</f>
        <v>320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425"/>
      <c r="AB27" s="397"/>
      <c r="AC27" s="397"/>
      <c r="AD27" s="397"/>
      <c r="AE27" s="397"/>
      <c r="AF27" s="397"/>
      <c r="AG27" s="397"/>
      <c r="AH27" s="398"/>
    </row>
    <row r="28" spans="2:46" ht="17.100000000000001" customHeight="1" x14ac:dyDescent="0.15">
      <c r="B28" s="231" t="s">
        <v>17</v>
      </c>
      <c r="C28" s="426"/>
      <c r="D28" s="426"/>
      <c r="E28" s="426"/>
      <c r="F28" s="426"/>
      <c r="G28" s="426"/>
      <c r="H28" s="426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7"/>
      <c r="W28" s="401" t="s">
        <v>31</v>
      </c>
      <c r="X28" s="426"/>
      <c r="Y28" s="426"/>
      <c r="Z28" s="426"/>
      <c r="AA28" s="426"/>
      <c r="AB28" s="426"/>
      <c r="AC28" s="426"/>
      <c r="AD28" s="426"/>
      <c r="AE28" s="426"/>
      <c r="AF28" s="426"/>
      <c r="AG28" s="426"/>
      <c r="AH28" s="431"/>
    </row>
    <row r="29" spans="2:46" ht="17.100000000000001" customHeight="1" thickBot="1" x14ac:dyDescent="0.2">
      <c r="B29" s="428"/>
      <c r="C29" s="429"/>
      <c r="D29" s="429"/>
      <c r="E29" s="429"/>
      <c r="F29" s="429"/>
      <c r="G29" s="429"/>
      <c r="H29" s="429"/>
      <c r="I29" s="429"/>
      <c r="J29" s="429"/>
      <c r="K29" s="429"/>
      <c r="L29" s="429"/>
      <c r="M29" s="429"/>
      <c r="N29" s="429"/>
      <c r="O29" s="429"/>
      <c r="P29" s="429"/>
      <c r="Q29" s="429"/>
      <c r="R29" s="429"/>
      <c r="S29" s="429"/>
      <c r="T29" s="429"/>
      <c r="U29" s="429"/>
      <c r="V29" s="430"/>
      <c r="W29" s="432"/>
      <c r="X29" s="429"/>
      <c r="Y29" s="429"/>
      <c r="Z29" s="429"/>
      <c r="AA29" s="429"/>
      <c r="AB29" s="429"/>
      <c r="AC29" s="429"/>
      <c r="AD29" s="429"/>
      <c r="AE29" s="429"/>
      <c r="AF29" s="429"/>
      <c r="AG29" s="429"/>
      <c r="AH29" s="433"/>
    </row>
    <row r="30" spans="2:46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6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6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세종센터(저온)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세종특별자치시 연동면
응암리 925 E동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12" t="s">
        <v>10</v>
      </c>
      <c r="C43" s="13" t="s">
        <v>7</v>
      </c>
      <c r="D43" s="11" t="s">
        <v>8</v>
      </c>
      <c r="E43" s="182" t="s">
        <v>9</v>
      </c>
      <c r="F43" s="183"/>
      <c r="G43" s="183"/>
      <c r="H43" s="183"/>
      <c r="I43" s="183"/>
      <c r="J43" s="183"/>
      <c r="K43" s="183"/>
      <c r="L43" s="184"/>
      <c r="M43" s="185" t="s">
        <v>16</v>
      </c>
      <c r="N43" s="185"/>
      <c r="O43" s="185"/>
      <c r="P43" s="185"/>
      <c r="Q43" s="186" t="s">
        <v>25</v>
      </c>
      <c r="R43" s="186"/>
      <c r="S43" s="186"/>
      <c r="T43" s="186" t="s">
        <v>34</v>
      </c>
      <c r="U43" s="186"/>
      <c r="V43" s="186"/>
      <c r="W43" s="185" t="s">
        <v>41</v>
      </c>
      <c r="X43" s="185"/>
      <c r="Y43" s="185"/>
      <c r="Z43" s="185"/>
      <c r="AA43" s="187" t="s">
        <v>24</v>
      </c>
      <c r="AB43" s="185"/>
      <c r="AC43" s="185"/>
      <c r="AD43" s="185"/>
      <c r="AE43" s="185"/>
      <c r="AF43" s="185"/>
      <c r="AG43" s="185"/>
      <c r="AH43" s="188"/>
    </row>
    <row r="44" spans="2:34" ht="15" customHeight="1" x14ac:dyDescent="0.15">
      <c r="B44" s="179">
        <f>B13</f>
        <v>46307</v>
      </c>
      <c r="C44" s="180"/>
      <c r="D44" s="181"/>
      <c r="E44" s="153" t="str">
        <f>E13</f>
        <v>UBE)우베크림도넛90g(냉장)</v>
      </c>
      <c r="F44" s="154"/>
      <c r="G44" s="154"/>
      <c r="H44" s="154"/>
      <c r="I44" s="154"/>
      <c r="J44" s="154"/>
      <c r="K44" s="154"/>
      <c r="L44" s="154"/>
      <c r="M44" s="173">
        <f>M13</f>
        <v>36</v>
      </c>
      <c r="N44" s="173"/>
      <c r="O44" s="173"/>
      <c r="P44" s="173"/>
      <c r="Q44" s="377">
        <f>Q13</f>
        <v>0</v>
      </c>
      <c r="R44" s="378"/>
      <c r="S44" s="379"/>
      <c r="T44" s="175">
        <f>T13</f>
        <v>0</v>
      </c>
      <c r="U44" s="175"/>
      <c r="V44" s="175"/>
      <c r="W44" s="176">
        <f>W13</f>
        <v>0</v>
      </c>
      <c r="X44" s="176"/>
      <c r="Y44" s="176"/>
      <c r="Z44" s="176"/>
      <c r="AA44" s="177">
        <f>AA13</f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ref="E45:E56" si="13">E14</f>
        <v>구황작물)밤크림소금빵95g(냉장)</v>
      </c>
      <c r="F45" s="154"/>
      <c r="G45" s="154"/>
      <c r="H45" s="154"/>
      <c r="I45" s="154"/>
      <c r="J45" s="154"/>
      <c r="K45" s="154"/>
      <c r="L45" s="154"/>
      <c r="M45" s="173">
        <f t="shared" ref="M45:M56" si="14">M14</f>
        <v>33</v>
      </c>
      <c r="N45" s="173"/>
      <c r="O45" s="173"/>
      <c r="P45" s="173"/>
      <c r="Q45" s="377">
        <f t="shared" ref="Q45:Q56" si="15">Q14</f>
        <v>58</v>
      </c>
      <c r="R45" s="378"/>
      <c r="S45" s="379"/>
      <c r="T45" s="175">
        <f t="shared" ref="T45:T56" si="16">T14</f>
        <v>1</v>
      </c>
      <c r="U45" s="175"/>
      <c r="V45" s="175"/>
      <c r="W45" s="176">
        <f t="shared" ref="W45:W56" si="17">W14</f>
        <v>25</v>
      </c>
      <c r="X45" s="176"/>
      <c r="Y45" s="176"/>
      <c r="Z45" s="176"/>
      <c r="AA45" s="177">
        <f t="shared" ref="AA45:AA56" si="18">AA14</f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리니지클래식)쫀득멜론빵85g(냉장)</v>
      </c>
      <c r="F46" s="154"/>
      <c r="G46" s="154"/>
      <c r="H46" s="154"/>
      <c r="I46" s="154"/>
      <c r="J46" s="154"/>
      <c r="K46" s="154"/>
      <c r="L46" s="154"/>
      <c r="M46" s="173">
        <f t="shared" si="14"/>
        <v>36</v>
      </c>
      <c r="N46" s="173"/>
      <c r="O46" s="173"/>
      <c r="P46" s="173"/>
      <c r="Q46" s="377">
        <f t="shared" si="15"/>
        <v>0</v>
      </c>
      <c r="R46" s="378"/>
      <c r="S46" s="379"/>
      <c r="T46" s="175">
        <f t="shared" si="16"/>
        <v>0</v>
      </c>
      <c r="U46" s="175"/>
      <c r="V46" s="175"/>
      <c r="W46" s="176">
        <f t="shared" si="17"/>
        <v>0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매일)딥초콜릿케이크105g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62</v>
      </c>
      <c r="R47" s="378"/>
      <c r="S47" s="379"/>
      <c r="T47" s="175">
        <f t="shared" si="16"/>
        <v>0</v>
      </c>
      <c r="U47" s="175"/>
      <c r="V47" s="175"/>
      <c r="W47" s="176">
        <f t="shared" si="17"/>
        <v>62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매일우유)우유모찌롤105g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36</v>
      </c>
      <c r="R48" s="378"/>
      <c r="S48" s="379"/>
      <c r="T48" s="175">
        <f t="shared" si="16"/>
        <v>0</v>
      </c>
      <c r="U48" s="175"/>
      <c r="V48" s="175"/>
      <c r="W48" s="176">
        <f t="shared" si="17"/>
        <v>36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매일우유)초코모찌롤105g</v>
      </c>
      <c r="F49" s="154"/>
      <c r="G49" s="154"/>
      <c r="H49" s="154"/>
      <c r="I49" s="154"/>
      <c r="J49" s="154"/>
      <c r="K49" s="154"/>
      <c r="L49" s="154"/>
      <c r="M49" s="173">
        <f t="shared" si="14"/>
        <v>72</v>
      </c>
      <c r="N49" s="173"/>
      <c r="O49" s="173"/>
      <c r="P49" s="173"/>
      <c r="Q49" s="377">
        <f t="shared" si="15"/>
        <v>33</v>
      </c>
      <c r="R49" s="378"/>
      <c r="S49" s="379"/>
      <c r="T49" s="175">
        <f t="shared" si="16"/>
        <v>0</v>
      </c>
      <c r="U49" s="175"/>
      <c r="V49" s="175"/>
      <c r="W49" s="176">
        <f t="shared" si="17"/>
        <v>33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si="13"/>
        <v>브레드이발소)우유크림도넛95g(냉장)</v>
      </c>
      <c r="F50" s="154"/>
      <c r="G50" s="154"/>
      <c r="H50" s="154"/>
      <c r="I50" s="154"/>
      <c r="J50" s="154"/>
      <c r="K50" s="154"/>
      <c r="L50" s="154"/>
      <c r="M50" s="173">
        <f t="shared" si="14"/>
        <v>36</v>
      </c>
      <c r="N50" s="173"/>
      <c r="O50" s="173"/>
      <c r="P50" s="173"/>
      <c r="Q50" s="377">
        <f t="shared" si="15"/>
        <v>6</v>
      </c>
      <c r="R50" s="378"/>
      <c r="S50" s="379"/>
      <c r="T50" s="175">
        <f t="shared" si="16"/>
        <v>0</v>
      </c>
      <c r="U50" s="175"/>
      <c r="V50" s="175"/>
      <c r="W50" s="176">
        <f t="shared" si="17"/>
        <v>6</v>
      </c>
      <c r="X50" s="176"/>
      <c r="Y50" s="176"/>
      <c r="Z50" s="176"/>
      <c r="AA50" s="177">
        <f t="shared" si="18"/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3"/>
        <v>성수310)솔티우유크림소금빵95g(냉장)</v>
      </c>
      <c r="F51" s="154"/>
      <c r="G51" s="154"/>
      <c r="H51" s="154"/>
      <c r="I51" s="154"/>
      <c r="J51" s="154"/>
      <c r="K51" s="154"/>
      <c r="L51" s="154"/>
      <c r="M51" s="173">
        <f t="shared" si="14"/>
        <v>33</v>
      </c>
      <c r="N51" s="173"/>
      <c r="O51" s="173"/>
      <c r="P51" s="173"/>
      <c r="Q51" s="377">
        <f t="shared" si="15"/>
        <v>60</v>
      </c>
      <c r="R51" s="378"/>
      <c r="S51" s="379"/>
      <c r="T51" s="175">
        <f t="shared" si="16"/>
        <v>1</v>
      </c>
      <c r="U51" s="175"/>
      <c r="V51" s="175"/>
      <c r="W51" s="176">
        <f t="shared" si="17"/>
        <v>27</v>
      </c>
      <c r="X51" s="176"/>
      <c r="Y51" s="176"/>
      <c r="Z51" s="176"/>
      <c r="AA51" s="177">
        <f t="shared" si="18"/>
        <v>46312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 t="shared" si="13"/>
        <v>성수310)저당생크림롤우유80g(냉장)</v>
      </c>
      <c r="F52" s="154"/>
      <c r="G52" s="154"/>
      <c r="H52" s="154"/>
      <c r="I52" s="154"/>
      <c r="J52" s="154"/>
      <c r="K52" s="154"/>
      <c r="L52" s="154"/>
      <c r="M52" s="173">
        <f t="shared" si="14"/>
        <v>72</v>
      </c>
      <c r="N52" s="173"/>
      <c r="O52" s="173"/>
      <c r="P52" s="173"/>
      <c r="Q52" s="377">
        <f t="shared" si="15"/>
        <v>21</v>
      </c>
      <c r="R52" s="378"/>
      <c r="S52" s="379"/>
      <c r="T52" s="175">
        <f t="shared" si="16"/>
        <v>0</v>
      </c>
      <c r="U52" s="175"/>
      <c r="V52" s="175"/>
      <c r="W52" s="176">
        <f t="shared" si="17"/>
        <v>21</v>
      </c>
      <c r="X52" s="176"/>
      <c r="Y52" s="176"/>
      <c r="Z52" s="176"/>
      <c r="AA52" s="177">
        <f t="shared" si="18"/>
        <v>46313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 t="shared" si="13"/>
        <v>성수310)피스타치오크림소금빵95g(냉장)</v>
      </c>
      <c r="F53" s="154"/>
      <c r="G53" s="154"/>
      <c r="H53" s="154"/>
      <c r="I53" s="154"/>
      <c r="J53" s="154"/>
      <c r="K53" s="154"/>
      <c r="L53" s="154"/>
      <c r="M53" s="173">
        <f t="shared" si="14"/>
        <v>33</v>
      </c>
      <c r="N53" s="173"/>
      <c r="O53" s="173"/>
      <c r="P53" s="173"/>
      <c r="Q53" s="377">
        <f t="shared" si="15"/>
        <v>40</v>
      </c>
      <c r="R53" s="378"/>
      <c r="S53" s="379"/>
      <c r="T53" s="175">
        <f t="shared" si="16"/>
        <v>1</v>
      </c>
      <c r="U53" s="175"/>
      <c r="V53" s="175"/>
      <c r="W53" s="176">
        <f t="shared" si="17"/>
        <v>7</v>
      </c>
      <c r="X53" s="176"/>
      <c r="Y53" s="176"/>
      <c r="Z53" s="176"/>
      <c r="AA53" s="177">
        <f t="shared" si="18"/>
        <v>46312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si="13"/>
        <v>엠즈)상하치즈크림치즈카스테라110g(냉장)</v>
      </c>
      <c r="F54" s="154"/>
      <c r="G54" s="154"/>
      <c r="H54" s="154"/>
      <c r="I54" s="154"/>
      <c r="J54" s="154"/>
      <c r="K54" s="154"/>
      <c r="L54" s="154"/>
      <c r="M54" s="173">
        <f t="shared" si="14"/>
        <v>46</v>
      </c>
      <c r="N54" s="173"/>
      <c r="O54" s="173"/>
      <c r="P54" s="173"/>
      <c r="Q54" s="377">
        <f t="shared" si="15"/>
        <v>2</v>
      </c>
      <c r="R54" s="378"/>
      <c r="S54" s="379"/>
      <c r="T54" s="175">
        <f t="shared" si="16"/>
        <v>0</v>
      </c>
      <c r="U54" s="175"/>
      <c r="V54" s="175"/>
      <c r="W54" s="176">
        <f t="shared" si="17"/>
        <v>2</v>
      </c>
      <c r="X54" s="176"/>
      <c r="Y54" s="176"/>
      <c r="Z54" s="176"/>
      <c r="AA54" s="177">
        <f t="shared" si="18"/>
        <v>46313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13"/>
        <v>엠즈)자개케이크우유크림110g(냉장)</v>
      </c>
      <c r="F55" s="154"/>
      <c r="G55" s="154"/>
      <c r="H55" s="154"/>
      <c r="I55" s="154"/>
      <c r="J55" s="154"/>
      <c r="K55" s="154"/>
      <c r="L55" s="154"/>
      <c r="M55" s="173">
        <f t="shared" si="14"/>
        <v>72</v>
      </c>
      <c r="N55" s="173"/>
      <c r="O55" s="173"/>
      <c r="P55" s="173"/>
      <c r="Q55" s="377">
        <f t="shared" si="15"/>
        <v>2</v>
      </c>
      <c r="R55" s="378"/>
      <c r="S55" s="379"/>
      <c r="T55" s="175">
        <f t="shared" si="16"/>
        <v>0</v>
      </c>
      <c r="U55" s="175"/>
      <c r="V55" s="175"/>
      <c r="W55" s="176">
        <f t="shared" si="17"/>
        <v>2</v>
      </c>
      <c r="X55" s="176"/>
      <c r="Y55" s="176"/>
      <c r="Z55" s="176"/>
      <c r="AA55" s="177">
        <f t="shared" si="18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153" t="str">
        <f t="shared" si="13"/>
        <v>엠즈)자개케이크인절미맛크림110g(냉장)</v>
      </c>
      <c r="F56" s="154"/>
      <c r="G56" s="154"/>
      <c r="H56" s="154"/>
      <c r="I56" s="154"/>
      <c r="J56" s="154"/>
      <c r="K56" s="154"/>
      <c r="L56" s="154"/>
      <c r="M56" s="173">
        <f t="shared" si="14"/>
        <v>72</v>
      </c>
      <c r="N56" s="173"/>
      <c r="O56" s="173"/>
      <c r="P56" s="173"/>
      <c r="Q56" s="377">
        <f t="shared" si="15"/>
        <v>0</v>
      </c>
      <c r="R56" s="378"/>
      <c r="S56" s="379"/>
      <c r="T56" s="175">
        <f t="shared" si="16"/>
        <v>0</v>
      </c>
      <c r="U56" s="175"/>
      <c r="V56" s="175"/>
      <c r="W56" s="176">
        <f t="shared" si="17"/>
        <v>0</v>
      </c>
      <c r="X56" s="176"/>
      <c r="Y56" s="176"/>
      <c r="Z56" s="176"/>
      <c r="AA56" s="177">
        <f t="shared" si="18"/>
        <v>46312</v>
      </c>
      <c r="AB56" s="173"/>
      <c r="AC56" s="173"/>
      <c r="AD56" s="173"/>
      <c r="AE56" s="173"/>
      <c r="AF56" s="173"/>
      <c r="AG56" s="173"/>
      <c r="AH56" s="178"/>
    </row>
    <row r="57" spans="2:34" ht="15" customHeight="1" x14ac:dyDescent="0.15">
      <c r="B57" s="9"/>
      <c r="C57" s="16"/>
      <c r="D57" s="10"/>
      <c r="E57" s="382"/>
      <c r="F57" s="180"/>
      <c r="G57" s="180"/>
      <c r="H57" s="180"/>
      <c r="I57" s="180"/>
      <c r="J57" s="180"/>
      <c r="K57" s="180"/>
      <c r="L57" s="383"/>
      <c r="M57" s="173"/>
      <c r="N57" s="173"/>
      <c r="O57" s="173"/>
      <c r="P57" s="173"/>
      <c r="Q57" s="377"/>
      <c r="R57" s="378"/>
      <c r="S57" s="379"/>
      <c r="T57" s="175"/>
      <c r="U57" s="175"/>
      <c r="V57" s="175"/>
      <c r="W57" s="176"/>
      <c r="X57" s="176"/>
      <c r="Y57" s="176"/>
      <c r="Z57" s="176"/>
      <c r="AA57" s="177"/>
      <c r="AB57" s="173"/>
      <c r="AC57" s="173"/>
      <c r="AD57" s="173"/>
      <c r="AE57" s="173"/>
      <c r="AF57" s="173"/>
      <c r="AG57" s="173"/>
      <c r="AH57" s="178"/>
    </row>
    <row r="58" spans="2:34" ht="15" customHeight="1" x14ac:dyDescent="0.15">
      <c r="B58" s="150" t="s">
        <v>25</v>
      </c>
      <c r="C58" s="151"/>
      <c r="D58" s="152"/>
      <c r="E58" s="382"/>
      <c r="F58" s="180"/>
      <c r="G58" s="180"/>
      <c r="H58" s="180"/>
      <c r="I58" s="180"/>
      <c r="J58" s="180"/>
      <c r="K58" s="180"/>
      <c r="L58" s="383"/>
      <c r="M58" s="412">
        <f>M27</f>
        <v>320</v>
      </c>
      <c r="N58" s="413"/>
      <c r="O58" s="413"/>
      <c r="P58" s="413"/>
      <c r="Q58" s="413"/>
      <c r="R58" s="413"/>
      <c r="S58" s="413"/>
      <c r="T58" s="413"/>
      <c r="U58" s="413"/>
      <c r="V58" s="413"/>
      <c r="W58" s="413"/>
      <c r="X58" s="413"/>
      <c r="Y58" s="413"/>
      <c r="Z58" s="414"/>
      <c r="AA58" s="177"/>
      <c r="AB58" s="173"/>
      <c r="AC58" s="173"/>
      <c r="AD58" s="173"/>
      <c r="AE58" s="173"/>
      <c r="AF58" s="173"/>
      <c r="AG58" s="173"/>
      <c r="AH58" s="178"/>
    </row>
    <row r="59" spans="2:34" ht="17.100000000000001" customHeight="1" x14ac:dyDescent="0.15">
      <c r="B59" s="415" t="str">
        <f>B28</f>
        <v>3자물류 (더원물류)
담당자 박병선이사  010-4448-1456</v>
      </c>
      <c r="C59" s="167"/>
      <c r="D59" s="167"/>
      <c r="E59" s="167"/>
      <c r="F59" s="167"/>
      <c r="G59" s="167"/>
      <c r="H59" s="167"/>
      <c r="I59" s="167"/>
      <c r="J59" s="167"/>
      <c r="K59" s="167"/>
      <c r="L59" s="167"/>
      <c r="M59" s="167"/>
      <c r="N59" s="167"/>
      <c r="O59" s="167"/>
      <c r="P59" s="167"/>
      <c r="Q59" s="167"/>
      <c r="R59" s="167"/>
      <c r="S59" s="167"/>
      <c r="T59" s="167"/>
      <c r="U59" s="167"/>
      <c r="V59" s="416"/>
      <c r="W59" s="419" t="str">
        <f>W28</f>
        <v>세종특별자치시 연동면
응암리 925 E동
허승현 대리 044-862-4400</v>
      </c>
      <c r="X59" s="420"/>
      <c r="Y59" s="420"/>
      <c r="Z59" s="420"/>
      <c r="AA59" s="420"/>
      <c r="AB59" s="420"/>
      <c r="AC59" s="420"/>
      <c r="AD59" s="420"/>
      <c r="AE59" s="420"/>
      <c r="AF59" s="420"/>
      <c r="AG59" s="420"/>
      <c r="AH59" s="421"/>
    </row>
    <row r="60" spans="2:34" ht="17.100000000000001" customHeight="1" thickBot="1" x14ac:dyDescent="0.2">
      <c r="B60" s="417"/>
      <c r="C60" s="171"/>
      <c r="D60" s="171"/>
      <c r="E60" s="171"/>
      <c r="F60" s="171"/>
      <c r="G60" s="171"/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418"/>
      <c r="W60" s="170"/>
      <c r="X60" s="171"/>
      <c r="Y60" s="171"/>
      <c r="Z60" s="171"/>
      <c r="AA60" s="171"/>
      <c r="AB60" s="171"/>
      <c r="AC60" s="171"/>
      <c r="AD60" s="171"/>
      <c r="AE60" s="171"/>
      <c r="AF60" s="171"/>
      <c r="AG60" s="171"/>
      <c r="AH60" s="172"/>
    </row>
  </sheetData>
  <mergeCells count="247">
    <mergeCell ref="W20:Z20"/>
    <mergeCell ref="AA20:AH20"/>
    <mergeCell ref="E48:L48"/>
    <mergeCell ref="M48:P48"/>
    <mergeCell ref="Q48:S48"/>
    <mergeCell ref="T48:V48"/>
    <mergeCell ref="W48:Z48"/>
    <mergeCell ref="AA48:AH48"/>
    <mergeCell ref="R34:U35"/>
    <mergeCell ref="R40:U41"/>
    <mergeCell ref="M43:P43"/>
    <mergeCell ref="Q43:S43"/>
    <mergeCell ref="G34:P35"/>
    <mergeCell ref="C38:F39"/>
    <mergeCell ref="V34:AH35"/>
    <mergeCell ref="L36:P37"/>
    <mergeCell ref="G38:P39"/>
    <mergeCell ref="V38:AH39"/>
    <mergeCell ref="AD36:AH37"/>
    <mergeCell ref="R38:U39"/>
    <mergeCell ref="E44:L44"/>
    <mergeCell ref="M44:P44"/>
    <mergeCell ref="AB40:AC41"/>
    <mergeCell ref="T43:V43"/>
    <mergeCell ref="W19:Z19"/>
    <mergeCell ref="E21:L21"/>
    <mergeCell ref="M21:P21"/>
    <mergeCell ref="Q21:S21"/>
    <mergeCell ref="T21:V21"/>
    <mergeCell ref="W21:Z21"/>
    <mergeCell ref="C34:F35"/>
    <mergeCell ref="T22:V22"/>
    <mergeCell ref="AA24:AH24"/>
    <mergeCell ref="T24:V24"/>
    <mergeCell ref="W24:Z24"/>
    <mergeCell ref="Q34:Q41"/>
    <mergeCell ref="G40:P41"/>
    <mergeCell ref="B32:AH33"/>
    <mergeCell ref="B28:V29"/>
    <mergeCell ref="AD40:AH41"/>
    <mergeCell ref="W28:AH29"/>
    <mergeCell ref="B34:B41"/>
    <mergeCell ref="V36:AA37"/>
    <mergeCell ref="AB36:AC37"/>
    <mergeCell ref="AA22:AH22"/>
    <mergeCell ref="E20:L20"/>
    <mergeCell ref="M20:P20"/>
    <mergeCell ref="Q20:S20"/>
    <mergeCell ref="T18:V18"/>
    <mergeCell ref="E26:L26"/>
    <mergeCell ref="M26:P26"/>
    <mergeCell ref="Q26:S26"/>
    <mergeCell ref="E19:L19"/>
    <mergeCell ref="M19:P19"/>
    <mergeCell ref="Q19:S19"/>
    <mergeCell ref="T19:V19"/>
    <mergeCell ref="R36:U37"/>
    <mergeCell ref="T20:V20"/>
    <mergeCell ref="W43:Z43"/>
    <mergeCell ref="AA43:AH43"/>
    <mergeCell ref="E43:L43"/>
    <mergeCell ref="C36:F37"/>
    <mergeCell ref="G36:K37"/>
    <mergeCell ref="E22:L22"/>
    <mergeCell ref="M22:P22"/>
    <mergeCell ref="Q22:S22"/>
    <mergeCell ref="Q24:S24"/>
    <mergeCell ref="W22:Z22"/>
    <mergeCell ref="W15:Z15"/>
    <mergeCell ref="AA15:AH15"/>
    <mergeCell ref="B13:D13"/>
    <mergeCell ref="E13:L13"/>
    <mergeCell ref="E58:L58"/>
    <mergeCell ref="AA58:AH58"/>
    <mergeCell ref="B27:D27"/>
    <mergeCell ref="E27:L27"/>
    <mergeCell ref="M27:Z27"/>
    <mergeCell ref="AA27:AH27"/>
    <mergeCell ref="M57:P57"/>
    <mergeCell ref="Q57:S57"/>
    <mergeCell ref="T57:V57"/>
    <mergeCell ref="W57:Z57"/>
    <mergeCell ref="C40:F41"/>
    <mergeCell ref="AA13:AH13"/>
    <mergeCell ref="M13:P13"/>
    <mergeCell ref="T17:V17"/>
    <mergeCell ref="Q44:S44"/>
    <mergeCell ref="AA46:AH46"/>
    <mergeCell ref="AA21:AH21"/>
    <mergeCell ref="AA23:AH23"/>
    <mergeCell ref="B44:D44"/>
    <mergeCell ref="V40:AA41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9:V60"/>
    <mergeCell ref="W59:AH60"/>
    <mergeCell ref="E57:L57"/>
    <mergeCell ref="AA57:AH57"/>
    <mergeCell ref="E56:L56"/>
    <mergeCell ref="M56:P56"/>
    <mergeCell ref="Q56:S56"/>
    <mergeCell ref="T56:V56"/>
    <mergeCell ref="W56:Z56"/>
    <mergeCell ref="AA56:AH56"/>
    <mergeCell ref="B58:D58"/>
    <mergeCell ref="M58:Z58"/>
    <mergeCell ref="E45:L45"/>
    <mergeCell ref="M45:P45"/>
    <mergeCell ref="Q45:S45"/>
    <mergeCell ref="T45:V45"/>
    <mergeCell ref="W47:Z47"/>
    <mergeCell ref="E46:L46"/>
    <mergeCell ref="M46:P46"/>
    <mergeCell ref="Q46:S46"/>
    <mergeCell ref="T46:V46"/>
    <mergeCell ref="W46:Z46"/>
    <mergeCell ref="W45:Z45"/>
    <mergeCell ref="T54:V54"/>
    <mergeCell ref="W54:Z54"/>
    <mergeCell ref="AA54:AH54"/>
    <mergeCell ref="E55:L55"/>
    <mergeCell ref="M55:P55"/>
    <mergeCell ref="Q55:S55"/>
    <mergeCell ref="T55:V55"/>
    <mergeCell ref="W55:Z55"/>
    <mergeCell ref="AA55:AH55"/>
    <mergeCell ref="Q54:S54"/>
    <mergeCell ref="E54:L54"/>
    <mergeCell ref="M54:P54"/>
    <mergeCell ref="E53:L53"/>
    <mergeCell ref="M53:P53"/>
    <mergeCell ref="Q53:S53"/>
    <mergeCell ref="T53:V53"/>
    <mergeCell ref="W53:Z53"/>
    <mergeCell ref="AA53:AH53"/>
    <mergeCell ref="M52:P52"/>
    <mergeCell ref="T50:V50"/>
    <mergeCell ref="E49:L49"/>
    <mergeCell ref="M49:P49"/>
    <mergeCell ref="Q49:S49"/>
    <mergeCell ref="T49:V49"/>
    <mergeCell ref="W49:Z49"/>
    <mergeCell ref="AA49:AH49"/>
    <mergeCell ref="E51:L51"/>
    <mergeCell ref="M51:P51"/>
    <mergeCell ref="Q51:S51"/>
    <mergeCell ref="T51:V51"/>
    <mergeCell ref="E52:L52"/>
    <mergeCell ref="AA52:AH52"/>
    <mergeCell ref="W50:Z50"/>
    <mergeCell ref="AA50:AH50"/>
    <mergeCell ref="E50:L50"/>
    <mergeCell ref="M50:P50"/>
    <mergeCell ref="E14:L14"/>
    <mergeCell ref="M14:P14"/>
    <mergeCell ref="Q14:S14"/>
    <mergeCell ref="T14:V14"/>
    <mergeCell ref="W14:Z14"/>
    <mergeCell ref="AA14:AH14"/>
    <mergeCell ref="E42:L42"/>
    <mergeCell ref="M42:P42"/>
    <mergeCell ref="Q42:S42"/>
    <mergeCell ref="T42:V42"/>
    <mergeCell ref="W42:Z42"/>
    <mergeCell ref="AA42:AH42"/>
    <mergeCell ref="AA19:AH19"/>
    <mergeCell ref="E25:L25"/>
    <mergeCell ref="M25:P25"/>
    <mergeCell ref="Q25:S25"/>
    <mergeCell ref="T25:V25"/>
    <mergeCell ref="W25:Z25"/>
    <mergeCell ref="AA25:AH25"/>
    <mergeCell ref="AA26:AH26"/>
    <mergeCell ref="E15:L15"/>
    <mergeCell ref="M15:P15"/>
    <mergeCell ref="Q15:S15"/>
    <mergeCell ref="T15:V15"/>
    <mergeCell ref="W51:Z51"/>
    <mergeCell ref="AA51:AH51"/>
    <mergeCell ref="Q52:S52"/>
    <mergeCell ref="T52:V52"/>
    <mergeCell ref="W52:Z52"/>
    <mergeCell ref="AA47:AH47"/>
    <mergeCell ref="E23:L23"/>
    <mergeCell ref="M23:P23"/>
    <mergeCell ref="Q23:S23"/>
    <mergeCell ref="W23:Z23"/>
    <mergeCell ref="T23:V23"/>
    <mergeCell ref="E24:L24"/>
    <mergeCell ref="M24:P24"/>
    <mergeCell ref="T26:V26"/>
    <mergeCell ref="W26:Z26"/>
    <mergeCell ref="AA44:AH44"/>
    <mergeCell ref="AA45:AH45"/>
    <mergeCell ref="W44:Z44"/>
    <mergeCell ref="Q50:S50"/>
    <mergeCell ref="E47:L47"/>
    <mergeCell ref="M47:P47"/>
    <mergeCell ref="Q47:S47"/>
    <mergeCell ref="T47:V47"/>
    <mergeCell ref="T44:V44"/>
  </mergeCells>
  <phoneticPr fontId="7" type="noConversion"/>
  <conditionalFormatting sqref="AA13 AA22:AA23">
    <cfRule type="expression" dxfId="987" priority="8">
      <formula>Q13:S17=0</formula>
    </cfRule>
  </conditionalFormatting>
  <conditionalFormatting sqref="AA14:AA19">
    <cfRule type="expression" dxfId="986" priority="3">
      <formula>Q14:S17=0</formula>
    </cfRule>
  </conditionalFormatting>
  <conditionalFormatting sqref="AA20">
    <cfRule type="expression" dxfId="985" priority="2">
      <formula>Q20:S26=0</formula>
    </cfRule>
  </conditionalFormatting>
  <conditionalFormatting sqref="AA21">
    <cfRule type="expression" dxfId="984" priority="6">
      <formula>Q21:S26=0</formula>
    </cfRule>
  </conditionalFormatting>
  <conditionalFormatting sqref="AA24:AA25">
    <cfRule type="expression" dxfId="983" priority="9984">
      <formula>Q24:S26=0</formula>
    </cfRule>
  </conditionalFormatting>
  <conditionalFormatting sqref="AA26 AA57:AH57">
    <cfRule type="expression" dxfId="982" priority="10304">
      <formula>Q26:S26=0</formula>
    </cfRule>
  </conditionalFormatting>
  <conditionalFormatting sqref="AA44:AH56">
    <cfRule type="expression" dxfId="981" priority="9764">
      <formula>Q44:S50=0</formula>
    </cfRule>
  </conditionalFormatting>
  <conditionalFormatting sqref="AA58:AH58">
    <cfRule type="expression" dxfId="980" priority="19">
      <formula>Q58:S71=0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9 B2:B4 C40 C2:F3 C6 C10 C4 C36 D30:F33 B30:C34 W28 G8:L11 N8:P11 H2:K5 G2:G6 Q2:AH11 M2:P5 L2:L6 Q30:AH41 H30:K35 G30:G36 M30:P35 L30:L36 C12:D12 C42:D43 C16:D18 F24:L27 F22:L22 C20:D26 G38:P41 F13:L19 T13:T26 E42:E58 Q13:Q26 C46:D57 Q44:Q57 T44:T57 E12:E27 B12:B28 M8:M27 AA42:AA58 B42:B59 M42:M58 AA12:AA26" xr:uid="{93B1F137-250E-45C1-84A0-7EE02B06EC9E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767DC-5FA2-4526-8F58-3B2892AD7A11}">
  <sheetPr codeName="Sheet17">
    <tabColor theme="4"/>
    <pageSetUpPr fitToPage="1"/>
  </sheetPr>
  <dimension ref="B1:AP59"/>
  <sheetViews>
    <sheetView topLeftCell="A51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21875" style="5" customWidth="1"/>
    <col min="37" max="40" width="2.33203125" style="5"/>
    <col min="41" max="41" width="29.109375" style="5" bestFit="1" customWidth="1"/>
    <col min="42" max="42" width="3.5546875" style="5" bestFit="1" customWidth="1"/>
    <col min="43" max="43" width="2.33203125" style="5"/>
    <col min="44" max="44" width="5.6640625" style="5" bestFit="1" customWidth="1"/>
    <col min="45" max="45" width="2.33203125" style="5"/>
    <col min="46" max="46" width="5.6640625" style="5" bestFit="1" customWidth="1"/>
    <col min="47" max="16384" width="2.33203125" style="5"/>
  </cols>
  <sheetData>
    <row r="1" spans="2:42" ht="14.25" thickBot="1" x14ac:dyDescent="0.2">
      <c r="B1" s="29" t="s">
        <v>55</v>
      </c>
      <c r="C1" s="28"/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2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2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O13" s="26"/>
      <c r="AP13"/>
    </row>
    <row r="14" spans="2:42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54</v>
      </c>
      <c r="R14" s="247"/>
      <c r="S14" s="248"/>
      <c r="T14" s="249">
        <f t="shared" ref="T14" si="0">IFERROR(ROUNDDOWN(Q14/M14,0),"")</f>
        <v>1</v>
      </c>
      <c r="U14" s="250"/>
      <c r="V14" s="250"/>
      <c r="W14" s="251">
        <f t="shared" ref="W14" si="1">IFERROR(Q14-(T14*M14),"")</f>
        <v>21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O14" s="26"/>
      <c r="AP14"/>
    </row>
    <row r="15" spans="2:42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O15" s="26"/>
      <c r="AP15"/>
    </row>
    <row r="16" spans="2:42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51</v>
      </c>
      <c r="R16" s="247"/>
      <c r="S16" s="248"/>
      <c r="T16" s="249">
        <f t="shared" si="3"/>
        <v>0</v>
      </c>
      <c r="U16" s="250"/>
      <c r="V16" s="250"/>
      <c r="W16" s="251">
        <f t="shared" si="4"/>
        <v>51</v>
      </c>
      <c r="X16" s="252"/>
      <c r="Y16" s="252"/>
      <c r="Z16" s="253"/>
      <c r="AA16" s="390">
        <f>$B$13+5</f>
        <v>46312</v>
      </c>
      <c r="AB16" s="391"/>
      <c r="AC16" s="391"/>
      <c r="AD16" s="391"/>
      <c r="AE16" s="391"/>
      <c r="AF16" s="391"/>
      <c r="AG16" s="391"/>
      <c r="AH16" s="392"/>
      <c r="AO16" s="26"/>
      <c r="AP16"/>
    </row>
    <row r="17" spans="2:42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43</v>
      </c>
      <c r="R17" s="247"/>
      <c r="S17" s="248"/>
      <c r="T17" s="249">
        <f t="shared" si="3"/>
        <v>0</v>
      </c>
      <c r="U17" s="250"/>
      <c r="V17" s="250"/>
      <c r="W17" s="251">
        <f t="shared" si="4"/>
        <v>43</v>
      </c>
      <c r="X17" s="252"/>
      <c r="Y17" s="252"/>
      <c r="Z17" s="253"/>
      <c r="AA17" s="390">
        <f>$B$13+5</f>
        <v>46312</v>
      </c>
      <c r="AB17" s="391"/>
      <c r="AC17" s="391"/>
      <c r="AD17" s="391"/>
      <c r="AE17" s="391"/>
      <c r="AF17" s="391"/>
      <c r="AG17" s="391"/>
      <c r="AH17" s="392"/>
      <c r="AO17" s="26"/>
      <c r="AP17"/>
    </row>
    <row r="18" spans="2:42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30</v>
      </c>
      <c r="R18" s="247"/>
      <c r="S18" s="248"/>
      <c r="T18" s="249">
        <f t="shared" si="3"/>
        <v>0</v>
      </c>
      <c r="U18" s="250"/>
      <c r="V18" s="250"/>
      <c r="W18" s="251">
        <f t="shared" si="4"/>
        <v>30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O18" s="26"/>
      <c r="AP18"/>
    </row>
    <row r="19" spans="2:42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3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3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O19" s="26"/>
      <c r="AP19"/>
    </row>
    <row r="20" spans="2:42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57</v>
      </c>
      <c r="R20" s="247"/>
      <c r="S20" s="248"/>
      <c r="T20" s="249">
        <f t="shared" si="5"/>
        <v>1</v>
      </c>
      <c r="U20" s="250"/>
      <c r="V20" s="250"/>
      <c r="W20" s="251">
        <f t="shared" si="6"/>
        <v>24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O20" s="26"/>
      <c r="AP20"/>
    </row>
    <row r="21" spans="2:42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15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15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O21" s="26"/>
      <c r="AP21"/>
    </row>
    <row r="22" spans="2:42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38</v>
      </c>
      <c r="R22" s="247"/>
      <c r="S22" s="248"/>
      <c r="T22" s="249">
        <f t="shared" si="3"/>
        <v>1</v>
      </c>
      <c r="U22" s="250"/>
      <c r="V22" s="250"/>
      <c r="W22" s="251">
        <f t="shared" si="4"/>
        <v>5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O22" s="26"/>
      <c r="AP22"/>
    </row>
    <row r="23" spans="2:42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5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5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O23" s="26"/>
      <c r="AP23"/>
    </row>
    <row r="24" spans="2:42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3</v>
      </c>
      <c r="R24" s="247"/>
      <c r="S24" s="248"/>
      <c r="T24" s="249">
        <f t="shared" si="3"/>
        <v>0</v>
      </c>
      <c r="U24" s="250"/>
      <c r="V24" s="250"/>
      <c r="W24" s="251">
        <f t="shared" si="4"/>
        <v>3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O24" s="26"/>
      <c r="AP24"/>
    </row>
    <row r="25" spans="2:42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2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2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O25" s="26"/>
      <c r="AP25"/>
    </row>
    <row r="26" spans="2:42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42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301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42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tr">
        <f>G8</f>
        <v>전라남도 장성군 황룡면 황룡리 44-2 2층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42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42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2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2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장성센터(저온)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전라남도 장성군 황룡면 황룡리 44-2 2층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54</v>
      </c>
      <c r="R44" s="378"/>
      <c r="S44" s="379"/>
      <c r="T44" s="175">
        <f t="shared" si="16"/>
        <v>1</v>
      </c>
      <c r="U44" s="175"/>
      <c r="V44" s="175"/>
      <c r="W44" s="176">
        <f t="shared" si="17"/>
        <v>21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51</v>
      </c>
      <c r="R46" s="378"/>
      <c r="S46" s="379"/>
      <c r="T46" s="175">
        <f t="shared" si="16"/>
        <v>0</v>
      </c>
      <c r="U46" s="175"/>
      <c r="V46" s="175"/>
      <c r="W46" s="176">
        <f t="shared" si="17"/>
        <v>51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43</v>
      </c>
      <c r="R47" s="378"/>
      <c r="S47" s="379"/>
      <c r="T47" s="175">
        <f t="shared" si="16"/>
        <v>0</v>
      </c>
      <c r="U47" s="175"/>
      <c r="V47" s="175"/>
      <c r="W47" s="176">
        <f t="shared" si="17"/>
        <v>43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30</v>
      </c>
      <c r="R48" s="378"/>
      <c r="S48" s="379"/>
      <c r="T48" s="175">
        <f t="shared" si="16"/>
        <v>0</v>
      </c>
      <c r="U48" s="175"/>
      <c r="V48" s="175"/>
      <c r="W48" s="176">
        <f t="shared" si="17"/>
        <v>30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3</v>
      </c>
      <c r="R49" s="378"/>
      <c r="S49" s="379"/>
      <c r="T49" s="175">
        <f t="shared" si="16"/>
        <v>0</v>
      </c>
      <c r="U49" s="175"/>
      <c r="V49" s="175"/>
      <c r="W49" s="176">
        <f t="shared" si="17"/>
        <v>3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57</v>
      </c>
      <c r="R50" s="378"/>
      <c r="S50" s="379"/>
      <c r="T50" s="175">
        <f t="shared" ref="T50:T51" si="22">T20</f>
        <v>1</v>
      </c>
      <c r="U50" s="175"/>
      <c r="V50" s="175"/>
      <c r="W50" s="176">
        <f t="shared" ref="W50:W51" si="23">W20</f>
        <v>24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15</v>
      </c>
      <c r="R51" s="378"/>
      <c r="S51" s="379"/>
      <c r="T51" s="175">
        <f t="shared" si="22"/>
        <v>0</v>
      </c>
      <c r="U51" s="175"/>
      <c r="V51" s="175"/>
      <c r="W51" s="176">
        <f t="shared" si="23"/>
        <v>15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38</v>
      </c>
      <c r="R52" s="378"/>
      <c r="S52" s="379"/>
      <c r="T52" s="175">
        <f>T22</f>
        <v>1</v>
      </c>
      <c r="U52" s="175"/>
      <c r="V52" s="175"/>
      <c r="W52" s="176">
        <f>W22</f>
        <v>5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5</v>
      </c>
      <c r="R53" s="378"/>
      <c r="S53" s="379"/>
      <c r="T53" s="175">
        <f>T23</f>
        <v>0</v>
      </c>
      <c r="U53" s="175"/>
      <c r="V53" s="175"/>
      <c r="W53" s="176">
        <f>W23</f>
        <v>5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3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3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2</v>
      </c>
      <c r="R55" s="378"/>
      <c r="S55" s="379"/>
      <c r="T55" s="175">
        <f t="shared" si="28"/>
        <v>0</v>
      </c>
      <c r="U55" s="175"/>
      <c r="V55" s="175"/>
      <c r="W55" s="176">
        <f t="shared" si="29"/>
        <v>2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301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전라남도 장성군 황룡면 황룡리 44-2 2층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79" priority="9">
      <formula>Q13:S17=0</formula>
    </cfRule>
  </conditionalFormatting>
  <conditionalFormatting sqref="AA14:AA19 AA44:AH49">
    <cfRule type="expression" dxfId="978" priority="4">
      <formula>Q14:S17=0</formula>
    </cfRule>
  </conditionalFormatting>
  <conditionalFormatting sqref="AA20:AA21 AA50:AH51">
    <cfRule type="expression" dxfId="977" priority="2">
      <formula>Q20:S26=0</formula>
    </cfRule>
  </conditionalFormatting>
  <conditionalFormatting sqref="AA24:AA25 AA54:AH55">
    <cfRule type="expression" dxfId="976" priority="10333">
      <formula>Q24:S26=0</formula>
    </cfRule>
  </conditionalFormatting>
  <conditionalFormatting sqref="AA26 AA56:AH56">
    <cfRule type="expression" dxfId="975" priority="10336">
      <formula>Q26:S26=0</formula>
    </cfRule>
  </conditionalFormatting>
  <conditionalFormatting sqref="AA57:AH57">
    <cfRule type="expression" dxfId="974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B42:B58 T13:T26 Q43:Q56 T43:T56 C46:D56 M8:M27 B12:B28 E12:E27 AA42:AA57 M38:M57 E42:E57 AA12:AA26" xr:uid="{FA93AA44-6DAC-4F8B-9153-F1812F9C9459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59623-7AAA-4648-8592-4AC582B9D5F9}">
  <sheetPr codeName="Sheet19">
    <tabColor theme="4"/>
    <pageSetUpPr fitToPage="1"/>
  </sheetPr>
  <dimension ref="B1:AN59"/>
  <sheetViews>
    <sheetView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21875" style="5" customWidth="1"/>
    <col min="37" max="38" width="2.33203125" style="5"/>
    <col min="39" max="39" width="28.88671875" style="5" bestFit="1" customWidth="1"/>
    <col min="40" max="40" width="3.109375" style="5" bestFit="1" customWidth="1"/>
    <col min="41" max="42" width="2.33203125" style="5"/>
    <col min="43" max="43" width="5.664062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139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141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M13" s="26"/>
      <c r="AN13"/>
    </row>
    <row r="14" spans="2:40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23</v>
      </c>
      <c r="R14" s="247"/>
      <c r="S14" s="248"/>
      <c r="T14" s="249">
        <f t="shared" ref="T14" si="0">IFERROR(ROUNDDOWN(Q14/M14,0),"")</f>
        <v>0</v>
      </c>
      <c r="U14" s="250"/>
      <c r="V14" s="250"/>
      <c r="W14" s="251">
        <f t="shared" ref="W14" si="1">IFERROR(Q14-(T14*M14),"")</f>
        <v>23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M14" s="26"/>
      <c r="AN14"/>
    </row>
    <row r="15" spans="2:40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M15" s="26"/>
      <c r="AN15"/>
    </row>
    <row r="16" spans="2:40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29</v>
      </c>
      <c r="R16" s="247"/>
      <c r="S16" s="248"/>
      <c r="T16" s="249">
        <f t="shared" si="3"/>
        <v>0</v>
      </c>
      <c r="U16" s="250"/>
      <c r="V16" s="250"/>
      <c r="W16" s="251">
        <f t="shared" si="4"/>
        <v>29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M16" s="26"/>
      <c r="AN16"/>
    </row>
    <row r="17" spans="2:40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18</v>
      </c>
      <c r="R17" s="247"/>
      <c r="S17" s="248"/>
      <c r="T17" s="249">
        <f t="shared" si="3"/>
        <v>0</v>
      </c>
      <c r="U17" s="250"/>
      <c r="V17" s="250"/>
      <c r="W17" s="251">
        <f t="shared" si="4"/>
        <v>18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M17" s="26"/>
      <c r="AN17"/>
    </row>
    <row r="18" spans="2:40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11</v>
      </c>
      <c r="R18" s="247"/>
      <c r="S18" s="248"/>
      <c r="T18" s="249">
        <f t="shared" si="3"/>
        <v>0</v>
      </c>
      <c r="U18" s="250"/>
      <c r="V18" s="250"/>
      <c r="W18" s="251">
        <f t="shared" si="4"/>
        <v>11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M18" s="26"/>
      <c r="AN18"/>
    </row>
    <row r="19" spans="2:40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5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5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M19" s="26"/>
      <c r="AN19"/>
    </row>
    <row r="20" spans="2:40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26</v>
      </c>
      <c r="R20" s="247"/>
      <c r="S20" s="248"/>
      <c r="T20" s="249">
        <f t="shared" si="5"/>
        <v>0</v>
      </c>
      <c r="U20" s="250"/>
      <c r="V20" s="250"/>
      <c r="W20" s="251">
        <f t="shared" si="6"/>
        <v>26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M20" s="26"/>
      <c r="AN20"/>
    </row>
    <row r="21" spans="2:40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12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12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M21" s="26"/>
      <c r="AN21"/>
    </row>
    <row r="22" spans="2:40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26</v>
      </c>
      <c r="R22" s="247"/>
      <c r="S22" s="248"/>
      <c r="T22" s="249">
        <f t="shared" si="3"/>
        <v>0</v>
      </c>
      <c r="U22" s="250"/>
      <c r="V22" s="250"/>
      <c r="W22" s="251">
        <f t="shared" si="4"/>
        <v>26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M22" s="26"/>
      <c r="AN22"/>
    </row>
    <row r="23" spans="2:40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1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1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M23" s="26"/>
      <c r="AN23"/>
    </row>
    <row r="24" spans="2:40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0</v>
      </c>
      <c r="R24" s="247"/>
      <c r="S24" s="248"/>
      <c r="T24" s="249">
        <f t="shared" si="3"/>
        <v>0</v>
      </c>
      <c r="U24" s="250"/>
      <c r="V24" s="250"/>
      <c r="W24" s="251">
        <f t="shared" si="4"/>
        <v>0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M24" s="26"/>
      <c r="AN24"/>
    </row>
    <row r="25" spans="2:40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0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M25" s="26"/>
      <c r="AN25"/>
    </row>
    <row r="26" spans="2:40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  <c r="AM26" s="22"/>
      <c r="AN26" s="22"/>
    </row>
    <row r="27" spans="2:40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151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40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tr">
        <f>G8</f>
        <v xml:space="preserve"> 경상북도 김천시 어모면 옥율리 212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40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40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0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0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김천센터(저온)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 xml:space="preserve"> 경상북도 김천시 어모면 옥율리 212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23</v>
      </c>
      <c r="R44" s="378"/>
      <c r="S44" s="379"/>
      <c r="T44" s="175">
        <f t="shared" si="16"/>
        <v>0</v>
      </c>
      <c r="U44" s="175"/>
      <c r="V44" s="175"/>
      <c r="W44" s="176">
        <f t="shared" si="17"/>
        <v>23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29</v>
      </c>
      <c r="R46" s="378"/>
      <c r="S46" s="379"/>
      <c r="T46" s="175">
        <f t="shared" si="16"/>
        <v>0</v>
      </c>
      <c r="U46" s="175"/>
      <c r="V46" s="175"/>
      <c r="W46" s="176">
        <f t="shared" si="17"/>
        <v>29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18</v>
      </c>
      <c r="R47" s="378"/>
      <c r="S47" s="379"/>
      <c r="T47" s="175">
        <f t="shared" si="16"/>
        <v>0</v>
      </c>
      <c r="U47" s="175"/>
      <c r="V47" s="175"/>
      <c r="W47" s="176">
        <f t="shared" si="17"/>
        <v>18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11</v>
      </c>
      <c r="R48" s="378"/>
      <c r="S48" s="379"/>
      <c r="T48" s="175">
        <f t="shared" si="16"/>
        <v>0</v>
      </c>
      <c r="U48" s="175"/>
      <c r="V48" s="175"/>
      <c r="W48" s="176">
        <f t="shared" si="17"/>
        <v>11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5</v>
      </c>
      <c r="R49" s="378"/>
      <c r="S49" s="379"/>
      <c r="T49" s="175">
        <f t="shared" si="16"/>
        <v>0</v>
      </c>
      <c r="U49" s="175"/>
      <c r="V49" s="175"/>
      <c r="W49" s="176">
        <f t="shared" si="17"/>
        <v>5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26</v>
      </c>
      <c r="R50" s="378"/>
      <c r="S50" s="379"/>
      <c r="T50" s="175">
        <f t="shared" ref="T50:T51" si="22">T20</f>
        <v>0</v>
      </c>
      <c r="U50" s="175"/>
      <c r="V50" s="175"/>
      <c r="W50" s="176">
        <f t="shared" ref="W50:W51" si="23">W20</f>
        <v>26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12</v>
      </c>
      <c r="R51" s="378"/>
      <c r="S51" s="379"/>
      <c r="T51" s="175">
        <f t="shared" si="22"/>
        <v>0</v>
      </c>
      <c r="U51" s="175"/>
      <c r="V51" s="175"/>
      <c r="W51" s="176">
        <f t="shared" si="23"/>
        <v>12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26</v>
      </c>
      <c r="R52" s="378"/>
      <c r="S52" s="379"/>
      <c r="T52" s="175">
        <f>T22</f>
        <v>0</v>
      </c>
      <c r="U52" s="175"/>
      <c r="V52" s="175"/>
      <c r="W52" s="176">
        <f>W22</f>
        <v>26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1</v>
      </c>
      <c r="R53" s="378"/>
      <c r="S53" s="379"/>
      <c r="T53" s="175">
        <f>T23</f>
        <v>0</v>
      </c>
      <c r="U53" s="175"/>
      <c r="V53" s="175"/>
      <c r="W53" s="176">
        <f>W23</f>
        <v>1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0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0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0</v>
      </c>
      <c r="R55" s="378"/>
      <c r="S55" s="379"/>
      <c r="T55" s="175">
        <f t="shared" si="28"/>
        <v>0</v>
      </c>
      <c r="U55" s="175"/>
      <c r="V55" s="175"/>
      <c r="W55" s="176">
        <f t="shared" si="29"/>
        <v>0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151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 xml:space="preserve"> 경상북도 김천시 어모면 옥율리 212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73" priority="9">
      <formula>Q13:S17=0</formula>
    </cfRule>
  </conditionalFormatting>
  <conditionalFormatting sqref="AA14:AA19 AA44:AH49">
    <cfRule type="expression" dxfId="972" priority="4">
      <formula>Q14:S17=0</formula>
    </cfRule>
  </conditionalFormatting>
  <conditionalFormatting sqref="AA20:AA21 AA50:AH51">
    <cfRule type="expression" dxfId="971" priority="2">
      <formula>Q20:S26=0</formula>
    </cfRule>
  </conditionalFormatting>
  <conditionalFormatting sqref="AA24:AA25 AA54:AH55">
    <cfRule type="expression" dxfId="970" priority="10329">
      <formula>Q24:S26=0</formula>
    </cfRule>
  </conditionalFormatting>
  <conditionalFormatting sqref="AA26 AA56:AH56">
    <cfRule type="expression" dxfId="969" priority="10332">
      <formula>Q26:S26=0</formula>
    </cfRule>
  </conditionalFormatting>
  <conditionalFormatting sqref="AA57:AH57">
    <cfRule type="expression" dxfId="968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Q43:Q56 T43:T56 C46:D56 M8:M27 B12:B28 E12:E27 E42:E57 M38:M57 B42:B58 AA12:AA26" xr:uid="{F98A277C-F460-47EF-B652-04709AA5F777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52CAE-A1DE-4986-A757-EF6B0F9A7751}">
  <sheetPr>
    <tabColor theme="4"/>
    <pageSetUpPr fitToPage="1"/>
  </sheetPr>
  <dimension ref="B1:AK59"/>
  <sheetViews>
    <sheetView topLeftCell="A6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8.88671875" style="5" bestFit="1" customWidth="1"/>
    <col min="37" max="37" width="3.109375" style="5" bestFit="1" customWidth="1"/>
    <col min="38" max="41" width="2.33203125" style="5"/>
    <col min="42" max="42" width="5.6640625" style="5" bestFit="1" customWidth="1"/>
    <col min="43" max="43" width="2.33203125" style="5"/>
    <col min="44" max="44" width="5.6640625" style="5" bestFit="1" customWidth="1"/>
    <col min="45" max="16384" width="2.33203125" style="5"/>
  </cols>
  <sheetData>
    <row r="1" spans="2:37" ht="14.25" thickBot="1" x14ac:dyDescent="0.2">
      <c r="B1" s="29" t="s">
        <v>136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J13" s="26"/>
      <c r="AK13"/>
    </row>
    <row r="14" spans="2:37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15</v>
      </c>
      <c r="R14" s="247"/>
      <c r="S14" s="248"/>
      <c r="T14" s="249">
        <f t="shared" ref="T14" si="0">IFERROR(ROUNDDOWN(Q14/M14,0),"")</f>
        <v>0</v>
      </c>
      <c r="U14" s="250"/>
      <c r="V14" s="250"/>
      <c r="W14" s="251">
        <f t="shared" ref="W14" si="1">IFERROR(Q14-(T14*M14),"")</f>
        <v>15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J14" s="26"/>
      <c r="AK14"/>
    </row>
    <row r="15" spans="2:37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J15" s="26"/>
      <c r="AK15"/>
    </row>
    <row r="16" spans="2:37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18</v>
      </c>
      <c r="R16" s="247"/>
      <c r="S16" s="248"/>
      <c r="T16" s="249">
        <f t="shared" si="3"/>
        <v>0</v>
      </c>
      <c r="U16" s="250"/>
      <c r="V16" s="250"/>
      <c r="W16" s="251">
        <f t="shared" si="4"/>
        <v>18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J16" s="26"/>
      <c r="AK16"/>
    </row>
    <row r="17" spans="2:37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14</v>
      </c>
      <c r="R17" s="247"/>
      <c r="S17" s="248"/>
      <c r="T17" s="249">
        <f t="shared" si="3"/>
        <v>0</v>
      </c>
      <c r="U17" s="250"/>
      <c r="V17" s="250"/>
      <c r="W17" s="251">
        <f t="shared" si="4"/>
        <v>14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J17" s="26"/>
      <c r="AK17"/>
    </row>
    <row r="18" spans="2:37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12</v>
      </c>
      <c r="R18" s="247"/>
      <c r="S18" s="248"/>
      <c r="T18" s="249">
        <f t="shared" si="3"/>
        <v>0</v>
      </c>
      <c r="U18" s="250"/>
      <c r="V18" s="250"/>
      <c r="W18" s="251">
        <f t="shared" si="4"/>
        <v>12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J18" s="26"/>
      <c r="AK18"/>
    </row>
    <row r="19" spans="2:37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3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3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J19" s="26"/>
      <c r="AK19"/>
    </row>
    <row r="20" spans="2:37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23</v>
      </c>
      <c r="R20" s="247"/>
      <c r="S20" s="248"/>
      <c r="T20" s="249">
        <f t="shared" si="5"/>
        <v>0</v>
      </c>
      <c r="U20" s="250"/>
      <c r="V20" s="250"/>
      <c r="W20" s="251">
        <f t="shared" si="6"/>
        <v>23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K20"/>
    </row>
    <row r="21" spans="2:37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4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4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K21"/>
    </row>
    <row r="22" spans="2:37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15</v>
      </c>
      <c r="R22" s="247"/>
      <c r="S22" s="248"/>
      <c r="T22" s="249">
        <f t="shared" si="3"/>
        <v>0</v>
      </c>
      <c r="U22" s="250"/>
      <c r="V22" s="250"/>
      <c r="W22" s="251">
        <f t="shared" si="4"/>
        <v>15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J22" s="26"/>
      <c r="AK22"/>
    </row>
    <row r="23" spans="2:37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0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0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J23" s="26"/>
      <c r="AK23"/>
    </row>
    <row r="24" spans="2:37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0</v>
      </c>
      <c r="R24" s="247"/>
      <c r="S24" s="248"/>
      <c r="T24" s="249">
        <f t="shared" si="3"/>
        <v>0</v>
      </c>
      <c r="U24" s="250"/>
      <c r="V24" s="250"/>
      <c r="W24" s="251">
        <f t="shared" si="4"/>
        <v>0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J24" s="26"/>
      <c r="AK24" s="22"/>
    </row>
    <row r="25" spans="2:37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0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J25" s="26"/>
      <c r="AK25"/>
    </row>
    <row r="26" spans="2:37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  <c r="AJ26" s="22"/>
    </row>
    <row r="27" spans="2:37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104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37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tr">
        <f>G8</f>
        <v>경상북도 경산시 압량읍 가야로 20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37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37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37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7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경산센터(저온)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경상북도 경산시 압량읍 가야로 20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15</v>
      </c>
      <c r="R44" s="378"/>
      <c r="S44" s="379"/>
      <c r="T44" s="175">
        <f t="shared" si="16"/>
        <v>0</v>
      </c>
      <c r="U44" s="175"/>
      <c r="V44" s="175"/>
      <c r="W44" s="176">
        <f t="shared" si="17"/>
        <v>15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18</v>
      </c>
      <c r="R46" s="378"/>
      <c r="S46" s="379"/>
      <c r="T46" s="175">
        <f t="shared" si="16"/>
        <v>0</v>
      </c>
      <c r="U46" s="175"/>
      <c r="V46" s="175"/>
      <c r="W46" s="176">
        <f t="shared" si="17"/>
        <v>18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14</v>
      </c>
      <c r="R47" s="378"/>
      <c r="S47" s="379"/>
      <c r="T47" s="175">
        <f t="shared" si="16"/>
        <v>0</v>
      </c>
      <c r="U47" s="175"/>
      <c r="V47" s="175"/>
      <c r="W47" s="176">
        <f t="shared" si="17"/>
        <v>14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12</v>
      </c>
      <c r="R48" s="378"/>
      <c r="S48" s="379"/>
      <c r="T48" s="175">
        <f t="shared" si="16"/>
        <v>0</v>
      </c>
      <c r="U48" s="175"/>
      <c r="V48" s="175"/>
      <c r="W48" s="176">
        <f t="shared" si="17"/>
        <v>12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3</v>
      </c>
      <c r="R49" s="378"/>
      <c r="S49" s="379"/>
      <c r="T49" s="175">
        <f t="shared" si="16"/>
        <v>0</v>
      </c>
      <c r="U49" s="175"/>
      <c r="V49" s="175"/>
      <c r="W49" s="176">
        <f t="shared" si="17"/>
        <v>3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23</v>
      </c>
      <c r="R50" s="378"/>
      <c r="S50" s="379"/>
      <c r="T50" s="175">
        <f t="shared" ref="T50:T51" si="22">T20</f>
        <v>0</v>
      </c>
      <c r="U50" s="175"/>
      <c r="V50" s="175"/>
      <c r="W50" s="176">
        <f t="shared" ref="W50:W51" si="23">W20</f>
        <v>23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4</v>
      </c>
      <c r="R51" s="378"/>
      <c r="S51" s="379"/>
      <c r="T51" s="175">
        <f t="shared" si="22"/>
        <v>0</v>
      </c>
      <c r="U51" s="175"/>
      <c r="V51" s="175"/>
      <c r="W51" s="176">
        <f t="shared" si="23"/>
        <v>4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15</v>
      </c>
      <c r="R52" s="378"/>
      <c r="S52" s="379"/>
      <c r="T52" s="175">
        <f>T22</f>
        <v>0</v>
      </c>
      <c r="U52" s="175"/>
      <c r="V52" s="175"/>
      <c r="W52" s="176">
        <f>W22</f>
        <v>15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0</v>
      </c>
      <c r="R53" s="378"/>
      <c r="S53" s="379"/>
      <c r="T53" s="175">
        <f>T23</f>
        <v>0</v>
      </c>
      <c r="U53" s="175"/>
      <c r="V53" s="175"/>
      <c r="W53" s="176">
        <f>W23</f>
        <v>0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0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0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0</v>
      </c>
      <c r="R55" s="378"/>
      <c r="S55" s="379"/>
      <c r="T55" s="175">
        <f t="shared" si="28"/>
        <v>0</v>
      </c>
      <c r="U55" s="175"/>
      <c r="V55" s="175"/>
      <c r="W55" s="176">
        <f t="shared" si="29"/>
        <v>0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104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경상북도 경산시 압량읍 가야로 20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AA45:AH45"/>
    <mergeCell ref="G34:P35"/>
    <mergeCell ref="AD40:AH41"/>
    <mergeCell ref="V38:AH39"/>
    <mergeCell ref="B43:D43"/>
    <mergeCell ref="C34:F35"/>
    <mergeCell ref="T43:V43"/>
    <mergeCell ref="AA43:AH43"/>
    <mergeCell ref="E22:L22"/>
    <mergeCell ref="M22:P22"/>
    <mergeCell ref="Q22:S22"/>
    <mergeCell ref="W22:Z22"/>
    <mergeCell ref="T24:V24"/>
    <mergeCell ref="W24:Z24"/>
    <mergeCell ref="B28:V29"/>
    <mergeCell ref="Q26:S26"/>
    <mergeCell ref="T26:V26"/>
    <mergeCell ref="W26:Z26"/>
    <mergeCell ref="E26:L26"/>
    <mergeCell ref="M26:P26"/>
    <mergeCell ref="AA26:AH26"/>
    <mergeCell ref="E24:L24"/>
    <mergeCell ref="AA23:AH23"/>
    <mergeCell ref="W52:Z52"/>
    <mergeCell ref="AA52:AH52"/>
    <mergeCell ref="Q52:S52"/>
    <mergeCell ref="AA51:AH51"/>
    <mergeCell ref="Q50:S50"/>
    <mergeCell ref="T50:V50"/>
    <mergeCell ref="W50:Z50"/>
    <mergeCell ref="AA50:AH50"/>
    <mergeCell ref="W53:Z53"/>
    <mergeCell ref="W51:Z51"/>
    <mergeCell ref="AA53:AH53"/>
    <mergeCell ref="B58:V59"/>
    <mergeCell ref="W58:AH59"/>
    <mergeCell ref="E57:L57"/>
    <mergeCell ref="AA57:AH57"/>
    <mergeCell ref="B57:D57"/>
    <mergeCell ref="M57:Z57"/>
    <mergeCell ref="AB40:AC41"/>
    <mergeCell ref="AA21:AH21"/>
    <mergeCell ref="E23:L23"/>
    <mergeCell ref="M23:P23"/>
    <mergeCell ref="Q23:S23"/>
    <mergeCell ref="W23:Z23"/>
    <mergeCell ref="T23:V23"/>
    <mergeCell ref="AA24:AH24"/>
    <mergeCell ref="W21:Z21"/>
    <mergeCell ref="M24:P24"/>
    <mergeCell ref="R40:U41"/>
    <mergeCell ref="V40:AA41"/>
    <mergeCell ref="Q24:S24"/>
    <mergeCell ref="AA22:AH22"/>
    <mergeCell ref="T22:V22"/>
    <mergeCell ref="T54:V54"/>
    <mergeCell ref="W54:Z54"/>
    <mergeCell ref="AA54:AH54"/>
    <mergeCell ref="V8:AH9"/>
    <mergeCell ref="C10:F11"/>
    <mergeCell ref="G10:P11"/>
    <mergeCell ref="R10:U11"/>
    <mergeCell ref="V10:AA11"/>
    <mergeCell ref="B13:D13"/>
    <mergeCell ref="E13:L13"/>
    <mergeCell ref="M13:P13"/>
    <mergeCell ref="M42:P42"/>
    <mergeCell ref="Q42:S42"/>
    <mergeCell ref="T42:V42"/>
    <mergeCell ref="E17:L17"/>
    <mergeCell ref="M17:P17"/>
    <mergeCell ref="Q17:S17"/>
    <mergeCell ref="T17:V17"/>
    <mergeCell ref="Q13:S13"/>
    <mergeCell ref="T13:V13"/>
    <mergeCell ref="E12:L12"/>
    <mergeCell ref="Q12:S12"/>
    <mergeCell ref="W28:AH29"/>
    <mergeCell ref="E21:L21"/>
    <mergeCell ref="M21:P21"/>
    <mergeCell ref="Q21:S21"/>
    <mergeCell ref="T21:V21"/>
    <mergeCell ref="T12:V12"/>
    <mergeCell ref="W12:Z12"/>
    <mergeCell ref="AA12:AH12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E56:L56"/>
    <mergeCell ref="M56:P56"/>
    <mergeCell ref="Q56:S56"/>
    <mergeCell ref="T56:V56"/>
    <mergeCell ref="W56:Z56"/>
    <mergeCell ref="AA56:AH56"/>
    <mergeCell ref="W42:Z42"/>
    <mergeCell ref="E54:L54"/>
    <mergeCell ref="M54:P54"/>
    <mergeCell ref="Q54:S54"/>
    <mergeCell ref="AA42:AH42"/>
    <mergeCell ref="E55:L55"/>
    <mergeCell ref="M55:P55"/>
    <mergeCell ref="Q55:S55"/>
    <mergeCell ref="E45:L45"/>
    <mergeCell ref="M45:P45"/>
    <mergeCell ref="E43:L43"/>
    <mergeCell ref="T47:V47"/>
    <mergeCell ref="W47:Z47"/>
    <mergeCell ref="E46:L46"/>
    <mergeCell ref="M46:P46"/>
    <mergeCell ref="Q46:S46"/>
    <mergeCell ref="T55:V55"/>
    <mergeCell ref="W55:Z55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T18:V18"/>
    <mergeCell ref="W18:Z18"/>
    <mergeCell ref="AA18:AH18"/>
    <mergeCell ref="E18:L18"/>
    <mergeCell ref="M18:P18"/>
    <mergeCell ref="Q18:S18"/>
    <mergeCell ref="AA55:AH55"/>
    <mergeCell ref="M25:P25"/>
    <mergeCell ref="Q25:S25"/>
    <mergeCell ref="T25:V25"/>
    <mergeCell ref="W25:Z25"/>
    <mergeCell ref="AA25:AH25"/>
    <mergeCell ref="E49:L49"/>
    <mergeCell ref="M49:P49"/>
    <mergeCell ref="Q49:S49"/>
    <mergeCell ref="T49:V49"/>
    <mergeCell ref="W49:Z49"/>
    <mergeCell ref="E25:L25"/>
    <mergeCell ref="B32:AH33"/>
    <mergeCell ref="B34:B41"/>
    <mergeCell ref="B27:D27"/>
    <mergeCell ref="E27:L27"/>
    <mergeCell ref="M27:Z27"/>
    <mergeCell ref="AA27:AH27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E14:L14"/>
    <mergeCell ref="M14:P14"/>
    <mergeCell ref="Q14:S14"/>
    <mergeCell ref="T14:V14"/>
    <mergeCell ref="W14:Z14"/>
    <mergeCell ref="AA14:AH14"/>
    <mergeCell ref="E44:L44"/>
    <mergeCell ref="M44:P44"/>
    <mergeCell ref="Q44:S44"/>
    <mergeCell ref="T44:V44"/>
    <mergeCell ref="W44:Z44"/>
    <mergeCell ref="AA44:AH44"/>
    <mergeCell ref="Q34:Q41"/>
    <mergeCell ref="R34:U35"/>
    <mergeCell ref="V34:AH35"/>
    <mergeCell ref="C36:F37"/>
    <mergeCell ref="C38:F39"/>
    <mergeCell ref="G38:P39"/>
    <mergeCell ref="R38:U39"/>
    <mergeCell ref="W17:Z17"/>
    <mergeCell ref="AA17:AH17"/>
    <mergeCell ref="E19:L19"/>
    <mergeCell ref="M19:P19"/>
    <mergeCell ref="Q19:S19"/>
    <mergeCell ref="W46:Z46"/>
    <mergeCell ref="AA46:AH46"/>
    <mergeCell ref="AA49:AH49"/>
    <mergeCell ref="E48:L48"/>
    <mergeCell ref="M48:P48"/>
    <mergeCell ref="Q48:S48"/>
    <mergeCell ref="T48:V48"/>
    <mergeCell ref="AB36:AC37"/>
    <mergeCell ref="AD36:AH37"/>
    <mergeCell ref="R36:U37"/>
    <mergeCell ref="V36:AA37"/>
    <mergeCell ref="G40:P41"/>
    <mergeCell ref="W48:Z48"/>
    <mergeCell ref="AA48:AH48"/>
    <mergeCell ref="W43:Z43"/>
    <mergeCell ref="AA47:AH47"/>
    <mergeCell ref="E47:L47"/>
    <mergeCell ref="M47:P47"/>
    <mergeCell ref="Q47:S47"/>
    <mergeCell ref="E42:L42"/>
    <mergeCell ref="C40:F41"/>
    <mergeCell ref="G36:K37"/>
    <mergeCell ref="L36:P37"/>
    <mergeCell ref="W45:Z45"/>
    <mergeCell ref="E53:L53"/>
    <mergeCell ref="M53:P53"/>
    <mergeCell ref="Q53:S53"/>
    <mergeCell ref="T53:V53"/>
    <mergeCell ref="M43:P43"/>
    <mergeCell ref="Q43:S43"/>
    <mergeCell ref="M52:P52"/>
    <mergeCell ref="E50:L50"/>
    <mergeCell ref="M50:P50"/>
    <mergeCell ref="E51:L51"/>
    <mergeCell ref="M51:P51"/>
    <mergeCell ref="Q51:S51"/>
    <mergeCell ref="T51:V51"/>
    <mergeCell ref="E52:L52"/>
    <mergeCell ref="T52:V52"/>
    <mergeCell ref="Q45:S45"/>
    <mergeCell ref="T45:V45"/>
    <mergeCell ref="T46:V46"/>
  </mergeCells>
  <phoneticPr fontId="7" type="noConversion"/>
  <conditionalFormatting sqref="AA13 AA22:AA23 AA43:AH43 AA52:AH53">
    <cfRule type="expression" dxfId="967" priority="9">
      <formula>Q13:S17=0</formula>
    </cfRule>
  </conditionalFormatting>
  <conditionalFormatting sqref="AA14:AA19 AA44:AH49">
    <cfRule type="expression" dxfId="966" priority="4">
      <formula>Q14:S17=0</formula>
    </cfRule>
  </conditionalFormatting>
  <conditionalFormatting sqref="AA20:AA21 AA50:AH51">
    <cfRule type="expression" dxfId="965" priority="2">
      <formula>Q20:S26=0</formula>
    </cfRule>
  </conditionalFormatting>
  <conditionalFormatting sqref="AA24:AA25 AA54:AH55">
    <cfRule type="expression" dxfId="964" priority="10325">
      <formula>Q24:S26=0</formula>
    </cfRule>
  </conditionalFormatting>
  <conditionalFormatting sqref="AA26 AA56:AH56">
    <cfRule type="expression" dxfId="963" priority="10328">
      <formula>Q26:S26=0</formula>
    </cfRule>
  </conditionalFormatting>
  <conditionalFormatting sqref="AA57:AH57">
    <cfRule type="expression" dxfId="962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Q43:Q56 T43:T56 C46:D56 M8:M27 B12:B28 E12:E27 E42:E57 M38:M57 B42:B58 AA12:AA26" xr:uid="{7E9F578B-C209-4C81-9554-2A60CA1EA785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BD7B1-020A-4CF9-ACB4-7E846E6B6F2D}">
  <sheetPr codeName="Sheet20">
    <tabColor theme="4"/>
    <pageSetUpPr fitToPage="1"/>
  </sheetPr>
  <dimension ref="B1:AJ59"/>
  <sheetViews>
    <sheetView topLeftCell="A11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8" width="2.21875" style="5" customWidth="1"/>
    <col min="39" max="39" width="2.33203125" style="5"/>
    <col min="40" max="40" width="5.6640625" style="5" bestFit="1" customWidth="1"/>
    <col min="41" max="42" width="2.33203125" style="5"/>
    <col min="43" max="43" width="5.6640625" style="5" bestFit="1" customWidth="1"/>
    <col min="44" max="16384" width="2.33203125" style="5"/>
  </cols>
  <sheetData>
    <row r="1" spans="2:36" ht="14.25" thickBot="1" x14ac:dyDescent="0.2">
      <c r="B1" s="29" t="s">
        <v>59</v>
      </c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J13"/>
    </row>
    <row r="14" spans="2:36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36</v>
      </c>
      <c r="R14" s="247"/>
      <c r="S14" s="248"/>
      <c r="T14" s="249">
        <f t="shared" ref="T14" si="0">IFERROR(ROUNDDOWN(Q14/M14,0),"")</f>
        <v>1</v>
      </c>
      <c r="U14" s="250"/>
      <c r="V14" s="250"/>
      <c r="W14" s="251">
        <f t="shared" ref="W14" si="1">IFERROR(Q14-(T14*M14),"")</f>
        <v>3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J14"/>
    </row>
    <row r="15" spans="2:36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J15"/>
    </row>
    <row r="16" spans="2:36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39</v>
      </c>
      <c r="R16" s="247"/>
      <c r="S16" s="248"/>
      <c r="T16" s="249">
        <f t="shared" si="3"/>
        <v>0</v>
      </c>
      <c r="U16" s="250"/>
      <c r="V16" s="250"/>
      <c r="W16" s="251">
        <f t="shared" si="4"/>
        <v>39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J16" s="26"/>
    </row>
    <row r="17" spans="2:36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24</v>
      </c>
      <c r="R17" s="247"/>
      <c r="S17" s="248"/>
      <c r="T17" s="249">
        <f t="shared" si="3"/>
        <v>0</v>
      </c>
      <c r="U17" s="250"/>
      <c r="V17" s="250"/>
      <c r="W17" s="251">
        <f t="shared" si="4"/>
        <v>24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J17" s="26"/>
    </row>
    <row r="18" spans="2:36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19</v>
      </c>
      <c r="R18" s="247"/>
      <c r="S18" s="248"/>
      <c r="T18" s="249">
        <f t="shared" si="3"/>
        <v>0</v>
      </c>
      <c r="U18" s="250"/>
      <c r="V18" s="250"/>
      <c r="W18" s="251">
        <f t="shared" si="4"/>
        <v>19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J18"/>
    </row>
    <row r="19" spans="2:36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1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1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J19"/>
    </row>
    <row r="20" spans="2:36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29</v>
      </c>
      <c r="R20" s="247"/>
      <c r="S20" s="248"/>
      <c r="T20" s="249">
        <f t="shared" si="5"/>
        <v>0</v>
      </c>
      <c r="U20" s="250"/>
      <c r="V20" s="250"/>
      <c r="W20" s="251">
        <f t="shared" si="6"/>
        <v>29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</row>
    <row r="21" spans="2:36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14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14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</row>
    <row r="22" spans="2:36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38</v>
      </c>
      <c r="R22" s="247"/>
      <c r="S22" s="248"/>
      <c r="T22" s="249">
        <f t="shared" si="3"/>
        <v>1</v>
      </c>
      <c r="U22" s="250"/>
      <c r="V22" s="250"/>
      <c r="W22" s="251">
        <f t="shared" si="4"/>
        <v>5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J22"/>
    </row>
    <row r="23" spans="2:36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3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3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J23"/>
    </row>
    <row r="24" spans="2:36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2</v>
      </c>
      <c r="R24" s="247"/>
      <c r="S24" s="248"/>
      <c r="T24" s="249">
        <f t="shared" si="3"/>
        <v>0</v>
      </c>
      <c r="U24" s="250"/>
      <c r="V24" s="250"/>
      <c r="W24" s="251">
        <f t="shared" si="4"/>
        <v>2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J24"/>
    </row>
    <row r="25" spans="2:36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0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J25"/>
    </row>
    <row r="26" spans="2:36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  <c r="AJ26"/>
    </row>
    <row r="27" spans="2:36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205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36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">
        <v>30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36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36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36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6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화성센터(저온)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경기 화성시 초록로 103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36</v>
      </c>
      <c r="R44" s="378"/>
      <c r="S44" s="379"/>
      <c r="T44" s="175">
        <f t="shared" si="16"/>
        <v>1</v>
      </c>
      <c r="U44" s="175"/>
      <c r="V44" s="175"/>
      <c r="W44" s="176">
        <f t="shared" si="17"/>
        <v>3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39</v>
      </c>
      <c r="R46" s="378"/>
      <c r="S46" s="379"/>
      <c r="T46" s="175">
        <f t="shared" si="16"/>
        <v>0</v>
      </c>
      <c r="U46" s="175"/>
      <c r="V46" s="175"/>
      <c r="W46" s="176">
        <f t="shared" si="17"/>
        <v>39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24</v>
      </c>
      <c r="R47" s="378"/>
      <c r="S47" s="379"/>
      <c r="T47" s="175">
        <f t="shared" si="16"/>
        <v>0</v>
      </c>
      <c r="U47" s="175"/>
      <c r="V47" s="175"/>
      <c r="W47" s="176">
        <f t="shared" si="17"/>
        <v>24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19</v>
      </c>
      <c r="R48" s="378"/>
      <c r="S48" s="379"/>
      <c r="T48" s="175">
        <f t="shared" si="16"/>
        <v>0</v>
      </c>
      <c r="U48" s="175"/>
      <c r="V48" s="175"/>
      <c r="W48" s="176">
        <f t="shared" si="17"/>
        <v>19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1</v>
      </c>
      <c r="R49" s="378"/>
      <c r="S49" s="379"/>
      <c r="T49" s="175">
        <f t="shared" si="16"/>
        <v>0</v>
      </c>
      <c r="U49" s="175"/>
      <c r="V49" s="175"/>
      <c r="W49" s="176">
        <f t="shared" si="17"/>
        <v>1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29</v>
      </c>
      <c r="R50" s="378"/>
      <c r="S50" s="379"/>
      <c r="T50" s="175">
        <f t="shared" ref="T50:T51" si="22">T20</f>
        <v>0</v>
      </c>
      <c r="U50" s="175"/>
      <c r="V50" s="175"/>
      <c r="W50" s="176">
        <f t="shared" ref="W50:W51" si="23">W20</f>
        <v>29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14</v>
      </c>
      <c r="R51" s="378"/>
      <c r="S51" s="379"/>
      <c r="T51" s="175">
        <f t="shared" si="22"/>
        <v>0</v>
      </c>
      <c r="U51" s="175"/>
      <c r="V51" s="175"/>
      <c r="W51" s="176">
        <f t="shared" si="23"/>
        <v>14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38</v>
      </c>
      <c r="R52" s="378"/>
      <c r="S52" s="379"/>
      <c r="T52" s="175">
        <f>T22</f>
        <v>1</v>
      </c>
      <c r="U52" s="175"/>
      <c r="V52" s="175"/>
      <c r="W52" s="176">
        <f>W22</f>
        <v>5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3</v>
      </c>
      <c r="R53" s="378"/>
      <c r="S53" s="379"/>
      <c r="T53" s="175">
        <f>T23</f>
        <v>0</v>
      </c>
      <c r="U53" s="175"/>
      <c r="V53" s="175"/>
      <c r="W53" s="176">
        <f>W23</f>
        <v>3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2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2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0</v>
      </c>
      <c r="R55" s="378"/>
      <c r="S55" s="379"/>
      <c r="T55" s="175">
        <f t="shared" si="28"/>
        <v>0</v>
      </c>
      <c r="U55" s="175"/>
      <c r="V55" s="175"/>
      <c r="W55" s="176">
        <f t="shared" si="29"/>
        <v>0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205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 화성시 초록로 103
오민수 대리 031-8077-2407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61" priority="9">
      <formula>Q13:S17=0</formula>
    </cfRule>
  </conditionalFormatting>
  <conditionalFormatting sqref="AA14:AA19 AA44:AH49">
    <cfRule type="expression" dxfId="960" priority="4">
      <formula>Q14:S17=0</formula>
    </cfRule>
  </conditionalFormatting>
  <conditionalFormatting sqref="AA20:AA21 AA50:AH51">
    <cfRule type="expression" dxfId="959" priority="2">
      <formula>Q20:S26=0</formula>
    </cfRule>
  </conditionalFormatting>
  <conditionalFormatting sqref="AA24:AA25 AA54:AH55">
    <cfRule type="expression" dxfId="958" priority="10321">
      <formula>Q24:S26=0</formula>
    </cfRule>
  </conditionalFormatting>
  <conditionalFormatting sqref="AA26 AA56:AH56">
    <cfRule type="expression" dxfId="957" priority="10324">
      <formula>Q26:S26=0</formula>
    </cfRule>
  </conditionalFormatting>
  <conditionalFormatting sqref="AA57:AH57">
    <cfRule type="expression" dxfId="956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Q43:Q56 T43:T56 C46:D56 M8:M27 B12:B28 E12:E27 E42:E57 M38:M57 B42:B58 AA12:AA26" xr:uid="{2277958B-4F0D-4693-912F-36F4CC878353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1EADD-B4AB-4830-8E38-EF7310CE18C5}">
  <sheetPr codeName="Sheet21">
    <tabColor theme="4"/>
    <pageSetUpPr fitToPage="1"/>
  </sheetPr>
  <dimension ref="B1:AQ59"/>
  <sheetViews>
    <sheetView topLeftCell="A16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1" width="2.33203125" style="5"/>
    <col min="42" max="42" width="28.88671875" style="5" bestFit="1" customWidth="1"/>
    <col min="43" max="43" width="3.5546875" style="5" bestFit="1" customWidth="1"/>
    <col min="44" max="45" width="2.33203125" style="5"/>
    <col min="46" max="46" width="5.6640625" style="5" bestFit="1" customWidth="1"/>
    <col min="47" max="48" width="2.33203125" style="5"/>
    <col min="49" max="49" width="5.6640625" style="5" bestFit="1" customWidth="1"/>
    <col min="50" max="16384" width="2.33203125" style="5"/>
  </cols>
  <sheetData>
    <row r="1" spans="2:34" ht="14.25" thickBot="1" x14ac:dyDescent="0.2">
      <c r="B1" s="29" t="s">
        <v>96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</row>
    <row r="14" spans="2:34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45</v>
      </c>
      <c r="R14" s="247"/>
      <c r="S14" s="248"/>
      <c r="T14" s="249">
        <f t="shared" ref="T14" si="0">IFERROR(ROUNDDOWN(Q14/M14,0),"")</f>
        <v>1</v>
      </c>
      <c r="U14" s="250"/>
      <c r="V14" s="250"/>
      <c r="W14" s="251">
        <f t="shared" ref="W14" si="1">IFERROR(Q14-(T14*M14),"")</f>
        <v>12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</row>
    <row r="15" spans="2:34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</row>
    <row r="16" spans="2:34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55</v>
      </c>
      <c r="R16" s="247"/>
      <c r="S16" s="248"/>
      <c r="T16" s="249">
        <f t="shared" si="3"/>
        <v>0</v>
      </c>
      <c r="U16" s="250"/>
      <c r="V16" s="250"/>
      <c r="W16" s="251">
        <f t="shared" si="4"/>
        <v>55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</row>
    <row r="17" spans="2:36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40</v>
      </c>
      <c r="R17" s="247"/>
      <c r="S17" s="248"/>
      <c r="T17" s="249">
        <f t="shared" si="3"/>
        <v>0</v>
      </c>
      <c r="U17" s="250"/>
      <c r="V17" s="250"/>
      <c r="W17" s="251">
        <f t="shared" si="4"/>
        <v>40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</row>
    <row r="18" spans="2:36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32</v>
      </c>
      <c r="R18" s="247"/>
      <c r="S18" s="248"/>
      <c r="T18" s="249">
        <f t="shared" si="3"/>
        <v>0</v>
      </c>
      <c r="U18" s="250"/>
      <c r="V18" s="250"/>
      <c r="W18" s="251">
        <f t="shared" si="4"/>
        <v>32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</row>
    <row r="19" spans="2:36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4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4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</row>
    <row r="20" spans="2:36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56</v>
      </c>
      <c r="R20" s="247"/>
      <c r="S20" s="248"/>
      <c r="T20" s="249">
        <f t="shared" si="5"/>
        <v>1</v>
      </c>
      <c r="U20" s="250"/>
      <c r="V20" s="250"/>
      <c r="W20" s="251">
        <f t="shared" si="6"/>
        <v>23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</row>
    <row r="21" spans="2:36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20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20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</row>
    <row r="22" spans="2:36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52</v>
      </c>
      <c r="R22" s="247"/>
      <c r="S22" s="248"/>
      <c r="T22" s="249">
        <f t="shared" si="3"/>
        <v>1</v>
      </c>
      <c r="U22" s="250"/>
      <c r="V22" s="250"/>
      <c r="W22" s="251">
        <f t="shared" si="4"/>
        <v>19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</row>
    <row r="23" spans="2:36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1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1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</row>
    <row r="24" spans="2:36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1</v>
      </c>
      <c r="R24" s="247"/>
      <c r="S24" s="248"/>
      <c r="T24" s="249">
        <f t="shared" si="3"/>
        <v>0</v>
      </c>
      <c r="U24" s="250"/>
      <c r="V24" s="250"/>
      <c r="W24" s="251">
        <f t="shared" si="4"/>
        <v>1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</row>
    <row r="25" spans="2:36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0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0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</row>
    <row r="26" spans="2:36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36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306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36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97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36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36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36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6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43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43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43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43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청라센터(저온)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43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43" x14ac:dyDescent="0.15">
      <c r="B38" s="210"/>
      <c r="C38" s="189" t="s">
        <v>4</v>
      </c>
      <c r="D38" s="182"/>
      <c r="E38" s="182"/>
      <c r="F38" s="182"/>
      <c r="G38" s="363" t="str">
        <f>G8</f>
        <v>인천광역시 서구 북항로120번길 55,
청라로지스틱스센터3, 9층</v>
      </c>
      <c r="H38" s="363"/>
      <c r="I38" s="363"/>
      <c r="J38" s="363"/>
      <c r="K38" s="363"/>
      <c r="L38" s="363"/>
      <c r="M38" s="363"/>
      <c r="N38" s="363"/>
      <c r="O38" s="363"/>
      <c r="P38" s="363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43" x14ac:dyDescent="0.15">
      <c r="B39" s="210"/>
      <c r="C39" s="182"/>
      <c r="D39" s="182"/>
      <c r="E39" s="182"/>
      <c r="F39" s="182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43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43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43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43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  <c r="AP43" s="26"/>
      <c r="AQ43"/>
    </row>
    <row r="44" spans="2:43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45</v>
      </c>
      <c r="R44" s="378"/>
      <c r="S44" s="379"/>
      <c r="T44" s="175">
        <f t="shared" si="16"/>
        <v>1</v>
      </c>
      <c r="U44" s="175"/>
      <c r="V44" s="175"/>
      <c r="W44" s="176">
        <f t="shared" si="17"/>
        <v>12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  <c r="AP44" s="26"/>
      <c r="AQ44"/>
    </row>
    <row r="45" spans="2:43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  <c r="AP45" s="26"/>
      <c r="AQ45"/>
    </row>
    <row r="46" spans="2:43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55</v>
      </c>
      <c r="R46" s="378"/>
      <c r="S46" s="379"/>
      <c r="T46" s="175">
        <f t="shared" si="16"/>
        <v>0</v>
      </c>
      <c r="U46" s="175"/>
      <c r="V46" s="175"/>
      <c r="W46" s="176">
        <f t="shared" si="17"/>
        <v>55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  <c r="AP46" s="26"/>
      <c r="AQ46"/>
    </row>
    <row r="47" spans="2:43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40</v>
      </c>
      <c r="R47" s="378"/>
      <c r="S47" s="379"/>
      <c r="T47" s="175">
        <f t="shared" si="16"/>
        <v>0</v>
      </c>
      <c r="U47" s="175"/>
      <c r="V47" s="175"/>
      <c r="W47" s="176">
        <f t="shared" si="17"/>
        <v>40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  <c r="AP47" s="26"/>
      <c r="AQ47"/>
    </row>
    <row r="48" spans="2:43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32</v>
      </c>
      <c r="R48" s="378"/>
      <c r="S48" s="379"/>
      <c r="T48" s="175">
        <f t="shared" si="16"/>
        <v>0</v>
      </c>
      <c r="U48" s="175"/>
      <c r="V48" s="175"/>
      <c r="W48" s="176">
        <f t="shared" si="17"/>
        <v>32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  <c r="AP48" s="26"/>
      <c r="AQ48"/>
    </row>
    <row r="49" spans="2:43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4</v>
      </c>
      <c r="R49" s="378"/>
      <c r="S49" s="379"/>
      <c r="T49" s="175">
        <f t="shared" si="16"/>
        <v>0</v>
      </c>
      <c r="U49" s="175"/>
      <c r="V49" s="175"/>
      <c r="W49" s="176">
        <f t="shared" si="17"/>
        <v>4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  <c r="AP49" s="26"/>
      <c r="AQ49"/>
    </row>
    <row r="50" spans="2:43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56</v>
      </c>
      <c r="R50" s="378"/>
      <c r="S50" s="379"/>
      <c r="T50" s="175">
        <f t="shared" ref="T50:T51" si="22">T20</f>
        <v>1</v>
      </c>
      <c r="U50" s="175"/>
      <c r="V50" s="175"/>
      <c r="W50" s="176">
        <f t="shared" ref="W50:W51" si="23">W20</f>
        <v>23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  <c r="AP50" s="26"/>
      <c r="AQ50"/>
    </row>
    <row r="51" spans="2:43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20</v>
      </c>
      <c r="R51" s="378"/>
      <c r="S51" s="379"/>
      <c r="T51" s="175">
        <f t="shared" si="22"/>
        <v>0</v>
      </c>
      <c r="U51" s="175"/>
      <c r="V51" s="175"/>
      <c r="W51" s="176">
        <f t="shared" si="23"/>
        <v>20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  <c r="AP51" s="26"/>
      <c r="AQ51"/>
    </row>
    <row r="52" spans="2:43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52</v>
      </c>
      <c r="R52" s="378"/>
      <c r="S52" s="379"/>
      <c r="T52" s="175">
        <f>T22</f>
        <v>1</v>
      </c>
      <c r="U52" s="175"/>
      <c r="V52" s="175"/>
      <c r="W52" s="176">
        <f>W22</f>
        <v>19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  <c r="AP52" s="26"/>
      <c r="AQ52"/>
    </row>
    <row r="53" spans="2:43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1</v>
      </c>
      <c r="R53" s="378"/>
      <c r="S53" s="379"/>
      <c r="T53" s="175">
        <f>T23</f>
        <v>0</v>
      </c>
      <c r="U53" s="175"/>
      <c r="V53" s="175"/>
      <c r="W53" s="176">
        <f>W23</f>
        <v>1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  <c r="AP53" s="26"/>
      <c r="AQ53"/>
    </row>
    <row r="54" spans="2:43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1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1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  <c r="AP54" s="26"/>
      <c r="AQ54"/>
    </row>
    <row r="55" spans="2:43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0</v>
      </c>
      <c r="R55" s="378"/>
      <c r="S55" s="379"/>
      <c r="T55" s="175">
        <f t="shared" si="28"/>
        <v>0</v>
      </c>
      <c r="U55" s="175"/>
      <c r="V55" s="175"/>
      <c r="W55" s="176">
        <f t="shared" si="29"/>
        <v>0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  <c r="AP55" s="26"/>
      <c r="AQ55"/>
    </row>
    <row r="56" spans="2:43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43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306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43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인천광역시 서구 북항로120번길 55,
청라로지스틱스센터3, 9층
02)437-0500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43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55" priority="9">
      <formula>Q13:S17=0</formula>
    </cfRule>
  </conditionalFormatting>
  <conditionalFormatting sqref="AA14:AA19 AA44:AH49">
    <cfRule type="expression" dxfId="954" priority="4">
      <formula>Q14:S17=0</formula>
    </cfRule>
  </conditionalFormatting>
  <conditionalFormatting sqref="AA20:AA21 AA50:AH51">
    <cfRule type="expression" dxfId="953" priority="2">
      <formula>Q20:S26=0</formula>
    </cfRule>
  </conditionalFormatting>
  <conditionalFormatting sqref="AA24:AA25 AA54:AH55">
    <cfRule type="expression" dxfId="952" priority="10317">
      <formula>Q24:S26=0</formula>
    </cfRule>
  </conditionalFormatting>
  <conditionalFormatting sqref="AA26 AA56:AH56">
    <cfRule type="expression" dxfId="951" priority="10320">
      <formula>Q26:S26=0</formula>
    </cfRule>
  </conditionalFormatting>
  <conditionalFormatting sqref="AA57:AH57">
    <cfRule type="expression" dxfId="950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G8:L11 N8:P11 H2:K5 G2:G6 Q2:AH11 M2:P5 L2:L6 G38:L41 N38:P41 H30:K35 G30:G36 Q30:AH41 M30:P35 L30:L36 C12:D12 C42:D42 W28 C16:D18 F24:L27 F22:L22 C20:D26 F13:L19 Q13:Q26 AA42:AA57 T13:T26 Q43:Q56 T43:T56 C46:D56 M8:M27 B12:B28 E12:E27 E42:E57 M38:M57 B42:B58 AA12:AA26" xr:uid="{7416C1A4-DF77-432C-805D-166DD9CA02B4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87776-8AA3-4FB7-95E3-A1D6AFB4E460}">
  <sheetPr codeName="Sheet22">
    <tabColor theme="4"/>
    <pageSetUpPr fitToPage="1"/>
  </sheetPr>
  <dimension ref="B1:AJ59"/>
  <sheetViews>
    <sheetView topLeftCell="A16"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 customWidth="1"/>
    <col min="22" max="25" width="1.6640625" style="5" customWidth="1"/>
    <col min="26" max="26" width="2.33203125" style="5" customWidth="1"/>
    <col min="27" max="35" width="2.33203125" style="5"/>
    <col min="36" max="36" width="2.21875" style="5" customWidth="1"/>
    <col min="37" max="41" width="2.33203125" style="5"/>
    <col min="42" max="42" width="28.88671875" style="5" bestFit="1" customWidth="1"/>
    <col min="43" max="43" width="3.109375" style="5" bestFit="1" customWidth="1"/>
    <col min="44" max="16384" width="2.33203125" style="5"/>
  </cols>
  <sheetData>
    <row r="1" spans="2:34" ht="14.25" thickBot="1" x14ac:dyDescent="0.2">
      <c r="B1" s="29" t="s">
        <v>58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</row>
    <row r="14" spans="2:34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24</v>
      </c>
      <c r="R14" s="247"/>
      <c r="S14" s="248"/>
      <c r="T14" s="249">
        <f t="shared" ref="T14" si="0">IFERROR(ROUNDDOWN(Q14/M14,0),"")</f>
        <v>0</v>
      </c>
      <c r="U14" s="250"/>
      <c r="V14" s="250"/>
      <c r="W14" s="251">
        <f t="shared" ref="W14" si="1">IFERROR(Q14-(T14*M14),"")</f>
        <v>24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</row>
    <row r="15" spans="2:34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</row>
    <row r="16" spans="2:34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28</v>
      </c>
      <c r="R16" s="247"/>
      <c r="S16" s="248"/>
      <c r="T16" s="249">
        <f t="shared" si="3"/>
        <v>0</v>
      </c>
      <c r="U16" s="250"/>
      <c r="V16" s="250"/>
      <c r="W16" s="251">
        <f t="shared" si="4"/>
        <v>28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</row>
    <row r="17" spans="2:36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20</v>
      </c>
      <c r="R17" s="247"/>
      <c r="S17" s="248"/>
      <c r="T17" s="249">
        <f t="shared" si="3"/>
        <v>0</v>
      </c>
      <c r="U17" s="250"/>
      <c r="V17" s="250"/>
      <c r="W17" s="251">
        <f t="shared" si="4"/>
        <v>20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</row>
    <row r="18" spans="2:36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6</v>
      </c>
      <c r="R18" s="247"/>
      <c r="S18" s="248"/>
      <c r="T18" s="249">
        <f t="shared" si="3"/>
        <v>0</v>
      </c>
      <c r="U18" s="250"/>
      <c r="V18" s="250"/>
      <c r="W18" s="251">
        <f t="shared" si="4"/>
        <v>6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</row>
    <row r="19" spans="2:36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3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3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</row>
    <row r="20" spans="2:36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20</v>
      </c>
      <c r="R20" s="247"/>
      <c r="S20" s="248"/>
      <c r="T20" s="249">
        <f t="shared" si="5"/>
        <v>0</v>
      </c>
      <c r="U20" s="250"/>
      <c r="V20" s="250"/>
      <c r="W20" s="251">
        <f t="shared" si="6"/>
        <v>20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</row>
    <row r="21" spans="2:36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8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8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</row>
    <row r="22" spans="2:36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29</v>
      </c>
      <c r="R22" s="247"/>
      <c r="S22" s="248"/>
      <c r="T22" s="249">
        <f t="shared" si="3"/>
        <v>0</v>
      </c>
      <c r="U22" s="250"/>
      <c r="V22" s="250"/>
      <c r="W22" s="251">
        <f t="shared" si="4"/>
        <v>29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</row>
    <row r="23" spans="2:36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0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0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</row>
    <row r="24" spans="2:36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0</v>
      </c>
      <c r="R24" s="247"/>
      <c r="S24" s="248"/>
      <c r="T24" s="249">
        <f t="shared" si="3"/>
        <v>0</v>
      </c>
      <c r="U24" s="250"/>
      <c r="V24" s="250"/>
      <c r="W24" s="251">
        <f t="shared" si="4"/>
        <v>0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</row>
    <row r="25" spans="2:36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1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1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</row>
    <row r="26" spans="2:36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36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139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36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">
        <v>33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36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36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36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36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평택센터(저온)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경기도 평택시 진위면 마산8로10,
진위물류센터 창고동 1층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24</v>
      </c>
      <c r="R44" s="378"/>
      <c r="S44" s="379"/>
      <c r="T44" s="175">
        <f t="shared" si="16"/>
        <v>0</v>
      </c>
      <c r="U44" s="175"/>
      <c r="V44" s="175"/>
      <c r="W44" s="176">
        <f t="shared" si="17"/>
        <v>24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28</v>
      </c>
      <c r="R46" s="378"/>
      <c r="S46" s="379"/>
      <c r="T46" s="175">
        <f t="shared" si="16"/>
        <v>0</v>
      </c>
      <c r="U46" s="175"/>
      <c r="V46" s="175"/>
      <c r="W46" s="176">
        <f t="shared" si="17"/>
        <v>28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20</v>
      </c>
      <c r="R47" s="378"/>
      <c r="S47" s="379"/>
      <c r="T47" s="175">
        <f t="shared" si="16"/>
        <v>0</v>
      </c>
      <c r="U47" s="175"/>
      <c r="V47" s="175"/>
      <c r="W47" s="176">
        <f t="shared" si="17"/>
        <v>20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6</v>
      </c>
      <c r="R48" s="378"/>
      <c r="S48" s="379"/>
      <c r="T48" s="175">
        <f t="shared" si="16"/>
        <v>0</v>
      </c>
      <c r="U48" s="175"/>
      <c r="V48" s="175"/>
      <c r="W48" s="176">
        <f t="shared" si="17"/>
        <v>6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3</v>
      </c>
      <c r="R49" s="378"/>
      <c r="S49" s="379"/>
      <c r="T49" s="175">
        <f t="shared" si="16"/>
        <v>0</v>
      </c>
      <c r="U49" s="175"/>
      <c r="V49" s="175"/>
      <c r="W49" s="176">
        <f t="shared" si="17"/>
        <v>3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20</v>
      </c>
      <c r="R50" s="378"/>
      <c r="S50" s="379"/>
      <c r="T50" s="175">
        <f t="shared" ref="T50:T51" si="22">T20</f>
        <v>0</v>
      </c>
      <c r="U50" s="175"/>
      <c r="V50" s="175"/>
      <c r="W50" s="176">
        <f t="shared" ref="W50:W51" si="23">W20</f>
        <v>20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8</v>
      </c>
      <c r="R51" s="378"/>
      <c r="S51" s="379"/>
      <c r="T51" s="175">
        <f t="shared" si="22"/>
        <v>0</v>
      </c>
      <c r="U51" s="175"/>
      <c r="V51" s="175"/>
      <c r="W51" s="176">
        <f t="shared" si="23"/>
        <v>8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29</v>
      </c>
      <c r="R52" s="378"/>
      <c r="S52" s="379"/>
      <c r="T52" s="175">
        <f>T22</f>
        <v>0</v>
      </c>
      <c r="U52" s="175"/>
      <c r="V52" s="175"/>
      <c r="W52" s="176">
        <f>W22</f>
        <v>29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0</v>
      </c>
      <c r="R53" s="378"/>
      <c r="S53" s="379"/>
      <c r="T53" s="175">
        <f>T23</f>
        <v>0</v>
      </c>
      <c r="U53" s="175"/>
      <c r="V53" s="175"/>
      <c r="W53" s="176">
        <f>W23</f>
        <v>0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0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0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1</v>
      </c>
      <c r="R55" s="378"/>
      <c r="S55" s="379"/>
      <c r="T55" s="175">
        <f t="shared" si="28"/>
        <v>0</v>
      </c>
      <c r="U55" s="175"/>
      <c r="V55" s="175"/>
      <c r="W55" s="176">
        <f t="shared" si="29"/>
        <v>1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139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경기도 평택시 진위면 마산8로10,
진위물류센터 창고동 1층
강민구 대리 031-663-9260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49" priority="9">
      <formula>Q13:S17=0</formula>
    </cfRule>
  </conditionalFormatting>
  <conditionalFormatting sqref="AA14:AA19 AA44:AH49">
    <cfRule type="expression" dxfId="948" priority="4">
      <formula>Q14:S17=0</formula>
    </cfRule>
  </conditionalFormatting>
  <conditionalFormatting sqref="AA20:AA21 AA50:AH51">
    <cfRule type="expression" dxfId="947" priority="2">
      <formula>Q20:S26=0</formula>
    </cfRule>
  </conditionalFormatting>
  <conditionalFormatting sqref="AA24:AA25 AA54:AH55">
    <cfRule type="expression" dxfId="946" priority="10313">
      <formula>Q24:S26=0</formula>
    </cfRule>
  </conditionalFormatting>
  <conditionalFormatting sqref="AA26 AA56:AH56">
    <cfRule type="expression" dxfId="945" priority="10316">
      <formula>Q26:S26=0</formula>
    </cfRule>
  </conditionalFormatting>
  <conditionalFormatting sqref="AA57:AH57">
    <cfRule type="expression" dxfId="944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T43:T56 Q43:Q56 C46:D56 M8:M27 B12:B28 E12:E27 E42:E57 M38:M57 B42:B58 AA12:AA26" xr:uid="{50203CAA-DF37-4D71-BD23-0ECF1EFC0F78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C73C-C382-4F34-BC67-3B6EC96ACF2D}">
  <sheetPr codeName="Sheet23">
    <tabColor theme="4"/>
    <pageSetUpPr fitToPage="1"/>
  </sheetPr>
  <dimension ref="B1:AO59"/>
  <sheetViews>
    <sheetView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28.88671875" style="5" bestFit="1" customWidth="1"/>
    <col min="41" max="41" width="4.5546875" style="5" bestFit="1" customWidth="1"/>
    <col min="42" max="42" width="2.33203125" style="5"/>
    <col min="43" max="43" width="6.33203125" style="5" bestFit="1" customWidth="1"/>
    <col min="44" max="44" width="2.33203125" style="5"/>
    <col min="45" max="46" width="5.6640625" style="5" bestFit="1" customWidth="1"/>
    <col min="47" max="16384" width="2.33203125" style="5"/>
  </cols>
  <sheetData>
    <row r="1" spans="2:41" ht="14.25" thickBot="1" x14ac:dyDescent="0.2">
      <c r="B1" s="29" t="s">
        <v>93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N13" s="26"/>
      <c r="AO13"/>
    </row>
    <row r="14" spans="2:41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78</v>
      </c>
      <c r="R14" s="247"/>
      <c r="S14" s="248"/>
      <c r="T14" s="249">
        <f t="shared" ref="T14" si="0">IFERROR(ROUNDDOWN(Q14/M14,0),"")</f>
        <v>2</v>
      </c>
      <c r="U14" s="250"/>
      <c r="V14" s="250"/>
      <c r="W14" s="251">
        <f t="shared" ref="W14" si="1">IFERROR(Q14-(T14*M14),"")</f>
        <v>12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N14" s="26"/>
      <c r="AO14"/>
    </row>
    <row r="15" spans="2:41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N15" s="26"/>
      <c r="AO15"/>
    </row>
    <row r="16" spans="2:41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113</v>
      </c>
      <c r="R16" s="247"/>
      <c r="S16" s="248"/>
      <c r="T16" s="249">
        <f t="shared" si="3"/>
        <v>1</v>
      </c>
      <c r="U16" s="250"/>
      <c r="V16" s="250"/>
      <c r="W16" s="251">
        <f t="shared" si="4"/>
        <v>41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N16" s="26"/>
      <c r="AO16"/>
    </row>
    <row r="17" spans="2:41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83</v>
      </c>
      <c r="R17" s="247"/>
      <c r="S17" s="248"/>
      <c r="T17" s="249">
        <f t="shared" si="3"/>
        <v>1</v>
      </c>
      <c r="U17" s="250"/>
      <c r="V17" s="250"/>
      <c r="W17" s="251">
        <f t="shared" si="4"/>
        <v>11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N17" s="26"/>
      <c r="AO17"/>
    </row>
    <row r="18" spans="2:41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67</v>
      </c>
      <c r="R18" s="247"/>
      <c r="S18" s="248"/>
      <c r="T18" s="249">
        <f t="shared" si="3"/>
        <v>0</v>
      </c>
      <c r="U18" s="250"/>
      <c r="V18" s="250"/>
      <c r="W18" s="251">
        <f t="shared" si="4"/>
        <v>67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N18" s="26"/>
      <c r="AO18"/>
    </row>
    <row r="19" spans="2:41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7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7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N19" s="26"/>
      <c r="AO19"/>
    </row>
    <row r="20" spans="2:41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62</v>
      </c>
      <c r="R20" s="247"/>
      <c r="S20" s="248"/>
      <c r="T20" s="249">
        <f t="shared" si="5"/>
        <v>1</v>
      </c>
      <c r="U20" s="250"/>
      <c r="V20" s="250"/>
      <c r="W20" s="251">
        <f t="shared" si="6"/>
        <v>29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N20" s="26"/>
      <c r="AO20"/>
    </row>
    <row r="21" spans="2:41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51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51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N21" s="26"/>
      <c r="AO21"/>
    </row>
    <row r="22" spans="2:41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80</v>
      </c>
      <c r="R22" s="247"/>
      <c r="S22" s="248"/>
      <c r="T22" s="249">
        <f t="shared" si="3"/>
        <v>2</v>
      </c>
      <c r="U22" s="250"/>
      <c r="V22" s="250"/>
      <c r="W22" s="251">
        <f t="shared" si="4"/>
        <v>14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N22" s="26"/>
      <c r="AO22"/>
    </row>
    <row r="23" spans="2:41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3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3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N23" s="26"/>
      <c r="AO23"/>
    </row>
    <row r="24" spans="2:41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2</v>
      </c>
      <c r="R24" s="247"/>
      <c r="S24" s="248"/>
      <c r="T24" s="249">
        <f t="shared" si="3"/>
        <v>0</v>
      </c>
      <c r="U24" s="250"/>
      <c r="V24" s="250"/>
      <c r="W24" s="251">
        <f t="shared" si="4"/>
        <v>2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N24" s="26"/>
      <c r="AO24"/>
    </row>
    <row r="25" spans="2:41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3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3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N25" s="26"/>
      <c r="AO25"/>
    </row>
    <row r="26" spans="2:41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</row>
    <row r="27" spans="2:41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549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41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92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41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41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1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1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41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41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41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41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포천센터(저온)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41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41" x14ac:dyDescent="0.15">
      <c r="B38" s="210"/>
      <c r="C38" s="189" t="s">
        <v>4</v>
      </c>
      <c r="D38" s="182"/>
      <c r="E38" s="182"/>
      <c r="F38" s="182"/>
      <c r="G38" s="199" t="str">
        <f>G8</f>
        <v>경기도 포천시 설운동 477,B2F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41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41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41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41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41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  <c r="AN43" s="26"/>
      <c r="AO43"/>
    </row>
    <row r="44" spans="2:41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78</v>
      </c>
      <c r="R44" s="378"/>
      <c r="S44" s="379"/>
      <c r="T44" s="175">
        <f t="shared" si="16"/>
        <v>2</v>
      </c>
      <c r="U44" s="175"/>
      <c r="V44" s="175"/>
      <c r="W44" s="176">
        <f t="shared" si="17"/>
        <v>12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  <c r="AN44" s="26"/>
      <c r="AO44"/>
    </row>
    <row r="45" spans="2:41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  <c r="AN45" s="26"/>
      <c r="AO45"/>
    </row>
    <row r="46" spans="2:41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113</v>
      </c>
      <c r="R46" s="378"/>
      <c r="S46" s="379"/>
      <c r="T46" s="175">
        <f t="shared" si="16"/>
        <v>1</v>
      </c>
      <c r="U46" s="175"/>
      <c r="V46" s="175"/>
      <c r="W46" s="176">
        <f t="shared" si="17"/>
        <v>41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  <c r="AN46" s="26"/>
      <c r="AO46"/>
    </row>
    <row r="47" spans="2:41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83</v>
      </c>
      <c r="R47" s="378"/>
      <c r="S47" s="379"/>
      <c r="T47" s="175">
        <f t="shared" si="16"/>
        <v>1</v>
      </c>
      <c r="U47" s="175"/>
      <c r="V47" s="175"/>
      <c r="W47" s="176">
        <f t="shared" si="17"/>
        <v>11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  <c r="AN47" s="26"/>
      <c r="AO47"/>
    </row>
    <row r="48" spans="2:41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67</v>
      </c>
      <c r="R48" s="378"/>
      <c r="S48" s="379"/>
      <c r="T48" s="175">
        <f t="shared" si="16"/>
        <v>0</v>
      </c>
      <c r="U48" s="175"/>
      <c r="V48" s="175"/>
      <c r="W48" s="176">
        <f t="shared" si="17"/>
        <v>67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  <c r="AN48" s="26"/>
      <c r="AO48"/>
    </row>
    <row r="49" spans="2:41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7</v>
      </c>
      <c r="R49" s="378"/>
      <c r="S49" s="379"/>
      <c r="T49" s="175">
        <f t="shared" si="16"/>
        <v>0</v>
      </c>
      <c r="U49" s="175"/>
      <c r="V49" s="175"/>
      <c r="W49" s="176">
        <f t="shared" si="17"/>
        <v>7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  <c r="AN49" s="26"/>
      <c r="AO49"/>
    </row>
    <row r="50" spans="2:41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62</v>
      </c>
      <c r="R50" s="378"/>
      <c r="S50" s="379"/>
      <c r="T50" s="175">
        <f t="shared" ref="T50:T51" si="22">T20</f>
        <v>1</v>
      </c>
      <c r="U50" s="175"/>
      <c r="V50" s="175"/>
      <c r="W50" s="176">
        <f t="shared" ref="W50:W51" si="23">W20</f>
        <v>29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  <c r="AN50" s="26"/>
      <c r="AO50"/>
    </row>
    <row r="51" spans="2:41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51</v>
      </c>
      <c r="R51" s="378"/>
      <c r="S51" s="379"/>
      <c r="T51" s="175">
        <f t="shared" si="22"/>
        <v>0</v>
      </c>
      <c r="U51" s="175"/>
      <c r="V51" s="175"/>
      <c r="W51" s="176">
        <f t="shared" si="23"/>
        <v>51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  <c r="AN51" s="26"/>
      <c r="AO51"/>
    </row>
    <row r="52" spans="2:41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80</v>
      </c>
      <c r="R52" s="378"/>
      <c r="S52" s="379"/>
      <c r="T52" s="175">
        <f>T22</f>
        <v>2</v>
      </c>
      <c r="U52" s="175"/>
      <c r="V52" s="175"/>
      <c r="W52" s="176">
        <f>W22</f>
        <v>14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  <c r="AN52" s="26"/>
      <c r="AO52"/>
    </row>
    <row r="53" spans="2:41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3</v>
      </c>
      <c r="R53" s="378"/>
      <c r="S53" s="379"/>
      <c r="T53" s="175">
        <f>T23</f>
        <v>0</v>
      </c>
      <c r="U53" s="175"/>
      <c r="V53" s="175"/>
      <c r="W53" s="176">
        <f>W23</f>
        <v>3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  <c r="AN53" s="26"/>
      <c r="AO53"/>
    </row>
    <row r="54" spans="2:41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2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2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  <c r="AN54" s="26"/>
      <c r="AO54"/>
    </row>
    <row r="55" spans="2:41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3</v>
      </c>
      <c r="R55" s="378"/>
      <c r="S55" s="379"/>
      <c r="T55" s="175">
        <f t="shared" si="28"/>
        <v>0</v>
      </c>
      <c r="U55" s="175"/>
      <c r="V55" s="175"/>
      <c r="W55" s="176">
        <f t="shared" si="29"/>
        <v>3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  <c r="AN55" s="26"/>
      <c r="AO55"/>
    </row>
    <row r="56" spans="2:41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41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549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41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경기도 포천시 설운동 477,B2F
031-543-2486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41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T46:V46"/>
    <mergeCell ref="W46:Z46"/>
    <mergeCell ref="E27:L27"/>
    <mergeCell ref="M27:Z27"/>
    <mergeCell ref="W43:Z43"/>
    <mergeCell ref="AA43:AH43"/>
    <mergeCell ref="E43:L43"/>
    <mergeCell ref="M43:P43"/>
    <mergeCell ref="Q43:S43"/>
    <mergeCell ref="T43:V43"/>
    <mergeCell ref="AB40:AC41"/>
    <mergeCell ref="Q42:S42"/>
    <mergeCell ref="T42:V42"/>
    <mergeCell ref="AA20:AH20"/>
    <mergeCell ref="E50:L50"/>
    <mergeCell ref="M50:P50"/>
    <mergeCell ref="Q50:S50"/>
    <mergeCell ref="T50:V50"/>
    <mergeCell ref="W50:Z50"/>
    <mergeCell ref="AA50:AH50"/>
    <mergeCell ref="AA21:AH21"/>
    <mergeCell ref="E23:L23"/>
    <mergeCell ref="M23:P23"/>
    <mergeCell ref="Q23:S23"/>
    <mergeCell ref="W23:Z23"/>
    <mergeCell ref="AA23:AH23"/>
    <mergeCell ref="T23:V23"/>
    <mergeCell ref="E46:L46"/>
    <mergeCell ref="M46:P46"/>
    <mergeCell ref="Q46:S46"/>
    <mergeCell ref="T20:V20"/>
    <mergeCell ref="W20:Z20"/>
    <mergeCell ref="L36:P37"/>
    <mergeCell ref="W28:AH29"/>
    <mergeCell ref="Q34:Q41"/>
    <mergeCell ref="R34:U35"/>
    <mergeCell ref="V34:AH35"/>
    <mergeCell ref="Q15:S15"/>
    <mergeCell ref="T15:V15"/>
    <mergeCell ref="W15:Z15"/>
    <mergeCell ref="AA27:AH27"/>
    <mergeCell ref="B28:V29"/>
    <mergeCell ref="R36:U37"/>
    <mergeCell ref="V36:AA37"/>
    <mergeCell ref="AB36:AC37"/>
    <mergeCell ref="E18:L18"/>
    <mergeCell ref="M18:P18"/>
    <mergeCell ref="E24:L24"/>
    <mergeCell ref="M24:P24"/>
    <mergeCell ref="Q24:S24"/>
    <mergeCell ref="T24:V24"/>
    <mergeCell ref="W24:Z24"/>
    <mergeCell ref="T22:V22"/>
    <mergeCell ref="E22:L22"/>
    <mergeCell ref="M22:P22"/>
    <mergeCell ref="Q22:S22"/>
    <mergeCell ref="W22:Z22"/>
    <mergeCell ref="W21:Z21"/>
    <mergeCell ref="E20:L20"/>
    <mergeCell ref="M20:P20"/>
    <mergeCell ref="Q20:S20"/>
    <mergeCell ref="R8:U9"/>
    <mergeCell ref="W51:Z51"/>
    <mergeCell ref="AA51:AH51"/>
    <mergeCell ref="AA12:AH12"/>
    <mergeCell ref="AA18:AH18"/>
    <mergeCell ref="E57:L57"/>
    <mergeCell ref="E42:L42"/>
    <mergeCell ref="M42:P42"/>
    <mergeCell ref="E54:L54"/>
    <mergeCell ref="M54:P54"/>
    <mergeCell ref="Q54:S54"/>
    <mergeCell ref="T54:V54"/>
    <mergeCell ref="W54:Z54"/>
    <mergeCell ref="AA54:AH54"/>
    <mergeCell ref="AA42:AH42"/>
    <mergeCell ref="W42:Z42"/>
    <mergeCell ref="T12:V12"/>
    <mergeCell ref="W12:Z12"/>
    <mergeCell ref="E12:L12"/>
    <mergeCell ref="Q12:S12"/>
    <mergeCell ref="E21:L21"/>
    <mergeCell ref="M21:P21"/>
    <mergeCell ref="Q21:S21"/>
    <mergeCell ref="T21:V21"/>
    <mergeCell ref="W49:Z4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B13:D13"/>
    <mergeCell ref="E13:L13"/>
    <mergeCell ref="M13:P13"/>
    <mergeCell ref="AA26:AH26"/>
    <mergeCell ref="W18:Z18"/>
    <mergeCell ref="E17:L17"/>
    <mergeCell ref="W26:Z26"/>
    <mergeCell ref="AA24:AH24"/>
    <mergeCell ref="T18:V18"/>
    <mergeCell ref="Q18:S18"/>
    <mergeCell ref="Q13:S13"/>
    <mergeCell ref="AA13:AH13"/>
    <mergeCell ref="T13:V13"/>
    <mergeCell ref="W13:Z13"/>
    <mergeCell ref="M17:P17"/>
    <mergeCell ref="AA17:AH17"/>
    <mergeCell ref="W17:Z17"/>
    <mergeCell ref="Q17:S17"/>
    <mergeCell ref="T17:V17"/>
    <mergeCell ref="M16:P16"/>
    <mergeCell ref="Q16:S16"/>
    <mergeCell ref="T16:V16"/>
    <mergeCell ref="W16:Z16"/>
    <mergeCell ref="AA16:AH16"/>
    <mergeCell ref="E56:L56"/>
    <mergeCell ref="M56:P56"/>
    <mergeCell ref="Q56:S56"/>
    <mergeCell ref="T56:V56"/>
    <mergeCell ref="W56:Z56"/>
    <mergeCell ref="AA56:AH56"/>
    <mergeCell ref="W58:AH59"/>
    <mergeCell ref="E47:L47"/>
    <mergeCell ref="M47:P47"/>
    <mergeCell ref="Q47:S47"/>
    <mergeCell ref="T47:V47"/>
    <mergeCell ref="W47:Z47"/>
    <mergeCell ref="AA47:AH47"/>
    <mergeCell ref="M48:P48"/>
    <mergeCell ref="Q48:S48"/>
    <mergeCell ref="T48:V48"/>
    <mergeCell ref="W48:Z48"/>
    <mergeCell ref="AA48:AH48"/>
    <mergeCell ref="B58:V59"/>
    <mergeCell ref="E48:L48"/>
    <mergeCell ref="AA57:AH57"/>
    <mergeCell ref="B57:D57"/>
    <mergeCell ref="M57:Z57"/>
    <mergeCell ref="T49:V49"/>
    <mergeCell ref="AA15:AH15"/>
    <mergeCell ref="E45:L45"/>
    <mergeCell ref="M45:P45"/>
    <mergeCell ref="Q45:S45"/>
    <mergeCell ref="T45:V45"/>
    <mergeCell ref="W45:Z45"/>
    <mergeCell ref="AA45:AH45"/>
    <mergeCell ref="R38:U39"/>
    <mergeCell ref="E26:L26"/>
    <mergeCell ref="M26:P26"/>
    <mergeCell ref="Q26:S26"/>
    <mergeCell ref="T26:V26"/>
    <mergeCell ref="C38:F39"/>
    <mergeCell ref="V38:AH39"/>
    <mergeCell ref="G38:P39"/>
    <mergeCell ref="B27:D27"/>
    <mergeCell ref="AD40:AH41"/>
    <mergeCell ref="AD36:AH37"/>
    <mergeCell ref="C34:F35"/>
    <mergeCell ref="E16:L16"/>
    <mergeCell ref="E15:L15"/>
    <mergeCell ref="G34:P35"/>
    <mergeCell ref="C36:F37"/>
    <mergeCell ref="M15:P15"/>
    <mergeCell ref="AA22:AH22"/>
    <mergeCell ref="AA46:AH46"/>
    <mergeCell ref="E52:L52"/>
    <mergeCell ref="M52:P52"/>
    <mergeCell ref="B43:D43"/>
    <mergeCell ref="G36:K37"/>
    <mergeCell ref="B32:AH33"/>
    <mergeCell ref="G40:P41"/>
    <mergeCell ref="R40:U41"/>
    <mergeCell ref="V40:AA41"/>
    <mergeCell ref="C40:F41"/>
    <mergeCell ref="B34:B41"/>
    <mergeCell ref="Q52:S52"/>
    <mergeCell ref="T52:V52"/>
    <mergeCell ref="W52:Z52"/>
    <mergeCell ref="AA52:AH52"/>
    <mergeCell ref="E49:L49"/>
    <mergeCell ref="M49:P49"/>
    <mergeCell ref="Q49:S49"/>
    <mergeCell ref="AA49:AH49"/>
    <mergeCell ref="E51:L51"/>
    <mergeCell ref="M51:P51"/>
    <mergeCell ref="Q51:S51"/>
    <mergeCell ref="T51:V51"/>
    <mergeCell ref="E53:L53"/>
    <mergeCell ref="M53:P53"/>
    <mergeCell ref="Q53:S53"/>
    <mergeCell ref="T53:V53"/>
    <mergeCell ref="W53:Z53"/>
    <mergeCell ref="AA53:AH53"/>
    <mergeCell ref="E55:L55"/>
    <mergeCell ref="M55:P55"/>
    <mergeCell ref="Q55:S55"/>
    <mergeCell ref="T55:V55"/>
    <mergeCell ref="W55:Z55"/>
    <mergeCell ref="AA55:AH55"/>
    <mergeCell ref="E14:L14"/>
    <mergeCell ref="M14:P14"/>
    <mergeCell ref="Q14:S14"/>
    <mergeCell ref="T14:V14"/>
    <mergeCell ref="W14:Z14"/>
    <mergeCell ref="AA14:AH14"/>
    <mergeCell ref="E44:L44"/>
    <mergeCell ref="M44:P44"/>
    <mergeCell ref="Q44:S44"/>
    <mergeCell ref="T44:V44"/>
    <mergeCell ref="W44:Z44"/>
    <mergeCell ref="AA44:AH44"/>
    <mergeCell ref="E19:L19"/>
    <mergeCell ref="M19:P19"/>
    <mergeCell ref="Q19:S19"/>
    <mergeCell ref="T19:V19"/>
    <mergeCell ref="W19:Z19"/>
    <mergeCell ref="AA19:AH19"/>
    <mergeCell ref="E25:L25"/>
    <mergeCell ref="M25:P25"/>
    <mergeCell ref="Q25:S25"/>
    <mergeCell ref="T25:V25"/>
    <mergeCell ref="W25:Z25"/>
    <mergeCell ref="AA25:AH25"/>
  </mergeCells>
  <phoneticPr fontId="7" type="noConversion"/>
  <conditionalFormatting sqref="AA13 AA22:AA23 AA43:AH43 AA52:AH53">
    <cfRule type="expression" dxfId="943" priority="9">
      <formula>Q13:S17=0</formula>
    </cfRule>
  </conditionalFormatting>
  <conditionalFormatting sqref="AA14:AA19 AA44:AH49">
    <cfRule type="expression" dxfId="942" priority="4">
      <formula>Q14:S17=0</formula>
    </cfRule>
  </conditionalFormatting>
  <conditionalFormatting sqref="AA20:AA21 AA50:AH51">
    <cfRule type="expression" dxfId="941" priority="2">
      <formula>Q20:S26=0</formula>
    </cfRule>
  </conditionalFormatting>
  <conditionalFormatting sqref="AA24:AA25 AA54:AH55">
    <cfRule type="expression" dxfId="940" priority="10309">
      <formula>Q24:S26=0</formula>
    </cfRule>
  </conditionalFormatting>
  <conditionalFormatting sqref="AA26 AA56:AH56">
    <cfRule type="expression" dxfId="939" priority="10312">
      <formula>Q26:S26=0</formula>
    </cfRule>
  </conditionalFormatting>
  <conditionalFormatting sqref="AA57:AH57">
    <cfRule type="expression" dxfId="938" priority="27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G8:L11 N8:P11 H2:K5 G2:G6 Q2:AH11 M2:P5 L2:L6 G38:L41 N38:P41 H30:K35 G30:G36 Q30:AH41 M30:P35 L30:L36 C12:D12 C42:D42 W28 C16:D18 F24:L27 F22:L22 C20:D26 F13:L19 Q13:Q26 AA42:AA57 T13:T26 Q43:Q56 T43:T56 C46:D56 M8:M27 B12:B28 E12:E27 M38:M57 B42:B58 E42:E57 AA12:AA26" xr:uid="{1762FC3C-E78A-4E79-A230-DDA0B9E775BC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E6215-4435-462D-8043-D465AD1B2319}">
  <sheetPr codeName="Sheet24">
    <tabColor theme="4"/>
    <pageSetUpPr fitToPage="1"/>
  </sheetPr>
  <dimension ref="B1:AN59"/>
  <sheetViews>
    <sheetView zoomScaleNormal="100" workbookViewId="0">
      <selection activeCell="AK27" sqref="AK2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21875" style="5" customWidth="1"/>
    <col min="37" max="38" width="2.33203125" style="5"/>
    <col min="39" max="39" width="28.88671875" style="5" bestFit="1" customWidth="1"/>
    <col min="40" max="40" width="6.33203125" style="5" bestFit="1" customWidth="1"/>
    <col min="41" max="16384" width="2.33203125" style="5"/>
  </cols>
  <sheetData>
    <row r="1" spans="2:40" ht="14.25" thickBot="1" x14ac:dyDescent="0.2">
      <c r="B1" s="29" t="s">
        <v>38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67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68</v>
      </c>
      <c r="W6" s="284"/>
      <c r="X6" s="284"/>
      <c r="Y6" s="284"/>
      <c r="Z6" s="284"/>
      <c r="AA6" s="284"/>
      <c r="AB6" s="279" t="s">
        <v>5</v>
      </c>
      <c r="AC6" s="279"/>
      <c r="AD6" s="284" t="s">
        <v>69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70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71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15" customHeight="1" x14ac:dyDescent="0.15">
      <c r="B13" s="256">
        <f>'원주(날짜변경!!)'!$B$13</f>
        <v>46307</v>
      </c>
      <c r="C13" s="254"/>
      <c r="D13" s="257"/>
      <c r="E13" s="395" t="s">
        <v>253</v>
      </c>
      <c r="F13" s="396"/>
      <c r="G13" s="396"/>
      <c r="H13" s="396"/>
      <c r="I13" s="396"/>
      <c r="J13" s="396"/>
      <c r="K13" s="396"/>
      <c r="L13" s="396"/>
      <c r="M13" s="243">
        <v>36</v>
      </c>
      <c r="N13" s="244"/>
      <c r="O13" s="244"/>
      <c r="P13" s="245"/>
      <c r="Q13" s="246">
        <f>IFERROR(VLOOKUP($B$1,엠즈베이커스발주량!A:AB,2,FALSE),0)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390">
        <f>$B$13+5</f>
        <v>46312</v>
      </c>
      <c r="AB13" s="391"/>
      <c r="AC13" s="391"/>
      <c r="AD13" s="391"/>
      <c r="AE13" s="391"/>
      <c r="AF13" s="391"/>
      <c r="AG13" s="391"/>
      <c r="AH13" s="392"/>
      <c r="AJ13" s="30"/>
      <c r="AM13" s="22"/>
      <c r="AN13" s="75"/>
    </row>
    <row r="14" spans="2:40" ht="15" customHeight="1" x14ac:dyDescent="0.15">
      <c r="B14" s="6"/>
      <c r="C14" s="15"/>
      <c r="D14" s="121"/>
      <c r="E14" s="395" t="s">
        <v>375</v>
      </c>
      <c r="F14" s="396"/>
      <c r="G14" s="396"/>
      <c r="H14" s="396"/>
      <c r="I14" s="396"/>
      <c r="J14" s="396"/>
      <c r="K14" s="396"/>
      <c r="L14" s="396"/>
      <c r="M14" s="243">
        <v>33</v>
      </c>
      <c r="N14" s="244"/>
      <c r="O14" s="244"/>
      <c r="P14" s="245"/>
      <c r="Q14" s="246">
        <f>IFERROR(VLOOKUP($B$1,엠즈베이커스발주량!A:AB,3,FALSE),0)</f>
        <v>72</v>
      </c>
      <c r="R14" s="247"/>
      <c r="S14" s="248"/>
      <c r="T14" s="249">
        <f t="shared" ref="T14" si="0">IFERROR(ROUNDDOWN(Q14/M14,0),"")</f>
        <v>2</v>
      </c>
      <c r="U14" s="250"/>
      <c r="V14" s="250"/>
      <c r="W14" s="251">
        <f t="shared" ref="W14" si="1">IFERROR(Q14-(T14*M14),"")</f>
        <v>6</v>
      </c>
      <c r="X14" s="252"/>
      <c r="Y14" s="252"/>
      <c r="Z14" s="253"/>
      <c r="AA14" s="390">
        <f t="shared" ref="AA14:AA25" si="2">$B$13+5</f>
        <v>46312</v>
      </c>
      <c r="AB14" s="391"/>
      <c r="AC14" s="391"/>
      <c r="AD14" s="391"/>
      <c r="AE14" s="391"/>
      <c r="AF14" s="391"/>
      <c r="AG14" s="391"/>
      <c r="AH14" s="392"/>
      <c r="AJ14" s="30"/>
      <c r="AM14" s="22"/>
      <c r="AN14" s="75"/>
    </row>
    <row r="15" spans="2:40" ht="15" customHeight="1" x14ac:dyDescent="0.15">
      <c r="B15" s="6"/>
      <c r="C15" s="15"/>
      <c r="D15" s="121"/>
      <c r="E15" s="395" t="s">
        <v>240</v>
      </c>
      <c r="F15" s="396"/>
      <c r="G15" s="396"/>
      <c r="H15" s="396"/>
      <c r="I15" s="396"/>
      <c r="J15" s="396"/>
      <c r="K15" s="396"/>
      <c r="L15" s="396"/>
      <c r="M15" s="243">
        <v>36</v>
      </c>
      <c r="N15" s="244"/>
      <c r="O15" s="244"/>
      <c r="P15" s="245"/>
      <c r="Q15" s="246">
        <f>IFERROR(VLOOKUP($B$1,엠즈베이커스발주량!A:AB,4,FALSE),0)</f>
        <v>0</v>
      </c>
      <c r="R15" s="247"/>
      <c r="S15" s="248"/>
      <c r="T15" s="249">
        <f t="shared" ref="T15:T24" si="3">IFERROR(ROUNDDOWN(Q15/M15,0),"")</f>
        <v>0</v>
      </c>
      <c r="U15" s="250"/>
      <c r="V15" s="250"/>
      <c r="W15" s="251">
        <f t="shared" ref="W15:W24" si="4">IFERROR(Q15-(T15*M15),"")</f>
        <v>0</v>
      </c>
      <c r="X15" s="252"/>
      <c r="Y15" s="252"/>
      <c r="Z15" s="253"/>
      <c r="AA15" s="390">
        <f t="shared" si="2"/>
        <v>46312</v>
      </c>
      <c r="AB15" s="391"/>
      <c r="AC15" s="391"/>
      <c r="AD15" s="391"/>
      <c r="AE15" s="391"/>
      <c r="AF15" s="391"/>
      <c r="AG15" s="391"/>
      <c r="AH15" s="392"/>
      <c r="AJ15" s="30"/>
      <c r="AM15" s="22"/>
      <c r="AN15" s="75"/>
    </row>
    <row r="16" spans="2:40" ht="15" customHeight="1" x14ac:dyDescent="0.15">
      <c r="B16" s="6"/>
      <c r="C16" s="15"/>
      <c r="D16" s="7"/>
      <c r="E16" s="395" t="s">
        <v>105</v>
      </c>
      <c r="F16" s="396"/>
      <c r="G16" s="396"/>
      <c r="H16" s="396"/>
      <c r="I16" s="396"/>
      <c r="J16" s="396"/>
      <c r="K16" s="396"/>
      <c r="L16" s="396"/>
      <c r="M16" s="243">
        <v>72</v>
      </c>
      <c r="N16" s="244"/>
      <c r="O16" s="244"/>
      <c r="P16" s="245"/>
      <c r="Q16" s="246">
        <f>IFERROR(VLOOKUP($B$1,엠즈베이커스발주량!A:AB,5,FALSE),0)</f>
        <v>61</v>
      </c>
      <c r="R16" s="247"/>
      <c r="S16" s="248"/>
      <c r="T16" s="249">
        <f t="shared" si="3"/>
        <v>0</v>
      </c>
      <c r="U16" s="250"/>
      <c r="V16" s="250"/>
      <c r="W16" s="251">
        <f t="shared" si="4"/>
        <v>61</v>
      </c>
      <c r="X16" s="252"/>
      <c r="Y16" s="252"/>
      <c r="Z16" s="253"/>
      <c r="AA16" s="390">
        <f t="shared" si="2"/>
        <v>46312</v>
      </c>
      <c r="AB16" s="391"/>
      <c r="AC16" s="391"/>
      <c r="AD16" s="391"/>
      <c r="AE16" s="391"/>
      <c r="AF16" s="391"/>
      <c r="AG16" s="391"/>
      <c r="AH16" s="392"/>
      <c r="AJ16" s="30"/>
      <c r="AM16" s="22"/>
      <c r="AN16" s="75"/>
    </row>
    <row r="17" spans="2:40" ht="15" customHeight="1" x14ac:dyDescent="0.15">
      <c r="B17" s="6"/>
      <c r="C17" s="15"/>
      <c r="D17" s="7"/>
      <c r="E17" s="395" t="s">
        <v>158</v>
      </c>
      <c r="F17" s="396"/>
      <c r="G17" s="396"/>
      <c r="H17" s="396"/>
      <c r="I17" s="396"/>
      <c r="J17" s="396"/>
      <c r="K17" s="396"/>
      <c r="L17" s="396"/>
      <c r="M17" s="243">
        <v>72</v>
      </c>
      <c r="N17" s="244"/>
      <c r="O17" s="244"/>
      <c r="P17" s="245"/>
      <c r="Q17" s="246">
        <f>IFERROR(VLOOKUP($B$1,엠즈베이커스발주량!A:AB,6,FALSE),0)</f>
        <v>50</v>
      </c>
      <c r="R17" s="247"/>
      <c r="S17" s="248"/>
      <c r="T17" s="249">
        <f t="shared" si="3"/>
        <v>0</v>
      </c>
      <c r="U17" s="250"/>
      <c r="V17" s="250"/>
      <c r="W17" s="251">
        <f t="shared" si="4"/>
        <v>50</v>
      </c>
      <c r="X17" s="252"/>
      <c r="Y17" s="252"/>
      <c r="Z17" s="253"/>
      <c r="AA17" s="390">
        <f t="shared" si="2"/>
        <v>46312</v>
      </c>
      <c r="AB17" s="391"/>
      <c r="AC17" s="391"/>
      <c r="AD17" s="391"/>
      <c r="AE17" s="391"/>
      <c r="AF17" s="391"/>
      <c r="AG17" s="391"/>
      <c r="AH17" s="392"/>
      <c r="AJ17" s="30"/>
      <c r="AM17" s="22"/>
      <c r="AN17" s="75"/>
    </row>
    <row r="18" spans="2:40" ht="15" customHeight="1" x14ac:dyDescent="0.15">
      <c r="B18" s="6"/>
      <c r="C18" s="15"/>
      <c r="D18" s="7"/>
      <c r="E18" s="395" t="s">
        <v>159</v>
      </c>
      <c r="F18" s="396"/>
      <c r="G18" s="396"/>
      <c r="H18" s="396"/>
      <c r="I18" s="396"/>
      <c r="J18" s="396"/>
      <c r="K18" s="396"/>
      <c r="L18" s="396"/>
      <c r="M18" s="243">
        <v>72</v>
      </c>
      <c r="N18" s="244"/>
      <c r="O18" s="244"/>
      <c r="P18" s="245"/>
      <c r="Q18" s="246">
        <f>IFERROR(VLOOKUP($B$1,엠즈베이커스발주량!A:AB,7,FALSE),0)</f>
        <v>31</v>
      </c>
      <c r="R18" s="247"/>
      <c r="S18" s="248"/>
      <c r="T18" s="249">
        <f t="shared" si="3"/>
        <v>0</v>
      </c>
      <c r="U18" s="250"/>
      <c r="V18" s="250"/>
      <c r="W18" s="251">
        <f t="shared" si="4"/>
        <v>31</v>
      </c>
      <c r="X18" s="252"/>
      <c r="Y18" s="252"/>
      <c r="Z18" s="253"/>
      <c r="AA18" s="390">
        <f>$B$13+5</f>
        <v>46312</v>
      </c>
      <c r="AB18" s="391"/>
      <c r="AC18" s="391"/>
      <c r="AD18" s="391"/>
      <c r="AE18" s="391"/>
      <c r="AF18" s="391"/>
      <c r="AG18" s="391"/>
      <c r="AH18" s="392"/>
      <c r="AJ18" s="80"/>
      <c r="AM18" s="22"/>
      <c r="AN18" s="75"/>
    </row>
    <row r="19" spans="2:40" ht="15" customHeight="1" x14ac:dyDescent="0.15">
      <c r="B19" s="6"/>
      <c r="C19" s="15"/>
      <c r="D19" s="121"/>
      <c r="E19" s="395" t="s">
        <v>311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IFERROR(VLOOKUP($B$1,엠즈베이커스발주량!A:AB,8,FALSE),0)</f>
        <v>2</v>
      </c>
      <c r="R19" s="247"/>
      <c r="S19" s="248"/>
      <c r="T19" s="249">
        <f t="shared" ref="T19:T20" si="5">IFERROR(ROUNDDOWN(Q19/M19,0),"")</f>
        <v>0</v>
      </c>
      <c r="U19" s="250"/>
      <c r="V19" s="250"/>
      <c r="W19" s="251">
        <f t="shared" ref="W19:W20" si="6">IFERROR(Q19-(T19*M19),"")</f>
        <v>2</v>
      </c>
      <c r="X19" s="252"/>
      <c r="Y19" s="252"/>
      <c r="Z19" s="253"/>
      <c r="AA19" s="390">
        <f>$B$13+5</f>
        <v>46312</v>
      </c>
      <c r="AB19" s="391"/>
      <c r="AC19" s="391"/>
      <c r="AD19" s="391"/>
      <c r="AE19" s="391"/>
      <c r="AF19" s="391"/>
      <c r="AG19" s="391"/>
      <c r="AH19" s="392"/>
      <c r="AJ19" s="30"/>
      <c r="AM19" s="22"/>
      <c r="AN19" s="75"/>
    </row>
    <row r="20" spans="2:40" ht="15" customHeight="1" x14ac:dyDescent="0.15">
      <c r="B20" s="6"/>
      <c r="C20" s="15"/>
      <c r="D20" s="7"/>
      <c r="E20" s="243" t="s">
        <v>407</v>
      </c>
      <c r="F20" s="244"/>
      <c r="G20" s="244"/>
      <c r="H20" s="244"/>
      <c r="I20" s="244"/>
      <c r="J20" s="244"/>
      <c r="K20" s="244"/>
      <c r="L20" s="245"/>
      <c r="M20" s="243">
        <v>33</v>
      </c>
      <c r="N20" s="244"/>
      <c r="O20" s="244"/>
      <c r="P20" s="245"/>
      <c r="Q20" s="246">
        <f>IFERROR(VLOOKUP($B$1,엠즈베이커스발주량!A:AB,9,FALSE),0)</f>
        <v>80</v>
      </c>
      <c r="R20" s="247"/>
      <c r="S20" s="248"/>
      <c r="T20" s="249">
        <f t="shared" si="5"/>
        <v>2</v>
      </c>
      <c r="U20" s="250"/>
      <c r="V20" s="250"/>
      <c r="W20" s="251">
        <f t="shared" si="6"/>
        <v>14</v>
      </c>
      <c r="X20" s="252"/>
      <c r="Y20" s="252"/>
      <c r="Z20" s="253"/>
      <c r="AA20" s="390">
        <f>$B$13+5</f>
        <v>46312</v>
      </c>
      <c r="AB20" s="391"/>
      <c r="AC20" s="391"/>
      <c r="AD20" s="391"/>
      <c r="AE20" s="391"/>
      <c r="AF20" s="391"/>
      <c r="AG20" s="391"/>
      <c r="AH20" s="392"/>
      <c r="AI20"/>
      <c r="AJ20"/>
      <c r="AM20" s="22"/>
      <c r="AN20" s="75"/>
    </row>
    <row r="21" spans="2:40" ht="15" customHeight="1" x14ac:dyDescent="0.15">
      <c r="B21" s="6"/>
      <c r="C21" s="15"/>
      <c r="D21" s="7"/>
      <c r="E21" s="243" t="s">
        <v>314</v>
      </c>
      <c r="F21" s="244"/>
      <c r="G21" s="244"/>
      <c r="H21" s="244"/>
      <c r="I21" s="244"/>
      <c r="J21" s="244"/>
      <c r="K21" s="244"/>
      <c r="L21" s="245"/>
      <c r="M21" s="243">
        <v>72</v>
      </c>
      <c r="N21" s="244"/>
      <c r="O21" s="244"/>
      <c r="P21" s="245"/>
      <c r="Q21" s="246">
        <f>IFERROR(VLOOKUP($B$1,엠즈베이커스발주량!A:AB,10,FALSE),0)</f>
        <v>24</v>
      </c>
      <c r="R21" s="247"/>
      <c r="S21" s="248"/>
      <c r="T21" s="249">
        <f t="shared" ref="T21" si="7">IFERROR(ROUNDDOWN(Q21/M21,0),"")</f>
        <v>0</v>
      </c>
      <c r="U21" s="250"/>
      <c r="V21" s="250"/>
      <c r="W21" s="251">
        <f t="shared" ref="W21" si="8">IFERROR(Q21-(T21*M21),"")</f>
        <v>24</v>
      </c>
      <c r="X21" s="252"/>
      <c r="Y21" s="252"/>
      <c r="Z21" s="253"/>
      <c r="AA21" s="390">
        <f>$B$13+6</f>
        <v>46313</v>
      </c>
      <c r="AB21" s="391"/>
      <c r="AC21" s="391"/>
      <c r="AD21" s="391"/>
      <c r="AE21" s="391"/>
      <c r="AF21" s="391"/>
      <c r="AG21" s="391"/>
      <c r="AH21" s="392"/>
      <c r="AI21"/>
      <c r="AJ21"/>
      <c r="AM21" s="22"/>
      <c r="AN21" s="75"/>
    </row>
    <row r="22" spans="2:40" ht="15" customHeight="1" x14ac:dyDescent="0.15">
      <c r="B22" s="6"/>
      <c r="C22" s="15"/>
      <c r="D22" s="7"/>
      <c r="E22" s="395" t="s">
        <v>376</v>
      </c>
      <c r="F22" s="396"/>
      <c r="G22" s="396"/>
      <c r="H22" s="396"/>
      <c r="I22" s="396"/>
      <c r="J22" s="396"/>
      <c r="K22" s="396"/>
      <c r="L22" s="396"/>
      <c r="M22" s="243">
        <v>33</v>
      </c>
      <c r="N22" s="244"/>
      <c r="O22" s="244"/>
      <c r="P22" s="245"/>
      <c r="Q22" s="246">
        <f>IFERROR(VLOOKUP($B$1,엠즈베이커스발주량!A:AB,11,FALSE),0)</f>
        <v>62</v>
      </c>
      <c r="R22" s="247"/>
      <c r="S22" s="248"/>
      <c r="T22" s="249">
        <f t="shared" si="3"/>
        <v>1</v>
      </c>
      <c r="U22" s="250"/>
      <c r="V22" s="250"/>
      <c r="W22" s="251">
        <f t="shared" si="4"/>
        <v>29</v>
      </c>
      <c r="X22" s="252"/>
      <c r="Y22" s="252"/>
      <c r="Z22" s="253"/>
      <c r="AA22" s="390">
        <f t="shared" si="2"/>
        <v>46312</v>
      </c>
      <c r="AB22" s="391"/>
      <c r="AC22" s="391"/>
      <c r="AD22" s="391"/>
      <c r="AE22" s="391"/>
      <c r="AF22" s="391"/>
      <c r="AG22" s="391"/>
      <c r="AH22" s="392"/>
      <c r="AJ22" s="80"/>
      <c r="AM22" s="22"/>
      <c r="AN22" s="75"/>
    </row>
    <row r="23" spans="2:40" ht="15" customHeight="1" x14ac:dyDescent="0.15">
      <c r="B23" s="6"/>
      <c r="C23" s="15"/>
      <c r="D23" s="7"/>
      <c r="E23" s="243" t="s">
        <v>315</v>
      </c>
      <c r="F23" s="244"/>
      <c r="G23" s="244"/>
      <c r="H23" s="244"/>
      <c r="I23" s="244"/>
      <c r="J23" s="244"/>
      <c r="K23" s="244"/>
      <c r="L23" s="245"/>
      <c r="M23" s="243">
        <v>46</v>
      </c>
      <c r="N23" s="244"/>
      <c r="O23" s="244"/>
      <c r="P23" s="245"/>
      <c r="Q23" s="246">
        <f>IFERROR(VLOOKUP($B$1,엠즈베이커스발주량!A:AB,12,FALSE),0)</f>
        <v>1</v>
      </c>
      <c r="R23" s="247"/>
      <c r="S23" s="248"/>
      <c r="T23" s="249">
        <f t="shared" ref="T23" si="9">IFERROR(ROUNDDOWN(Q23/M23,0),"")</f>
        <v>0</v>
      </c>
      <c r="U23" s="250"/>
      <c r="V23" s="250"/>
      <c r="W23" s="251">
        <f t="shared" ref="W23" si="10">IFERROR(Q23-(T23*M23),"")</f>
        <v>1</v>
      </c>
      <c r="X23" s="252"/>
      <c r="Y23" s="252"/>
      <c r="Z23" s="253"/>
      <c r="AA23" s="390">
        <f>$B$13+6</f>
        <v>46313</v>
      </c>
      <c r="AB23" s="391"/>
      <c r="AC23" s="391"/>
      <c r="AD23" s="391"/>
      <c r="AE23" s="391"/>
      <c r="AF23" s="391"/>
      <c r="AG23" s="391"/>
      <c r="AH23" s="392"/>
      <c r="AJ23" s="80"/>
      <c r="AM23" s="22"/>
      <c r="AN23" s="75"/>
    </row>
    <row r="24" spans="2:40" ht="15" customHeight="1" x14ac:dyDescent="0.15">
      <c r="B24" s="6"/>
      <c r="C24" s="15"/>
      <c r="D24" s="7"/>
      <c r="E24" s="395" t="s">
        <v>303</v>
      </c>
      <c r="F24" s="396"/>
      <c r="G24" s="396"/>
      <c r="H24" s="396"/>
      <c r="I24" s="396"/>
      <c r="J24" s="396"/>
      <c r="K24" s="396"/>
      <c r="L24" s="396"/>
      <c r="M24" s="243">
        <v>72</v>
      </c>
      <c r="N24" s="244"/>
      <c r="O24" s="244"/>
      <c r="P24" s="245"/>
      <c r="Q24" s="246">
        <f>IFERROR(VLOOKUP($B$1,엠즈베이커스발주량!A:AB,13,FALSE),0)</f>
        <v>12</v>
      </c>
      <c r="R24" s="247"/>
      <c r="S24" s="248"/>
      <c r="T24" s="249">
        <f t="shared" si="3"/>
        <v>0</v>
      </c>
      <c r="U24" s="250"/>
      <c r="V24" s="250"/>
      <c r="W24" s="251">
        <f t="shared" si="4"/>
        <v>12</v>
      </c>
      <c r="X24" s="252"/>
      <c r="Y24" s="252"/>
      <c r="Z24" s="253"/>
      <c r="AA24" s="390">
        <f t="shared" si="2"/>
        <v>46312</v>
      </c>
      <c r="AB24" s="391"/>
      <c r="AC24" s="391"/>
      <c r="AD24" s="391"/>
      <c r="AE24" s="391"/>
      <c r="AF24" s="391"/>
      <c r="AG24" s="391"/>
      <c r="AH24" s="392"/>
      <c r="AJ24" s="30"/>
      <c r="AM24" s="22"/>
      <c r="AN24" s="75"/>
    </row>
    <row r="25" spans="2:40" ht="15" customHeight="1" x14ac:dyDescent="0.15">
      <c r="B25" s="6"/>
      <c r="C25" s="15"/>
      <c r="D25" s="7"/>
      <c r="E25" s="395" t="s">
        <v>312</v>
      </c>
      <c r="F25" s="396"/>
      <c r="G25" s="396"/>
      <c r="H25" s="396"/>
      <c r="I25" s="396"/>
      <c r="J25" s="396"/>
      <c r="K25" s="396"/>
      <c r="L25" s="396"/>
      <c r="M25" s="243">
        <v>72</v>
      </c>
      <c r="N25" s="244"/>
      <c r="O25" s="244"/>
      <c r="P25" s="245"/>
      <c r="Q25" s="246">
        <f>IFERROR(VLOOKUP($B$1,엠즈베이커스발주량!A:AB,14,FALSE),0)</f>
        <v>12</v>
      </c>
      <c r="R25" s="247"/>
      <c r="S25" s="248"/>
      <c r="T25" s="249">
        <f t="shared" ref="T25" si="11">IFERROR(ROUNDDOWN(Q25/M25,0),"")</f>
        <v>0</v>
      </c>
      <c r="U25" s="250"/>
      <c r="V25" s="250"/>
      <c r="W25" s="251">
        <f t="shared" ref="W25" si="12">IFERROR(Q25-(T25*M25),"")</f>
        <v>12</v>
      </c>
      <c r="X25" s="252"/>
      <c r="Y25" s="252"/>
      <c r="Z25" s="253"/>
      <c r="AA25" s="390">
        <f t="shared" si="2"/>
        <v>46312</v>
      </c>
      <c r="AB25" s="391"/>
      <c r="AC25" s="391"/>
      <c r="AD25" s="391"/>
      <c r="AE25" s="391"/>
      <c r="AF25" s="391"/>
      <c r="AG25" s="391"/>
      <c r="AH25" s="392"/>
      <c r="AJ25" s="30"/>
      <c r="AM25" s="22"/>
      <c r="AN25" s="75"/>
    </row>
    <row r="26" spans="2:40" ht="15" customHeight="1" x14ac:dyDescent="0.15">
      <c r="B26" s="6"/>
      <c r="C26" s="15"/>
      <c r="D26" s="7"/>
      <c r="E26" s="243"/>
      <c r="F26" s="244"/>
      <c r="G26" s="244"/>
      <c r="H26" s="244"/>
      <c r="I26" s="244"/>
      <c r="J26" s="244"/>
      <c r="K26" s="244"/>
      <c r="L26" s="245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390"/>
      <c r="AB26" s="391"/>
      <c r="AC26" s="391"/>
      <c r="AD26" s="391"/>
      <c r="AE26" s="391"/>
      <c r="AF26" s="391"/>
      <c r="AG26" s="391"/>
      <c r="AH26" s="392"/>
      <c r="AJ26" s="30"/>
    </row>
    <row r="27" spans="2:40" ht="17.100000000000001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407</v>
      </c>
      <c r="N27" s="227"/>
      <c r="O27" s="227"/>
      <c r="P27" s="227"/>
      <c r="Q27" s="227"/>
      <c r="R27" s="227"/>
      <c r="S27" s="227"/>
      <c r="T27" s="227"/>
      <c r="U27" s="227"/>
      <c r="V27" s="227"/>
      <c r="W27" s="393"/>
      <c r="X27" s="393"/>
      <c r="Y27" s="393"/>
      <c r="Z27" s="394"/>
      <c r="AA27" s="393"/>
      <c r="AB27" s="393"/>
      <c r="AC27" s="397"/>
      <c r="AD27" s="397"/>
      <c r="AE27" s="397"/>
      <c r="AF27" s="397"/>
      <c r="AG27" s="397"/>
      <c r="AH27" s="398"/>
    </row>
    <row r="28" spans="2:40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401" t="s">
        <v>32</v>
      </c>
      <c r="X28" s="269"/>
      <c r="Y28" s="269"/>
      <c r="Z28" s="269"/>
      <c r="AA28" s="269"/>
      <c r="AB28" s="269"/>
      <c r="AC28" s="269"/>
      <c r="AD28" s="269"/>
      <c r="AE28" s="269"/>
      <c r="AF28" s="269"/>
      <c r="AG28" s="269"/>
      <c r="AH28" s="402"/>
    </row>
    <row r="29" spans="2:40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403"/>
      <c r="X29" s="404"/>
      <c r="Y29" s="404"/>
      <c r="Z29" s="404"/>
      <c r="AA29" s="404"/>
      <c r="AB29" s="404"/>
      <c r="AC29" s="404"/>
      <c r="AD29" s="404"/>
      <c r="AE29" s="404"/>
      <c r="AF29" s="404"/>
      <c r="AG29" s="404"/>
      <c r="AH29" s="405"/>
    </row>
    <row r="30" spans="2:40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0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0" ht="20.100000000000001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13.5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865-86-02243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양지센터(저온)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엠즈베이커스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조성형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경기도 용인시 처인구 양지면
제일리 453-7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399" t="str">
        <f>V8</f>
        <v>경기도 평택시 지위면 진위서로 63</v>
      </c>
      <c r="W38" s="399"/>
      <c r="X38" s="399"/>
      <c r="Y38" s="399"/>
      <c r="Z38" s="399"/>
      <c r="AA38" s="399"/>
      <c r="AB38" s="399"/>
      <c r="AC38" s="399"/>
      <c r="AD38" s="399"/>
      <c r="AE38" s="399"/>
      <c r="AF38" s="399"/>
      <c r="AG38" s="399"/>
      <c r="AH38" s="400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399"/>
      <c r="W39" s="399"/>
      <c r="X39" s="399"/>
      <c r="Y39" s="399"/>
      <c r="Z39" s="399"/>
      <c r="AA39" s="399"/>
      <c r="AB39" s="399"/>
      <c r="AC39" s="399"/>
      <c r="AD39" s="399"/>
      <c r="AE39" s="399"/>
      <c r="AF39" s="399"/>
      <c r="AG39" s="399"/>
      <c r="AH39" s="400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빵류,초콜릿 및 과자류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15" customHeight="1" x14ac:dyDescent="0.15">
      <c r="B43" s="179">
        <f>B13</f>
        <v>46307</v>
      </c>
      <c r="C43" s="180"/>
      <c r="D43" s="181"/>
      <c r="E43" s="153" t="str">
        <f t="shared" ref="E43:E49" si="13">E13</f>
        <v>UBE)우베크림도넛90g(냉장)</v>
      </c>
      <c r="F43" s="154"/>
      <c r="G43" s="154"/>
      <c r="H43" s="154"/>
      <c r="I43" s="154"/>
      <c r="J43" s="154"/>
      <c r="K43" s="154"/>
      <c r="L43" s="154"/>
      <c r="M43" s="173">
        <f t="shared" ref="M43:M49" si="14">M13</f>
        <v>36</v>
      </c>
      <c r="N43" s="173"/>
      <c r="O43" s="173"/>
      <c r="P43" s="173"/>
      <c r="Q43" s="377">
        <f t="shared" ref="Q43:Q49" si="15">Q13</f>
        <v>0</v>
      </c>
      <c r="R43" s="378"/>
      <c r="S43" s="379"/>
      <c r="T43" s="175">
        <f t="shared" ref="T43:T49" si="16">T13</f>
        <v>0</v>
      </c>
      <c r="U43" s="175"/>
      <c r="V43" s="175"/>
      <c r="W43" s="176">
        <f t="shared" ref="W43:W49" si="17">W13</f>
        <v>0</v>
      </c>
      <c r="X43" s="176"/>
      <c r="Y43" s="176"/>
      <c r="Z43" s="176"/>
      <c r="AA43" s="177">
        <f t="shared" ref="AA43:AA49" si="18">AA13</f>
        <v>46312</v>
      </c>
      <c r="AB43" s="173"/>
      <c r="AC43" s="173"/>
      <c r="AD43" s="173"/>
      <c r="AE43" s="173"/>
      <c r="AF43" s="173"/>
      <c r="AG43" s="173"/>
      <c r="AH43" s="178"/>
    </row>
    <row r="44" spans="2:34" ht="15" customHeight="1" x14ac:dyDescent="0.15">
      <c r="B44" s="9"/>
      <c r="C44" s="16"/>
      <c r="D44" s="10"/>
      <c r="E44" s="153" t="str">
        <f t="shared" si="13"/>
        <v>구황작물)밤크림소금빵95g(냉장)</v>
      </c>
      <c r="F44" s="154"/>
      <c r="G44" s="154"/>
      <c r="H44" s="154"/>
      <c r="I44" s="154"/>
      <c r="J44" s="154"/>
      <c r="K44" s="154"/>
      <c r="L44" s="154"/>
      <c r="M44" s="173">
        <f t="shared" si="14"/>
        <v>33</v>
      </c>
      <c r="N44" s="173"/>
      <c r="O44" s="173"/>
      <c r="P44" s="173"/>
      <c r="Q44" s="377">
        <f t="shared" si="15"/>
        <v>72</v>
      </c>
      <c r="R44" s="378"/>
      <c r="S44" s="379"/>
      <c r="T44" s="175">
        <f t="shared" si="16"/>
        <v>2</v>
      </c>
      <c r="U44" s="175"/>
      <c r="V44" s="175"/>
      <c r="W44" s="176">
        <f t="shared" si="17"/>
        <v>6</v>
      </c>
      <c r="X44" s="176"/>
      <c r="Y44" s="176"/>
      <c r="Z44" s="176"/>
      <c r="AA44" s="177">
        <f t="shared" si="18"/>
        <v>46312</v>
      </c>
      <c r="AB44" s="173"/>
      <c r="AC44" s="173"/>
      <c r="AD44" s="173"/>
      <c r="AE44" s="173"/>
      <c r="AF44" s="173"/>
      <c r="AG44" s="173"/>
      <c r="AH44" s="178"/>
    </row>
    <row r="45" spans="2:34" ht="15" customHeight="1" x14ac:dyDescent="0.15">
      <c r="B45" s="9"/>
      <c r="C45" s="16"/>
      <c r="D45" s="10"/>
      <c r="E45" s="153" t="str">
        <f t="shared" si="13"/>
        <v>리니지클래식)쫀득멜론빵85g(냉장)</v>
      </c>
      <c r="F45" s="154"/>
      <c r="G45" s="154"/>
      <c r="H45" s="154"/>
      <c r="I45" s="154"/>
      <c r="J45" s="154"/>
      <c r="K45" s="154"/>
      <c r="L45" s="154"/>
      <c r="M45" s="173">
        <f t="shared" si="14"/>
        <v>36</v>
      </c>
      <c r="N45" s="173"/>
      <c r="O45" s="173"/>
      <c r="P45" s="173"/>
      <c r="Q45" s="377">
        <f t="shared" si="15"/>
        <v>0</v>
      </c>
      <c r="R45" s="378"/>
      <c r="S45" s="379"/>
      <c r="T45" s="175">
        <f t="shared" si="16"/>
        <v>0</v>
      </c>
      <c r="U45" s="175"/>
      <c r="V45" s="175"/>
      <c r="W45" s="176">
        <f t="shared" si="17"/>
        <v>0</v>
      </c>
      <c r="X45" s="176"/>
      <c r="Y45" s="176"/>
      <c r="Z45" s="176"/>
      <c r="AA45" s="177">
        <f t="shared" si="18"/>
        <v>46312</v>
      </c>
      <c r="AB45" s="173"/>
      <c r="AC45" s="173"/>
      <c r="AD45" s="173"/>
      <c r="AE45" s="173"/>
      <c r="AF45" s="173"/>
      <c r="AG45" s="173"/>
      <c r="AH45" s="178"/>
    </row>
    <row r="46" spans="2:34" ht="15" customHeight="1" x14ac:dyDescent="0.15">
      <c r="B46" s="9"/>
      <c r="C46" s="16"/>
      <c r="D46" s="10"/>
      <c r="E46" s="153" t="str">
        <f t="shared" si="13"/>
        <v>매일)딥초콜릿케이크105g</v>
      </c>
      <c r="F46" s="154"/>
      <c r="G46" s="154"/>
      <c r="H46" s="154"/>
      <c r="I46" s="154"/>
      <c r="J46" s="154"/>
      <c r="K46" s="154"/>
      <c r="L46" s="154"/>
      <c r="M46" s="173">
        <f t="shared" si="14"/>
        <v>72</v>
      </c>
      <c r="N46" s="173"/>
      <c r="O46" s="173"/>
      <c r="P46" s="173"/>
      <c r="Q46" s="377">
        <f t="shared" si="15"/>
        <v>61</v>
      </c>
      <c r="R46" s="378"/>
      <c r="S46" s="379"/>
      <c r="T46" s="175">
        <f t="shared" si="16"/>
        <v>0</v>
      </c>
      <c r="U46" s="175"/>
      <c r="V46" s="175"/>
      <c r="W46" s="176">
        <f t="shared" si="17"/>
        <v>61</v>
      </c>
      <c r="X46" s="176"/>
      <c r="Y46" s="176"/>
      <c r="Z46" s="176"/>
      <c r="AA46" s="177">
        <f t="shared" si="18"/>
        <v>46312</v>
      </c>
      <c r="AB46" s="173"/>
      <c r="AC46" s="173"/>
      <c r="AD46" s="173"/>
      <c r="AE46" s="173"/>
      <c r="AF46" s="173"/>
      <c r="AG46" s="173"/>
      <c r="AH46" s="178"/>
    </row>
    <row r="47" spans="2:34" ht="15" customHeight="1" x14ac:dyDescent="0.15">
      <c r="B47" s="9"/>
      <c r="C47" s="16"/>
      <c r="D47" s="10"/>
      <c r="E47" s="153" t="str">
        <f t="shared" si="13"/>
        <v>매일우유)우유모찌롤105g</v>
      </c>
      <c r="F47" s="154"/>
      <c r="G47" s="154"/>
      <c r="H47" s="154"/>
      <c r="I47" s="154"/>
      <c r="J47" s="154"/>
      <c r="K47" s="154"/>
      <c r="L47" s="154"/>
      <c r="M47" s="173">
        <f t="shared" si="14"/>
        <v>72</v>
      </c>
      <c r="N47" s="173"/>
      <c r="O47" s="173"/>
      <c r="P47" s="173"/>
      <c r="Q47" s="377">
        <f t="shared" si="15"/>
        <v>50</v>
      </c>
      <c r="R47" s="378"/>
      <c r="S47" s="379"/>
      <c r="T47" s="175">
        <f t="shared" si="16"/>
        <v>0</v>
      </c>
      <c r="U47" s="175"/>
      <c r="V47" s="175"/>
      <c r="W47" s="176">
        <f t="shared" si="17"/>
        <v>50</v>
      </c>
      <c r="X47" s="176"/>
      <c r="Y47" s="176"/>
      <c r="Z47" s="176"/>
      <c r="AA47" s="177">
        <f t="shared" si="18"/>
        <v>46312</v>
      </c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153" t="str">
        <f t="shared" si="13"/>
        <v>매일우유)초코모찌롤105g</v>
      </c>
      <c r="F48" s="154"/>
      <c r="G48" s="154"/>
      <c r="H48" s="154"/>
      <c r="I48" s="154"/>
      <c r="J48" s="154"/>
      <c r="K48" s="154"/>
      <c r="L48" s="154"/>
      <c r="M48" s="173">
        <f t="shared" si="14"/>
        <v>72</v>
      </c>
      <c r="N48" s="173"/>
      <c r="O48" s="173"/>
      <c r="P48" s="173"/>
      <c r="Q48" s="377">
        <f t="shared" si="15"/>
        <v>31</v>
      </c>
      <c r="R48" s="378"/>
      <c r="S48" s="379"/>
      <c r="T48" s="175">
        <f t="shared" si="16"/>
        <v>0</v>
      </c>
      <c r="U48" s="175"/>
      <c r="V48" s="175"/>
      <c r="W48" s="176">
        <f t="shared" si="17"/>
        <v>31</v>
      </c>
      <c r="X48" s="176"/>
      <c r="Y48" s="176"/>
      <c r="Z48" s="176"/>
      <c r="AA48" s="177">
        <f t="shared" si="18"/>
        <v>46312</v>
      </c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153" t="str">
        <f t="shared" si="13"/>
        <v>브레드이발소)우유크림도넛95g(냉장)</v>
      </c>
      <c r="F49" s="154"/>
      <c r="G49" s="154"/>
      <c r="H49" s="154"/>
      <c r="I49" s="154"/>
      <c r="J49" s="154"/>
      <c r="K49" s="154"/>
      <c r="L49" s="154"/>
      <c r="M49" s="173">
        <f t="shared" si="14"/>
        <v>36</v>
      </c>
      <c r="N49" s="173"/>
      <c r="O49" s="173"/>
      <c r="P49" s="173"/>
      <c r="Q49" s="377">
        <f t="shared" si="15"/>
        <v>2</v>
      </c>
      <c r="R49" s="378"/>
      <c r="S49" s="379"/>
      <c r="T49" s="175">
        <f t="shared" si="16"/>
        <v>0</v>
      </c>
      <c r="U49" s="175"/>
      <c r="V49" s="175"/>
      <c r="W49" s="176">
        <f t="shared" si="17"/>
        <v>2</v>
      </c>
      <c r="X49" s="176"/>
      <c r="Y49" s="176"/>
      <c r="Z49" s="176"/>
      <c r="AA49" s="177">
        <f t="shared" si="18"/>
        <v>46312</v>
      </c>
      <c r="AB49" s="173"/>
      <c r="AC49" s="173"/>
      <c r="AD49" s="173"/>
      <c r="AE49" s="173"/>
      <c r="AF49" s="173"/>
      <c r="AG49" s="173"/>
      <c r="AH49" s="178"/>
    </row>
    <row r="50" spans="2:34" ht="15" customHeight="1" x14ac:dyDescent="0.15">
      <c r="B50" s="9"/>
      <c r="C50" s="16"/>
      <c r="D50" s="10"/>
      <c r="E50" s="153" t="str">
        <f t="shared" ref="E50:E51" si="19">E20</f>
        <v>성수310)솔티우유크림소금빵95g(냉장)</v>
      </c>
      <c r="F50" s="154"/>
      <c r="G50" s="154"/>
      <c r="H50" s="154"/>
      <c r="I50" s="154"/>
      <c r="J50" s="154"/>
      <c r="K50" s="154"/>
      <c r="L50" s="154"/>
      <c r="M50" s="173">
        <f t="shared" ref="M50:M51" si="20">M20</f>
        <v>33</v>
      </c>
      <c r="N50" s="173"/>
      <c r="O50" s="173"/>
      <c r="P50" s="173"/>
      <c r="Q50" s="377">
        <f t="shared" ref="Q50:Q51" si="21">Q20</f>
        <v>80</v>
      </c>
      <c r="R50" s="378"/>
      <c r="S50" s="379"/>
      <c r="T50" s="175">
        <f t="shared" ref="T50:T51" si="22">T20</f>
        <v>2</v>
      </c>
      <c r="U50" s="175"/>
      <c r="V50" s="175"/>
      <c r="W50" s="176">
        <f t="shared" ref="W50:W51" si="23">W20</f>
        <v>14</v>
      </c>
      <c r="X50" s="176"/>
      <c r="Y50" s="176"/>
      <c r="Z50" s="176"/>
      <c r="AA50" s="177">
        <f t="shared" ref="AA50:AA51" si="24">AA20</f>
        <v>46312</v>
      </c>
      <c r="AB50" s="173"/>
      <c r="AC50" s="173"/>
      <c r="AD50" s="173"/>
      <c r="AE50" s="173"/>
      <c r="AF50" s="173"/>
      <c r="AG50" s="173"/>
      <c r="AH50" s="178"/>
    </row>
    <row r="51" spans="2:34" ht="15" customHeight="1" x14ac:dyDescent="0.15">
      <c r="B51" s="9"/>
      <c r="C51" s="16"/>
      <c r="D51" s="10"/>
      <c r="E51" s="153" t="str">
        <f t="shared" si="19"/>
        <v>성수310)저당생크림롤우유80g(냉장)</v>
      </c>
      <c r="F51" s="154"/>
      <c r="G51" s="154"/>
      <c r="H51" s="154"/>
      <c r="I51" s="154"/>
      <c r="J51" s="154"/>
      <c r="K51" s="154"/>
      <c r="L51" s="154"/>
      <c r="M51" s="173">
        <f t="shared" si="20"/>
        <v>72</v>
      </c>
      <c r="N51" s="173"/>
      <c r="O51" s="173"/>
      <c r="P51" s="173"/>
      <c r="Q51" s="377">
        <f t="shared" si="21"/>
        <v>24</v>
      </c>
      <c r="R51" s="378"/>
      <c r="S51" s="379"/>
      <c r="T51" s="175">
        <f t="shared" si="22"/>
        <v>0</v>
      </c>
      <c r="U51" s="175"/>
      <c r="V51" s="175"/>
      <c r="W51" s="176">
        <f t="shared" si="23"/>
        <v>24</v>
      </c>
      <c r="X51" s="176"/>
      <c r="Y51" s="176"/>
      <c r="Z51" s="176"/>
      <c r="AA51" s="177">
        <f t="shared" si="24"/>
        <v>46313</v>
      </c>
      <c r="AB51" s="173"/>
      <c r="AC51" s="173"/>
      <c r="AD51" s="173"/>
      <c r="AE51" s="173"/>
      <c r="AF51" s="173"/>
      <c r="AG51" s="173"/>
      <c r="AH51" s="178"/>
    </row>
    <row r="52" spans="2:34" ht="15" customHeight="1" x14ac:dyDescent="0.15">
      <c r="B52" s="9"/>
      <c r="C52" s="16"/>
      <c r="D52" s="10"/>
      <c r="E52" s="153" t="str">
        <f>E22</f>
        <v>성수310)피스타치오크림소금빵95g(냉장)</v>
      </c>
      <c r="F52" s="154"/>
      <c r="G52" s="154"/>
      <c r="H52" s="154"/>
      <c r="I52" s="154"/>
      <c r="J52" s="154"/>
      <c r="K52" s="154"/>
      <c r="L52" s="154"/>
      <c r="M52" s="173">
        <f>M22</f>
        <v>33</v>
      </c>
      <c r="N52" s="173"/>
      <c r="O52" s="173"/>
      <c r="P52" s="173"/>
      <c r="Q52" s="377">
        <f>Q22</f>
        <v>62</v>
      </c>
      <c r="R52" s="378"/>
      <c r="S52" s="379"/>
      <c r="T52" s="175">
        <f>T22</f>
        <v>1</v>
      </c>
      <c r="U52" s="175"/>
      <c r="V52" s="175"/>
      <c r="W52" s="176">
        <f>W22</f>
        <v>29</v>
      </c>
      <c r="X52" s="176"/>
      <c r="Y52" s="176"/>
      <c r="Z52" s="176"/>
      <c r="AA52" s="177">
        <f>AA22</f>
        <v>46312</v>
      </c>
      <c r="AB52" s="173"/>
      <c r="AC52" s="173"/>
      <c r="AD52" s="173"/>
      <c r="AE52" s="173"/>
      <c r="AF52" s="173"/>
      <c r="AG52" s="173"/>
      <c r="AH52" s="178"/>
    </row>
    <row r="53" spans="2:34" ht="15" customHeight="1" x14ac:dyDescent="0.15">
      <c r="B53" s="9"/>
      <c r="C53" s="16"/>
      <c r="D53" s="10"/>
      <c r="E53" s="153" t="str">
        <f>E23</f>
        <v>엠즈)상하치즈크림치즈카스테라110g(냉장)</v>
      </c>
      <c r="F53" s="154"/>
      <c r="G53" s="154"/>
      <c r="H53" s="154"/>
      <c r="I53" s="154"/>
      <c r="J53" s="154"/>
      <c r="K53" s="154"/>
      <c r="L53" s="154"/>
      <c r="M53" s="173">
        <f>M23</f>
        <v>46</v>
      </c>
      <c r="N53" s="173"/>
      <c r="O53" s="173"/>
      <c r="P53" s="173"/>
      <c r="Q53" s="377">
        <f>Q23</f>
        <v>1</v>
      </c>
      <c r="R53" s="378"/>
      <c r="S53" s="379"/>
      <c r="T53" s="175">
        <f>T23</f>
        <v>0</v>
      </c>
      <c r="U53" s="175"/>
      <c r="V53" s="175"/>
      <c r="W53" s="176">
        <f>W23</f>
        <v>1</v>
      </c>
      <c r="X53" s="176"/>
      <c r="Y53" s="176"/>
      <c r="Z53" s="176"/>
      <c r="AA53" s="177">
        <f>AA23</f>
        <v>46313</v>
      </c>
      <c r="AB53" s="173"/>
      <c r="AC53" s="173"/>
      <c r="AD53" s="173"/>
      <c r="AE53" s="173"/>
      <c r="AF53" s="173"/>
      <c r="AG53" s="173"/>
      <c r="AH53" s="178"/>
    </row>
    <row r="54" spans="2:34" ht="15" customHeight="1" x14ac:dyDescent="0.15">
      <c r="B54" s="9"/>
      <c r="C54" s="16"/>
      <c r="D54" s="10"/>
      <c r="E54" s="153" t="str">
        <f t="shared" ref="E54:E55" si="25">E24</f>
        <v>엠즈)자개케이크우유크림110g(냉장)</v>
      </c>
      <c r="F54" s="154"/>
      <c r="G54" s="154"/>
      <c r="H54" s="154"/>
      <c r="I54" s="154"/>
      <c r="J54" s="154"/>
      <c r="K54" s="154"/>
      <c r="L54" s="154"/>
      <c r="M54" s="173">
        <f t="shared" ref="M54:M55" si="26">M24</f>
        <v>72</v>
      </c>
      <c r="N54" s="173"/>
      <c r="O54" s="173"/>
      <c r="P54" s="173"/>
      <c r="Q54" s="377">
        <f t="shared" ref="Q54:Q55" si="27">Q24</f>
        <v>12</v>
      </c>
      <c r="R54" s="378"/>
      <c r="S54" s="379"/>
      <c r="T54" s="175">
        <f t="shared" ref="T54:T55" si="28">T24</f>
        <v>0</v>
      </c>
      <c r="U54" s="175"/>
      <c r="V54" s="175"/>
      <c r="W54" s="176">
        <f t="shared" ref="W54:W55" si="29">W24</f>
        <v>12</v>
      </c>
      <c r="X54" s="176"/>
      <c r="Y54" s="176"/>
      <c r="Z54" s="176"/>
      <c r="AA54" s="177">
        <f t="shared" ref="AA54:AA55" si="30">AA24</f>
        <v>46312</v>
      </c>
      <c r="AB54" s="173"/>
      <c r="AC54" s="173"/>
      <c r="AD54" s="173"/>
      <c r="AE54" s="173"/>
      <c r="AF54" s="173"/>
      <c r="AG54" s="173"/>
      <c r="AH54" s="178"/>
    </row>
    <row r="55" spans="2:34" ht="15" customHeight="1" x14ac:dyDescent="0.15">
      <c r="B55" s="9"/>
      <c r="C55" s="16"/>
      <c r="D55" s="10"/>
      <c r="E55" s="153" t="str">
        <f t="shared" si="25"/>
        <v>엠즈)자개케이크인절미맛크림110g(냉장)</v>
      </c>
      <c r="F55" s="154"/>
      <c r="G55" s="154"/>
      <c r="H55" s="154"/>
      <c r="I55" s="154"/>
      <c r="J55" s="154"/>
      <c r="K55" s="154"/>
      <c r="L55" s="154"/>
      <c r="M55" s="173">
        <f t="shared" si="26"/>
        <v>72</v>
      </c>
      <c r="N55" s="173"/>
      <c r="O55" s="173"/>
      <c r="P55" s="173"/>
      <c r="Q55" s="377">
        <f t="shared" si="27"/>
        <v>12</v>
      </c>
      <c r="R55" s="378"/>
      <c r="S55" s="379"/>
      <c r="T55" s="175">
        <f t="shared" si="28"/>
        <v>0</v>
      </c>
      <c r="U55" s="175"/>
      <c r="V55" s="175"/>
      <c r="W55" s="176">
        <f t="shared" si="29"/>
        <v>12</v>
      </c>
      <c r="X55" s="176"/>
      <c r="Y55" s="176"/>
      <c r="Z55" s="176"/>
      <c r="AA55" s="177">
        <f t="shared" si="30"/>
        <v>46312</v>
      </c>
      <c r="AB55" s="173"/>
      <c r="AC55" s="173"/>
      <c r="AD55" s="173"/>
      <c r="AE55" s="173"/>
      <c r="AF55" s="173"/>
      <c r="AG55" s="173"/>
      <c r="AH55" s="178"/>
    </row>
    <row r="56" spans="2:34" ht="15" customHeight="1" x14ac:dyDescent="0.15">
      <c r="B56" s="9"/>
      <c r="C56" s="16"/>
      <c r="D56" s="10"/>
      <c r="E56" s="382"/>
      <c r="F56" s="180"/>
      <c r="G56" s="180"/>
      <c r="H56" s="180"/>
      <c r="I56" s="180"/>
      <c r="J56" s="180"/>
      <c r="K56" s="180"/>
      <c r="L56" s="383"/>
      <c r="M56" s="380"/>
      <c r="N56" s="381"/>
      <c r="O56" s="381"/>
      <c r="P56" s="181"/>
      <c r="Q56" s="377"/>
      <c r="R56" s="378"/>
      <c r="S56" s="379"/>
      <c r="T56" s="367"/>
      <c r="U56" s="375"/>
      <c r="V56" s="376"/>
      <c r="W56" s="336"/>
      <c r="X56" s="337"/>
      <c r="Y56" s="337"/>
      <c r="Z56" s="338"/>
      <c r="AA56" s="384"/>
      <c r="AB56" s="385"/>
      <c r="AC56" s="385"/>
      <c r="AD56" s="385"/>
      <c r="AE56" s="385"/>
      <c r="AF56" s="385"/>
      <c r="AG56" s="385"/>
      <c r="AH56" s="386"/>
    </row>
    <row r="57" spans="2:34" ht="15" customHeight="1" x14ac:dyDescent="0.15">
      <c r="B57" s="150" t="s">
        <v>25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412">
        <f>M27</f>
        <v>407</v>
      </c>
      <c r="N57" s="413"/>
      <c r="O57" s="413"/>
      <c r="P57" s="413"/>
      <c r="Q57" s="413"/>
      <c r="R57" s="413"/>
      <c r="S57" s="413"/>
      <c r="T57" s="413"/>
      <c r="U57" s="413"/>
      <c r="V57" s="413"/>
      <c r="W57" s="413"/>
      <c r="X57" s="413"/>
      <c r="Y57" s="413"/>
      <c r="Z57" s="414"/>
      <c r="AA57" s="177"/>
      <c r="AB57" s="173"/>
      <c r="AC57" s="173"/>
      <c r="AD57" s="173"/>
      <c r="AE57" s="173"/>
      <c r="AF57" s="173"/>
      <c r="AG57" s="173"/>
      <c r="AH57" s="17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경기도 용인시 처인구 양지면
제일리 453-7
박영범 주임 031-8027-2080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</sheetData>
  <mergeCells count="241">
    <mergeCell ref="W42:Z42"/>
    <mergeCell ref="V36:AA37"/>
    <mergeCell ref="AA42:AH42"/>
    <mergeCell ref="Q34:Q41"/>
    <mergeCell ref="W28:AH29"/>
    <mergeCell ref="AB40:AC41"/>
    <mergeCell ref="M42:P42"/>
    <mergeCell ref="Q42:S42"/>
    <mergeCell ref="T42:V42"/>
    <mergeCell ref="V34:AH35"/>
    <mergeCell ref="T21:V21"/>
    <mergeCell ref="W21:Z21"/>
    <mergeCell ref="AA21:AH21"/>
    <mergeCell ref="E23:L23"/>
    <mergeCell ref="M23:P23"/>
    <mergeCell ref="T26:V26"/>
    <mergeCell ref="Q26:S26"/>
    <mergeCell ref="M26:P26"/>
    <mergeCell ref="W26:Z26"/>
    <mergeCell ref="B13:D13"/>
    <mergeCell ref="E13:L13"/>
    <mergeCell ref="E57:L57"/>
    <mergeCell ref="AA57:AH57"/>
    <mergeCell ref="B27:D27"/>
    <mergeCell ref="E27:L27"/>
    <mergeCell ref="M27:Z27"/>
    <mergeCell ref="AA27:AH27"/>
    <mergeCell ref="C40:F41"/>
    <mergeCell ref="AA13:AH13"/>
    <mergeCell ref="M13:P13"/>
    <mergeCell ref="T17:V17"/>
    <mergeCell ref="T18:V18"/>
    <mergeCell ref="E26:L26"/>
    <mergeCell ref="B28:V29"/>
    <mergeCell ref="E46:L46"/>
    <mergeCell ref="M46:P46"/>
    <mergeCell ref="Q46:S46"/>
    <mergeCell ref="T46:V46"/>
    <mergeCell ref="W50:Z50"/>
    <mergeCell ref="AA50:AH50"/>
    <mergeCell ref="AA24:AH24"/>
    <mergeCell ref="W48:Z48"/>
    <mergeCell ref="AA26:AH26"/>
    <mergeCell ref="T12:V12"/>
    <mergeCell ref="W12:Z12"/>
    <mergeCell ref="E12:L12"/>
    <mergeCell ref="Q12:S12"/>
    <mergeCell ref="Q13:S13"/>
    <mergeCell ref="T13:V13"/>
    <mergeCell ref="W13:Z13"/>
    <mergeCell ref="AA18:AH18"/>
    <mergeCell ref="AA12:AH12"/>
    <mergeCell ref="E18:L18"/>
    <mergeCell ref="M18:P18"/>
    <mergeCell ref="E17:L17"/>
    <mergeCell ref="M17:P17"/>
    <mergeCell ref="W18:Z18"/>
    <mergeCell ref="AA17:AH17"/>
    <mergeCell ref="Q18:S18"/>
    <mergeCell ref="W17:Z17"/>
    <mergeCell ref="Q17:S17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8:AH9"/>
    <mergeCell ref="AB6:AC7"/>
    <mergeCell ref="AD6:AH7"/>
    <mergeCell ref="C8:F9"/>
    <mergeCell ref="V6:AA7"/>
    <mergeCell ref="G8:P9"/>
    <mergeCell ref="R8:U9"/>
    <mergeCell ref="B58:V59"/>
    <mergeCell ref="W58:AH59"/>
    <mergeCell ref="E47:L47"/>
    <mergeCell ref="M47:P47"/>
    <mergeCell ref="Q47:S47"/>
    <mergeCell ref="T47:V47"/>
    <mergeCell ref="W47:Z47"/>
    <mergeCell ref="AA47:AH47"/>
    <mergeCell ref="E56:L56"/>
    <mergeCell ref="M56:P56"/>
    <mergeCell ref="Q56:S56"/>
    <mergeCell ref="T56:V56"/>
    <mergeCell ref="W56:Z56"/>
    <mergeCell ref="AA56:AH56"/>
    <mergeCell ref="B57:D57"/>
    <mergeCell ref="M57:Z57"/>
    <mergeCell ref="Q52:S52"/>
    <mergeCell ref="T52:V52"/>
    <mergeCell ref="T48:V48"/>
    <mergeCell ref="E55:L55"/>
    <mergeCell ref="M55:P55"/>
    <mergeCell ref="W49:Z49"/>
    <mergeCell ref="AA49:AH49"/>
    <mergeCell ref="AA48:AH48"/>
    <mergeCell ref="E42:L42"/>
    <mergeCell ref="E48:L48"/>
    <mergeCell ref="E52:L52"/>
    <mergeCell ref="E45:L45"/>
    <mergeCell ref="M49:P49"/>
    <mergeCell ref="Q49:S49"/>
    <mergeCell ref="T49:V49"/>
    <mergeCell ref="E43:L43"/>
    <mergeCell ref="M43:P43"/>
    <mergeCell ref="E50:L50"/>
    <mergeCell ref="M50:P50"/>
    <mergeCell ref="Q50:S50"/>
    <mergeCell ref="T50:V50"/>
    <mergeCell ref="M52:P52"/>
    <mergeCell ref="B43:D43"/>
    <mergeCell ref="Q43:S43"/>
    <mergeCell ref="T43:V43"/>
    <mergeCell ref="M48:P48"/>
    <mergeCell ref="AA45:AH45"/>
    <mergeCell ref="W43:Z43"/>
    <mergeCell ref="M45:P45"/>
    <mergeCell ref="Q45:S45"/>
    <mergeCell ref="E49:L49"/>
    <mergeCell ref="T45:V45"/>
    <mergeCell ref="W45:Z45"/>
    <mergeCell ref="Q48:S48"/>
    <mergeCell ref="AA43:AH43"/>
    <mergeCell ref="AA46:AH46"/>
    <mergeCell ref="E44:L44"/>
    <mergeCell ref="M44:P44"/>
    <mergeCell ref="Q44:S44"/>
    <mergeCell ref="T44:V44"/>
    <mergeCell ref="W44:Z44"/>
    <mergeCell ref="AA44:AH44"/>
    <mergeCell ref="W46:Z46"/>
    <mergeCell ref="B34:B41"/>
    <mergeCell ref="C34:F35"/>
    <mergeCell ref="G34:P35"/>
    <mergeCell ref="C38:F39"/>
    <mergeCell ref="V40:AA41"/>
    <mergeCell ref="R36:U37"/>
    <mergeCell ref="C36:F37"/>
    <mergeCell ref="G36:K37"/>
    <mergeCell ref="B32:AH33"/>
    <mergeCell ref="AD40:AH41"/>
    <mergeCell ref="R34:U35"/>
    <mergeCell ref="R40:U41"/>
    <mergeCell ref="AD36:AH37"/>
    <mergeCell ref="R38:U39"/>
    <mergeCell ref="G40:P41"/>
    <mergeCell ref="AB36:AC37"/>
    <mergeCell ref="L36:P37"/>
    <mergeCell ref="G38:P39"/>
    <mergeCell ref="V38:AH39"/>
    <mergeCell ref="W55:Z55"/>
    <mergeCell ref="AA55:AH55"/>
    <mergeCell ref="E51:L51"/>
    <mergeCell ref="M51:P51"/>
    <mergeCell ref="Q51:S51"/>
    <mergeCell ref="T51:V51"/>
    <mergeCell ref="W51:Z51"/>
    <mergeCell ref="AA51:AH51"/>
    <mergeCell ref="E53:L53"/>
    <mergeCell ref="M53:P53"/>
    <mergeCell ref="Q53:S53"/>
    <mergeCell ref="T53:V53"/>
    <mergeCell ref="W53:Z53"/>
    <mergeCell ref="AA53:AH53"/>
    <mergeCell ref="W54:Z54"/>
    <mergeCell ref="AA54:AH54"/>
    <mergeCell ref="W52:Z52"/>
    <mergeCell ref="AA52:AH52"/>
    <mergeCell ref="M54:P54"/>
    <mergeCell ref="Q54:S54"/>
    <mergeCell ref="T54:V54"/>
    <mergeCell ref="Q55:S55"/>
    <mergeCell ref="T55:V55"/>
    <mergeCell ref="E54:L54"/>
    <mergeCell ref="W19:Z19"/>
    <mergeCell ref="AA19:AH19"/>
    <mergeCell ref="E25:L25"/>
    <mergeCell ref="M25:P25"/>
    <mergeCell ref="Q25:S25"/>
    <mergeCell ref="T25:V25"/>
    <mergeCell ref="W25:Z25"/>
    <mergeCell ref="AA25:AH25"/>
    <mergeCell ref="E22:L22"/>
    <mergeCell ref="M22:P22"/>
    <mergeCell ref="Q22:S22"/>
    <mergeCell ref="W22:Z22"/>
    <mergeCell ref="E24:L24"/>
    <mergeCell ref="M24:P24"/>
    <mergeCell ref="W24:Z24"/>
    <mergeCell ref="AA22:AH22"/>
    <mergeCell ref="M20:P20"/>
    <mergeCell ref="Q20:S20"/>
    <mergeCell ref="T20:V20"/>
    <mergeCell ref="W20:Z20"/>
    <mergeCell ref="AA20:AH20"/>
    <mergeCell ref="E21:L21"/>
    <mergeCell ref="M21:P21"/>
    <mergeCell ref="Q21:S21"/>
    <mergeCell ref="E14:L14"/>
    <mergeCell ref="M14:P14"/>
    <mergeCell ref="Q14:S14"/>
    <mergeCell ref="T14:V14"/>
    <mergeCell ref="W14:Z14"/>
    <mergeCell ref="AA14:AH14"/>
    <mergeCell ref="Q24:S24"/>
    <mergeCell ref="T24:V24"/>
    <mergeCell ref="T22:V22"/>
    <mergeCell ref="Q23:S23"/>
    <mergeCell ref="W23:Z23"/>
    <mergeCell ref="E15:L15"/>
    <mergeCell ref="M15:P15"/>
    <mergeCell ref="Q15:S15"/>
    <mergeCell ref="T15:V15"/>
    <mergeCell ref="W15:Z15"/>
    <mergeCell ref="AA15:AH15"/>
    <mergeCell ref="AA23:AH23"/>
    <mergeCell ref="T23:V23"/>
    <mergeCell ref="E20:L20"/>
    <mergeCell ref="E19:L19"/>
    <mergeCell ref="M19:P19"/>
    <mergeCell ref="Q19:S19"/>
    <mergeCell ref="T19:V19"/>
  </mergeCells>
  <phoneticPr fontId="7" type="noConversion"/>
  <conditionalFormatting sqref="AA13 AA22:AA23 AA43:AH43 AA52:AH53">
    <cfRule type="expression" dxfId="937" priority="9">
      <formula>Q13:S17=0</formula>
    </cfRule>
  </conditionalFormatting>
  <conditionalFormatting sqref="AA14:AA19 AA44:AH49">
    <cfRule type="expression" dxfId="936" priority="4">
      <formula>Q14:S17=0</formula>
    </cfRule>
  </conditionalFormatting>
  <conditionalFormatting sqref="AA20:AA21 AA50:AH51">
    <cfRule type="expression" dxfId="935" priority="2">
      <formula>Q20:S26=0</formula>
    </cfRule>
  </conditionalFormatting>
  <conditionalFormatting sqref="AA24:AA25 AA54:AH55">
    <cfRule type="expression" dxfId="934" priority="10305">
      <formula>Q24:S26=0</formula>
    </cfRule>
  </conditionalFormatting>
  <conditionalFormatting sqref="AA26 AA56:AH56">
    <cfRule type="expression" dxfId="933" priority="10308">
      <formula>Q26:S26=0</formula>
    </cfRule>
  </conditionalFormatting>
  <conditionalFormatting sqref="AA57:AH57">
    <cfRule type="expression" dxfId="932" priority="20">
      <formula>Q57:S70=0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Q2:AH11 M2:P5 L2:L6 G38:L41 N38:P41 H30:K35 G30:G36 Q30:AH41 M30:P35 L30:L36 C12:D12 C42:D42 C16:D18 F24:L27 F22:L22 C20:D26 F13:L19 Q13:Q26 AA42:AA57 T13:T26 Q43:Q56 T43:T56 C46:D56 M8:M27 B12:B28 E12:E27 E42:E57 M38:M57 B42:B58 AA12:AA26" xr:uid="{1D0C9FBF-DA17-48DB-B41B-24EC89CF9E07}"/>
  </dataValidations>
  <printOptions horizontalCentered="1"/>
  <pageMargins left="0" right="0" top="0.11811023622047245" bottom="0" header="0" footer="0"/>
  <pageSetup paperSize="9" scale="90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FDA92-E658-4BBC-8C47-6E9287610946}">
  <sheetPr codeName="Sheet1">
    <tabColor theme="2" tint="-0.249977111117893"/>
  </sheetPr>
  <dimension ref="A1:D19"/>
  <sheetViews>
    <sheetView zoomScale="80" zoomScaleNormal="80" workbookViewId="0">
      <selection activeCell="AA24" sqref="AA24:AH24"/>
    </sheetView>
  </sheetViews>
  <sheetFormatPr defaultRowHeight="13.5" x14ac:dyDescent="0.15"/>
  <cols>
    <col min="1" max="1" width="21.33203125" bestFit="1" customWidth="1"/>
    <col min="2" max="2" width="21.33203125" customWidth="1"/>
    <col min="3" max="4" width="24.33203125" bestFit="1" customWidth="1"/>
  </cols>
  <sheetData>
    <row r="1" spans="1:4" ht="16.5" x14ac:dyDescent="0.15">
      <c r="B1" s="27" t="s">
        <v>66</v>
      </c>
      <c r="C1" s="27"/>
      <c r="D1" s="27"/>
    </row>
    <row r="2" spans="1:4" ht="16.5" x14ac:dyDescent="0.15">
      <c r="A2" t="s">
        <v>35</v>
      </c>
      <c r="B2" s="26" t="s">
        <v>143</v>
      </c>
      <c r="C2" s="26" t="s">
        <v>18</v>
      </c>
      <c r="D2" s="26"/>
    </row>
    <row r="3" spans="1:4" ht="16.5" x14ac:dyDescent="0.15">
      <c r="A3" t="s">
        <v>37</v>
      </c>
      <c r="B3" s="26"/>
      <c r="C3" s="26"/>
      <c r="D3" s="26"/>
    </row>
    <row r="4" spans="1:4" x14ac:dyDescent="0.15">
      <c r="A4" t="s">
        <v>54</v>
      </c>
    </row>
    <row r="5" spans="1:4" x14ac:dyDescent="0.15">
      <c r="A5" t="s">
        <v>36</v>
      </c>
    </row>
    <row r="6" spans="1:4" x14ac:dyDescent="0.15">
      <c r="A6" t="s">
        <v>138</v>
      </c>
    </row>
    <row r="7" spans="1:4" x14ac:dyDescent="0.15">
      <c r="A7" t="s">
        <v>133</v>
      </c>
    </row>
    <row r="8" spans="1:4" x14ac:dyDescent="0.15">
      <c r="A8" t="s">
        <v>40</v>
      </c>
    </row>
    <row r="9" spans="1:4" x14ac:dyDescent="0.15">
      <c r="A9" t="s">
        <v>94</v>
      </c>
    </row>
    <row r="10" spans="1:4" x14ac:dyDescent="0.15">
      <c r="A10" t="s">
        <v>89</v>
      </c>
    </row>
    <row r="11" spans="1:4" x14ac:dyDescent="0.15">
      <c r="A11" t="s">
        <v>38</v>
      </c>
    </row>
    <row r="12" spans="1:4" x14ac:dyDescent="0.15">
      <c r="A12" t="s">
        <v>18</v>
      </c>
    </row>
    <row r="19" spans="1:2" ht="22.5" x14ac:dyDescent="0.15">
      <c r="A19" ph="1"/>
      <c r="B19" ph="1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B6C4F-4230-48EE-A217-AB210A9E498B}">
  <sheetPr codeName="Sheet2">
    <tabColor theme="2" tint="-0.249977111117893"/>
    <pageSetUpPr fitToPage="1"/>
  </sheetPr>
  <dimension ref="B1:AL44"/>
  <sheetViews>
    <sheetView zoomScale="90" zoomScaleNormal="9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7" width="27.77734375" style="5" bestFit="1" customWidth="1"/>
    <col min="38" max="38" width="4.33203125" style="5" bestFit="1" customWidth="1"/>
    <col min="39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8" ht="14.25" thickBot="1" x14ac:dyDescent="0.2">
      <c r="B1" s="29" t="s">
        <v>79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  <c r="AK13"/>
      <c r="AL13" s="26"/>
    </row>
    <row r="14" spans="2:38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  <c r="AK14"/>
      <c r="AL14" s="26"/>
    </row>
    <row r="15" spans="2:38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  <c r="AK15"/>
      <c r="AL15" s="26"/>
    </row>
    <row r="16" spans="2:38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/>
      <c r="AL16" s="26"/>
    </row>
    <row r="17" spans="2:38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  <c r="AK17" s="26"/>
      <c r="AL17"/>
    </row>
    <row r="18" spans="2:38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8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8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8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강원특별자치도 원주시 호저면 주산리 298,1층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8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8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8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8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8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8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8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8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원주센터(저온)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8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8" x14ac:dyDescent="0.15">
      <c r="B31" s="210"/>
      <c r="C31" s="189" t="s">
        <v>4</v>
      </c>
      <c r="D31" s="182"/>
      <c r="E31" s="182"/>
      <c r="F31" s="182"/>
      <c r="G31" s="199" t="str">
        <f>G8</f>
        <v>강원특별자치도 원주시 호저면 주산리 298,1층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8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강원특별자치도 원주시 호저면 주산리 298,1층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931" priority="1">
      <formula>Q13:S18=0</formula>
    </cfRule>
  </conditionalFormatting>
  <conditionalFormatting sqref="AA17:AA18 AA40:AH40">
    <cfRule type="expression" dxfId="930" priority="836">
      <formula>Q17:S23=0</formula>
    </cfRule>
  </conditionalFormatting>
  <conditionalFormatting sqref="AA19:AH19 AA36:AH39">
    <cfRule type="expression" dxfId="929" priority="4">
      <formula>Q19:S24=0</formula>
    </cfRule>
  </conditionalFormatting>
  <conditionalFormatting sqref="AA41:AH41">
    <cfRule type="expression" dxfId="928" priority="1304">
      <formula>Q41:S44=0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F49BA2BE-6C17-41D5-BF65-0A125C541D8C}"/>
  </dataValidations>
  <printOptions horizontalCentered="1"/>
  <pageMargins left="0" right="0" top="0.11811023622047245" bottom="0" header="0" footer="0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56B05-7DBA-4091-A697-4CA3A6F9D9E1}">
  <sheetPr codeName="Sheet3">
    <tabColor theme="2" tint="-0.249977111117893"/>
    <pageSetUpPr fitToPage="1"/>
  </sheetPr>
  <dimension ref="B1:AH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110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</row>
    <row r="14" spans="2:34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</row>
    <row r="15" spans="2:34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</row>
    <row r="16" spans="2:34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108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김해센터(저온)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김해시 진례면 
테크노밸리로 193-28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경상남도 김해시 진례면 
테크노밸리로 193-28
TEL 070-4398-2825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927" priority="1">
      <formula>Q13:S18=0</formula>
    </cfRule>
  </conditionalFormatting>
  <conditionalFormatting sqref="AA17:AA18 AA40:AH40">
    <cfRule type="expression" dxfId="926" priority="834">
      <formula>Q17:S23=0</formula>
    </cfRule>
  </conditionalFormatting>
  <conditionalFormatting sqref="AA19:AH19 AA36:AH39">
    <cfRule type="expression" dxfId="925" priority="3">
      <formula>Q19:S24=0</formula>
    </cfRule>
  </conditionalFormatting>
  <conditionalFormatting sqref="AA41:AH41">
    <cfRule type="expression" dxfId="924" priority="1301">
      <formula>Q41:S44=0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B0806157-0196-4DC9-8B1C-2CEB8DF34BA5}"/>
  </dataValidations>
  <printOptions horizontalCentered="1"/>
  <pageMargins left="0" right="0" top="0.11811023622047245" bottom="0" header="0" footer="0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9A0D-6849-4088-A7E1-F8EBD84F38C6}">
  <sheetPr codeName="Sheet4">
    <tabColor theme="2" tint="-0.249977111117893"/>
    <pageSetUpPr fitToPage="1"/>
  </sheetPr>
  <dimension ref="B1:AH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3" width="2.33203125" style="5"/>
    <col min="34" max="34" width="2.33203125" style="5" customWidth="1"/>
    <col min="35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57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</row>
    <row r="14" spans="2:34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</row>
    <row r="15" spans="2:34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</row>
    <row r="16" spans="2:34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경상남도 양산시 산막공단북3길 25(산막동 313-4)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양산시 산막공단북3길 25(산막동 313-4)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경상남도 양산시 산막공단북3길 25(산막동 313-4)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923" priority="1">
      <formula>Q13:S18=0</formula>
    </cfRule>
  </conditionalFormatting>
  <conditionalFormatting sqref="AA17:AA18">
    <cfRule type="expression" dxfId="922" priority="831">
      <formula>Q17:S23=0</formula>
    </cfRule>
  </conditionalFormatting>
  <conditionalFormatting sqref="AA19:AH19">
    <cfRule type="expression" dxfId="921" priority="3">
      <formula>Q19:S24=0</formula>
    </cfRule>
  </conditionalFormatting>
  <conditionalFormatting sqref="AA36:AH39 AA41:AH41">
    <cfRule type="expression" dxfId="920" priority="853">
      <formula>Q13:S19=0</formula>
    </cfRule>
  </conditionalFormatting>
  <conditionalFormatting sqref="AA40:AH40">
    <cfRule type="expression" dxfId="919" priority="1642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6CAF50B7-87AB-4389-9831-D16D8F831E5B}"/>
  </dataValidations>
  <printOptions horizontalCentered="1"/>
  <pageMargins left="0" right="0" top="0.11811023622047245" bottom="0" header="0" footer="0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B5A7-DBDA-4CAD-A577-FCE867BA89E0}">
  <sheetPr codeName="Sheet6">
    <tabColor theme="2" tint="-0.249977111117893"/>
    <pageSetUpPr fitToPage="1"/>
  </sheetPr>
  <dimension ref="B1:AN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40" ht="14.25" thickBot="1" x14ac:dyDescent="0.2">
      <c r="B1" s="29" t="s">
        <v>56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  <c r="AN13"/>
    </row>
    <row r="14" spans="2:40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  <c r="AN14"/>
    </row>
    <row r="15" spans="2:40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  <c r="AN15"/>
    </row>
    <row r="16" spans="2:40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N16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31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세종센터(저온)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세종특별자치시 연동면
응암리 925 E동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세종특별자치시 연동면
응암리 925 E동
허승현 대리 044-862-4400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918" priority="1">
      <formula>Q13:S18=0</formula>
    </cfRule>
  </conditionalFormatting>
  <conditionalFormatting sqref="AA17:AA18">
    <cfRule type="expression" dxfId="917" priority="825">
      <formula>Q17:S23=0</formula>
    </cfRule>
  </conditionalFormatting>
  <conditionalFormatting sqref="AA19:AH19">
    <cfRule type="expression" dxfId="916" priority="3">
      <formula>Q19:S24=0</formula>
    </cfRule>
  </conditionalFormatting>
  <conditionalFormatting sqref="AA36:AH39 AA41:AH41">
    <cfRule type="expression" dxfId="915" priority="849">
      <formula>Q13:S19=0</formula>
    </cfRule>
  </conditionalFormatting>
  <conditionalFormatting sqref="AA40:AH40">
    <cfRule type="expression" dxfId="914" priority="1638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442548B5-61F6-496F-97B2-98ABB5FB694B}"/>
  </dataValidations>
  <printOptions horizontalCentered="1"/>
  <pageMargins left="0" right="0" top="0.11811023622047245" bottom="0" header="0" footer="0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E00D-D26B-436E-BE9F-6D0D6C9D661D}">
  <sheetPr codeName="Sheet5">
    <tabColor theme="2" tint="-0.249977111117893"/>
    <pageSetUpPr fitToPage="1"/>
  </sheetPr>
  <dimension ref="B1:AN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40" ht="14.25" thickBot="1" x14ac:dyDescent="0.2">
      <c r="B1" s="29" t="s">
        <v>55</v>
      </c>
      <c r="C1" s="28"/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  <c r="AN13"/>
    </row>
    <row r="14" spans="2:40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  <c r="AN14"/>
    </row>
    <row r="15" spans="2:40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  <c r="AN15"/>
    </row>
    <row r="16" spans="2:40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N16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전라남도 장성군 황룡면 황룡리 44-2 2층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장성센터(저온)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전라남도 장성군 황룡면 황룡리 44-2 2층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전라남도 장성군 황룡면 황룡리 44-2 2층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913" priority="1">
      <formula>Q13:S18=0</formula>
    </cfRule>
  </conditionalFormatting>
  <conditionalFormatting sqref="AA17:AA18">
    <cfRule type="expression" dxfId="912" priority="828">
      <formula>Q17:S23=0</formula>
    </cfRule>
  </conditionalFormatting>
  <conditionalFormatting sqref="AA19:AH19">
    <cfRule type="expression" dxfId="911" priority="3">
      <formula>Q19:S24=0</formula>
    </cfRule>
  </conditionalFormatting>
  <conditionalFormatting sqref="AA36:AH39 AA41:AH41">
    <cfRule type="expression" dxfId="910" priority="851">
      <formula>Q13:S19=0</formula>
    </cfRule>
  </conditionalFormatting>
  <conditionalFormatting sqref="AA40:AH40">
    <cfRule type="expression" dxfId="909" priority="1640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85D51900-CD87-4712-99CE-BE7F25D93835}"/>
  </dataValidations>
  <printOptions horizontalCentered="1"/>
  <pageMargins left="0" right="0" top="0.11811023622047245" bottom="0" header="0" footer="0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B049-BDA2-497C-8E4F-7063A23F83AB}">
  <sheetPr>
    <tabColor theme="2" tint="-0.249977111117893"/>
    <pageSetUpPr fitToPage="1"/>
  </sheetPr>
  <dimension ref="B1:AH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139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141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</row>
    <row r="14" spans="2:34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</row>
    <row r="15" spans="2:34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</row>
    <row r="16" spans="2:34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 xml:space="preserve"> 경상북도 김천시 어모면 옥율리 212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 xml:space="preserve"> 경상북도 김천시 어모면 옥율리 212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 xml:space="preserve"> 경상북도 김천시 어모면 옥율리 212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W16:Z16"/>
    <mergeCell ref="AA16:AH16"/>
    <mergeCell ref="W13:Z13"/>
    <mergeCell ref="AA13:AH13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</mergeCells>
  <phoneticPr fontId="7" type="noConversion"/>
  <conditionalFormatting sqref="AA13:AA15 AA16:AH16">
    <cfRule type="expression" dxfId="908" priority="1">
      <formula>Q13:S18=0</formula>
    </cfRule>
  </conditionalFormatting>
  <conditionalFormatting sqref="AA17:AA18">
    <cfRule type="expression" dxfId="907" priority="3">
      <formula>Q17:S23=0</formula>
    </cfRule>
  </conditionalFormatting>
  <conditionalFormatting sqref="AA19:AH19">
    <cfRule type="expression" dxfId="906" priority="2">
      <formula>Q19:S24=0</formula>
    </cfRule>
  </conditionalFormatting>
  <conditionalFormatting sqref="AA36:AH39 AA41:AH41">
    <cfRule type="expression" dxfId="905" priority="4">
      <formula>Q13:S19=0</formula>
    </cfRule>
  </conditionalFormatting>
  <conditionalFormatting sqref="AA40:AH40">
    <cfRule type="expression" dxfId="904" priority="6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74109C2D-6ACF-424C-AA9C-69A3FB1BF3EF}"/>
  </dataValidations>
  <printOptions horizontalCentered="1"/>
  <pageMargins left="0" right="0" top="0.11811023622047245" bottom="0" header="0" footer="0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926D2-E626-4FE9-A365-C9FAE44D65D0}">
  <sheetPr>
    <tabColor theme="2" tint="-0.249977111117893"/>
    <pageSetUpPr fitToPage="1"/>
  </sheetPr>
  <dimension ref="B1:AH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136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</row>
    <row r="14" spans="2:34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</row>
    <row r="15" spans="2:34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</row>
    <row r="16" spans="2:34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경산시 압량읍 가야로 20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경산센터(저온)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경상북도 경산시 압량읍 가야로 20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경상북도 경산시 압량읍 가야로 20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W13:Z13"/>
    <mergeCell ref="AA13:AH13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A15 AA16:AH16">
    <cfRule type="expression" dxfId="903" priority="1">
      <formula>Q13:S18=0</formula>
    </cfRule>
  </conditionalFormatting>
  <conditionalFormatting sqref="AA17:AA18">
    <cfRule type="expression" dxfId="902" priority="3">
      <formula>Q17:S23=0</formula>
    </cfRule>
  </conditionalFormatting>
  <conditionalFormatting sqref="AA19:AH19">
    <cfRule type="expression" dxfId="901" priority="2">
      <formula>Q19:S24=0</formula>
    </cfRule>
  </conditionalFormatting>
  <conditionalFormatting sqref="AA36:AH39 AA41:AH41">
    <cfRule type="expression" dxfId="900" priority="4">
      <formula>Q13:S19=0</formula>
    </cfRule>
  </conditionalFormatting>
  <conditionalFormatting sqref="AA40:AH40">
    <cfRule type="expression" dxfId="899" priority="6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EF904A5E-7CA2-41F7-BCF1-F527807165B9}"/>
  </dataValidations>
  <printOptions horizontalCentered="1"/>
  <pageMargins left="0" right="0" top="0.11811023622047245" bottom="0" header="0" footer="0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D29F8-B78F-4DA9-9CEF-312E7FF46793}">
  <sheetPr codeName="Sheet8">
    <tabColor theme="2" tint="-0.249977111117893"/>
    <pageSetUpPr fitToPage="1"/>
  </sheetPr>
  <dimension ref="B1:AN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40" ht="14.25" thickBot="1" x14ac:dyDescent="0.2">
      <c r="B1" s="29" t="s">
        <v>59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0.100000000000001" customHeight="1" x14ac:dyDescent="0.15">
      <c r="B13" s="256">
        <f>'원주 (20)'!B13</f>
        <v>45950</v>
      </c>
      <c r="C13" s="254"/>
      <c r="D13" s="257"/>
      <c r="E13" s="243" t="s">
        <v>126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  <c r="AN13"/>
    </row>
    <row r="14" spans="2:40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  <c r="AN14"/>
    </row>
    <row r="15" spans="2:40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  <c r="AN15"/>
    </row>
    <row r="16" spans="2:40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N16"/>
    </row>
    <row r="17" spans="2:34" ht="20.100000000000001" customHeight="1" x14ac:dyDescent="0.15">
      <c r="B17" s="17"/>
      <c r="C17" s="40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화성센터(저온)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 화성시 초록로 103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경기 화성시 초록로 103
오민수 대리 031-8077-2407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898" priority="1">
      <formula>Q13:S18=0</formula>
    </cfRule>
  </conditionalFormatting>
  <conditionalFormatting sqref="AA17:AA18">
    <cfRule type="expression" dxfId="897" priority="819">
      <formula>Q17:S23=0</formula>
    </cfRule>
  </conditionalFormatting>
  <conditionalFormatting sqref="AA19:AH19">
    <cfRule type="expression" dxfId="896" priority="3">
      <formula>Q19:S24=0</formula>
    </cfRule>
  </conditionalFormatting>
  <conditionalFormatting sqref="AA36:AH39 AA41:AH41">
    <cfRule type="expression" dxfId="895" priority="845">
      <formula>Q13:S19=0</formula>
    </cfRule>
  </conditionalFormatting>
  <conditionalFormatting sqref="AA40:AH40">
    <cfRule type="expression" dxfId="894" priority="1634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3:L13 G31:L34 N31:P34 H23:K28 G23:G29 Q23:AH34 M23:P28 L23:L29 C35:D35 T36:T41 AA35:AA41 C14:D19 E14:E16 M31:M42 E35:E42 B35:B43 C37:D41 E17:L20 Q36:Q41 C12:E12 M8:M20 B12:B21 AA12 T13:T19 Q13:Q19" xr:uid="{F210C142-4511-44CD-A530-729E70E6E7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7BF12-7EE6-4FCA-99F6-26D52964EF41}">
  <sheetPr codeName="Sheet9">
    <tabColor theme="2" tint="-0.249977111117893"/>
    <pageSetUpPr fitToPage="1"/>
  </sheetPr>
  <dimension ref="B1:AN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40" ht="14.25" thickBot="1" x14ac:dyDescent="0.2">
      <c r="B1" s="29" t="s">
        <v>96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  <c r="AN13"/>
    </row>
    <row r="14" spans="2:40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  <c r="AN14"/>
    </row>
    <row r="15" spans="2:40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  <c r="AN15"/>
    </row>
    <row r="16" spans="2:40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N16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97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청라센터(저온)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363" t="str">
        <f>G8</f>
        <v>인천광역시 서구 북항로120번길 55,
청라로지스틱스센터3, 9층</v>
      </c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인천광역시 서구 북항로120번길 55,
청라로지스틱스센터3, 9층
02)437-0500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893" priority="1">
      <formula>Q13:S18=0</formula>
    </cfRule>
  </conditionalFormatting>
  <conditionalFormatting sqref="AA17:AA18">
    <cfRule type="expression" dxfId="892" priority="816">
      <formula>Q17:S23=0</formula>
    </cfRule>
  </conditionalFormatting>
  <conditionalFormatting sqref="AA19:AH19">
    <cfRule type="expression" dxfId="891" priority="4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4116F5EE-9344-4D0B-BEBD-8EB1F7ED3C60}"/>
  </dataValidations>
  <printOptions horizontalCentered="1"/>
  <pageMargins left="0" right="0" top="0.11811023622047245" bottom="0" header="0" footer="0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045C-5679-42C7-99C8-5FAFE9FC9C0D}">
  <sheetPr codeName="Sheet10">
    <tabColor theme="2" tint="-0.249977111117893"/>
    <pageSetUpPr fitToPage="1"/>
  </sheetPr>
  <dimension ref="B1:AH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</row>
    <row r="14" spans="2:34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</row>
    <row r="15" spans="2:34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</row>
    <row r="16" spans="2:34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33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평택센터(저온)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평택시 진위면 마산8로10,
진위물류센터 창고동 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경기도 평택시 진위면 마산8로10,
진위물류센터 창고동 1층
강민구 대리 031-663-9260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890" priority="1">
      <formula>Q13:S18=0</formula>
    </cfRule>
  </conditionalFormatting>
  <conditionalFormatting sqref="AA17:AA18">
    <cfRule type="expression" dxfId="889" priority="813">
      <formula>Q17:S23=0</formula>
    </cfRule>
  </conditionalFormatting>
  <conditionalFormatting sqref="AA19:AH19">
    <cfRule type="expression" dxfId="888" priority="3">
      <formula>Q19:S24=0</formula>
    </cfRule>
  </conditionalFormatting>
  <conditionalFormatting sqref="AA36:AH39 AA41:AH41">
    <cfRule type="expression" dxfId="887" priority="841">
      <formula>Q13:S19=0</formula>
    </cfRule>
  </conditionalFormatting>
  <conditionalFormatting sqref="AA40:AH40">
    <cfRule type="expression" dxfId="886" priority="1632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B1320306-6CB2-41F3-87BE-418C0297B11E}"/>
  </dataValidations>
  <printOptions horizontalCentered="1"/>
  <pageMargins left="0" right="0" top="0.11811023622047245" bottom="0" header="0" footer="0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DDF6A-C5C0-46B5-8462-6993D33B6E0A}">
  <sheetPr codeName="Sheet11">
    <tabColor theme="2" tint="-0.249977111117893"/>
    <pageSetUpPr fitToPage="1"/>
  </sheetPr>
  <dimension ref="B1:AN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40" ht="14.25" thickBot="1" x14ac:dyDescent="0.2">
      <c r="B1" s="29" t="s">
        <v>93</v>
      </c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0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  <c r="AN13"/>
    </row>
    <row r="14" spans="2:40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  <c r="AN14"/>
    </row>
    <row r="15" spans="2:40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  <c r="AN15"/>
    </row>
    <row r="16" spans="2:40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N16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포천센터(저온)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포천시 설운동 477,B2F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경기도 포천시 설운동 477,B2F
031-543-2486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885" priority="1">
      <formula>Q13:S18=0</formula>
    </cfRule>
  </conditionalFormatting>
  <conditionalFormatting sqref="AA17:AA18">
    <cfRule type="expression" dxfId="884" priority="810">
      <formula>Q17:S23=0</formula>
    </cfRule>
  </conditionalFormatting>
  <conditionalFormatting sqref="AA19:AH19">
    <cfRule type="expression" dxfId="883" priority="3">
      <formula>Q19:S24=0</formula>
    </cfRule>
  </conditionalFormatting>
  <conditionalFormatting sqref="AA36:AH39 AA41:AH41">
    <cfRule type="expression" dxfId="882" priority="839">
      <formula>Q13:S19=0</formula>
    </cfRule>
  </conditionalFormatting>
  <conditionalFormatting sqref="AA40:AH40">
    <cfRule type="expression" dxfId="881" priority="1630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E6F59161-5AF5-45BA-92C2-461749E8F3E4}"/>
  </dataValidations>
  <printOptions horizontalCentered="1"/>
  <pageMargins left="0" right="0" top="0.11811023622047245" bottom="0" header="0" footer="0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0F0CE-BEC5-418B-9611-37B38DD7F10C}">
  <sheetPr codeName="Sheet12">
    <tabColor theme="2" tint="-0.249977111117893"/>
    <pageSetUpPr fitToPage="1"/>
  </sheetPr>
  <dimension ref="B1:AH44"/>
  <sheetViews>
    <sheetView zoomScaleNormal="100" workbookViewId="0">
      <selection activeCell="AA24" sqref="AA24:AH2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bestFit="1" customWidth="1"/>
    <col min="37" max="39" width="2.33203125" style="5"/>
    <col min="40" max="40" width="6.5546875" style="5" bestFit="1" customWidth="1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38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20</v>
      </c>
      <c r="W6" s="284"/>
      <c r="X6" s="284"/>
      <c r="Y6" s="284"/>
      <c r="Z6" s="284"/>
      <c r="AA6" s="284"/>
      <c r="AB6" s="279" t="s">
        <v>5</v>
      </c>
      <c r="AC6" s="279"/>
      <c r="AD6" s="284" t="s">
        <v>21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407" t="s">
        <v>72</v>
      </c>
      <c r="W8" s="407"/>
      <c r="X8" s="407"/>
      <c r="Y8" s="407"/>
      <c r="Z8" s="407"/>
      <c r="AA8" s="407"/>
      <c r="AB8" s="407"/>
      <c r="AC8" s="407"/>
      <c r="AD8" s="407"/>
      <c r="AE8" s="407"/>
      <c r="AF8" s="407"/>
      <c r="AG8" s="407"/>
      <c r="AH8" s="408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407"/>
      <c r="W9" s="407"/>
      <c r="X9" s="407"/>
      <c r="Y9" s="407"/>
      <c r="Z9" s="407"/>
      <c r="AA9" s="407"/>
      <c r="AB9" s="407"/>
      <c r="AC9" s="407"/>
      <c r="AD9" s="407"/>
      <c r="AE9" s="407"/>
      <c r="AF9" s="407"/>
      <c r="AG9" s="407"/>
      <c r="AH9" s="408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343" t="s">
        <v>22</v>
      </c>
      <c r="W10" s="284"/>
      <c r="X10" s="284"/>
      <c r="Y10" s="284"/>
      <c r="Z10" s="284"/>
      <c r="AA10" s="284"/>
      <c r="AB10" s="279" t="s">
        <v>14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6"/>
      <c r="W11" s="286"/>
      <c r="X11" s="286"/>
      <c r="Y11" s="286"/>
      <c r="Z11" s="286"/>
      <c r="AA11" s="286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0.100000000000001" customHeight="1" x14ac:dyDescent="0.15">
      <c r="B13" s="256">
        <f>'원주 (20)'!B13</f>
        <v>45950</v>
      </c>
      <c r="C13" s="254"/>
      <c r="D13" s="257"/>
      <c r="E13" s="436" t="s">
        <v>126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IFERROR(VLOOKUP($B$1,'뚠뚠피벗발주량(재고)'!A:BX,2,FALSE),0)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434" t="s">
        <v>160</v>
      </c>
      <c r="AB13" s="254"/>
      <c r="AC13" s="254"/>
      <c r="AD13" s="254"/>
      <c r="AE13" s="254"/>
      <c r="AF13" s="254"/>
      <c r="AG13" s="254"/>
      <c r="AH13" s="435"/>
    </row>
    <row r="14" spans="2:34" ht="20.100000000000001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409"/>
      <c r="X14" s="410"/>
      <c r="Y14" s="410"/>
      <c r="Z14" s="411"/>
      <c r="AA14" s="434"/>
      <c r="AB14" s="254"/>
      <c r="AC14" s="254"/>
      <c r="AD14" s="254"/>
      <c r="AE14" s="254"/>
      <c r="AF14" s="254"/>
      <c r="AG14" s="254"/>
      <c r="AH14" s="435"/>
    </row>
    <row r="15" spans="2:34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409"/>
      <c r="X15" s="410"/>
      <c r="Y15" s="410"/>
      <c r="Z15" s="411"/>
      <c r="AA15" s="434"/>
      <c r="AB15" s="254"/>
      <c r="AC15" s="254"/>
      <c r="AD15" s="254"/>
      <c r="AE15" s="254"/>
      <c r="AF15" s="254"/>
      <c r="AG15" s="254"/>
      <c r="AH15" s="435"/>
    </row>
    <row r="16" spans="2:34" ht="20.100000000000001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0.100000000000001" customHeight="1" x14ac:dyDescent="0.15">
      <c r="B17" s="17"/>
      <c r="C17" s="40"/>
      <c r="D17" s="18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439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439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x14ac:dyDescent="0.15">
      <c r="B19" s="6"/>
      <c r="C19" s="15"/>
      <c r="D19" s="7"/>
      <c r="E19" s="395"/>
      <c r="F19" s="396"/>
      <c r="G19" s="396"/>
      <c r="H19" s="396"/>
      <c r="I19" s="396"/>
      <c r="J19" s="396"/>
      <c r="K19" s="396"/>
      <c r="L19" s="396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0"/>
      <c r="AB19" s="250"/>
      <c r="AC19" s="250"/>
      <c r="AD19" s="250"/>
      <c r="AE19" s="250"/>
      <c r="AF19" s="250"/>
      <c r="AG19" s="250"/>
      <c r="AH19" s="255"/>
    </row>
    <row r="20" spans="2:34" ht="20.100000000000001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20.100000000000001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ht="13.5" customHeight="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679-88-01778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양지센터(저온)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뚠뚠푸드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배진형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용인시 처인구 양지면
제일리 453-7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399" t="str">
        <f>V8</f>
        <v>인천광역시 남동구 남동동로 195(고잔동)</v>
      </c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399"/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tr">
        <f>AB10</f>
        <v>종 목</v>
      </c>
      <c r="AC33" s="182"/>
      <c r="AD33" s="195" t="str">
        <f>AD10</f>
        <v>식품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0.100000000000001" customHeight="1" x14ac:dyDescent="0.15">
      <c r="B36" s="179">
        <f>B13</f>
        <v>45950</v>
      </c>
      <c r="C36" s="180"/>
      <c r="D36" s="181"/>
      <c r="E36" s="153" t="str">
        <f>E13</f>
        <v>뚠뚠)키리모찌돈코츠라멘195g</v>
      </c>
      <c r="F36" s="154"/>
      <c r="G36" s="154"/>
      <c r="H36" s="154"/>
      <c r="I36" s="154"/>
      <c r="J36" s="154"/>
      <c r="K36" s="154"/>
      <c r="L36" s="154"/>
      <c r="M36" s="173">
        <f>M13</f>
        <v>24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 t="str">
        <f>AA13</f>
        <v>25.11.15</v>
      </c>
      <c r="AB36" s="352"/>
      <c r="AC36" s="352"/>
      <c r="AD36" s="352"/>
      <c r="AE36" s="352"/>
      <c r="AF36" s="352"/>
      <c r="AG36" s="352"/>
      <c r="AH36" s="440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352"/>
      <c r="AC37" s="352"/>
      <c r="AD37" s="352"/>
      <c r="AE37" s="352"/>
      <c r="AF37" s="352"/>
      <c r="AG37" s="352"/>
      <c r="AH37" s="440"/>
    </row>
    <row r="38" spans="2:34" ht="20.100000000000001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352"/>
      <c r="AC38" s="352"/>
      <c r="AD38" s="352"/>
      <c r="AE38" s="352"/>
      <c r="AF38" s="352"/>
      <c r="AG38" s="352"/>
      <c r="AH38" s="440"/>
    </row>
    <row r="39" spans="2:34" ht="20.100000000000001" customHeight="1" x14ac:dyDescent="0.15">
      <c r="B39" s="19"/>
      <c r="C39" s="41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352"/>
      <c r="AC39" s="352"/>
      <c r="AD39" s="352"/>
      <c r="AE39" s="352"/>
      <c r="AF39" s="352"/>
      <c r="AG39" s="352"/>
      <c r="AH39" s="440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376"/>
      <c r="AB41" s="175"/>
      <c r="AC41" s="175"/>
      <c r="AD41" s="175"/>
      <c r="AE41" s="175"/>
      <c r="AF41" s="175"/>
      <c r="AG41" s="175"/>
      <c r="AH41" s="441"/>
    </row>
    <row r="42" spans="2:34" ht="20.100000000000001" customHeight="1" x14ac:dyDescent="0.15">
      <c r="B42" s="150" t="str">
        <f>B20</f>
        <v>총수량</v>
      </c>
      <c r="C42" s="151"/>
      <c r="D42" s="152"/>
      <c r="E42" s="153"/>
      <c r="F42" s="154"/>
      <c r="G42" s="154"/>
      <c r="H42" s="154"/>
      <c r="I42" s="154"/>
      <c r="J42" s="154"/>
      <c r="K42" s="154"/>
      <c r="L42" s="154"/>
      <c r="M42" s="155">
        <f>M20</f>
        <v>0</v>
      </c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6"/>
      <c r="AB42" s="157"/>
      <c r="AC42" s="157"/>
      <c r="AD42" s="157"/>
      <c r="AE42" s="157"/>
      <c r="AF42" s="157"/>
      <c r="AG42" s="157"/>
      <c r="AH42" s="158"/>
    </row>
    <row r="43" spans="2:34" ht="17.100000000000001" customHeight="1" x14ac:dyDescent="0.15">
      <c r="B43" s="159" t="str">
        <f>B21</f>
        <v>3자물류 (더원물류)
담당자 박병선이사  010-4448-1456</v>
      </c>
      <c r="C43" s="160"/>
      <c r="D43" s="160"/>
      <c r="E43" s="160"/>
      <c r="F43" s="160"/>
      <c r="G43" s="160"/>
      <c r="H43" s="160"/>
      <c r="I43" s="160"/>
      <c r="J43" s="160"/>
      <c r="K43" s="160"/>
      <c r="L43" s="160"/>
      <c r="M43" s="161"/>
      <c r="N43" s="161"/>
      <c r="O43" s="161"/>
      <c r="P43" s="161"/>
      <c r="Q43" s="161"/>
      <c r="R43" s="161"/>
      <c r="S43" s="161"/>
      <c r="T43" s="161"/>
      <c r="U43" s="161"/>
      <c r="V43" s="162"/>
      <c r="W43" s="166" t="str">
        <f>W21</f>
        <v>경기도 용인시 처인구 양지면
제일리 453-7
박영범 주임 031-8027-2080</v>
      </c>
      <c r="X43" s="167"/>
      <c r="Y43" s="167"/>
      <c r="Z43" s="167"/>
      <c r="AA43" s="168"/>
      <c r="AB43" s="168"/>
      <c r="AC43" s="168"/>
      <c r="AD43" s="168"/>
      <c r="AE43" s="168"/>
      <c r="AF43" s="168"/>
      <c r="AG43" s="168"/>
      <c r="AH43" s="169"/>
    </row>
    <row r="44" spans="2:34" ht="17.100000000000001" customHeight="1" thickBot="1" x14ac:dyDescent="0.2">
      <c r="B44" s="163"/>
      <c r="C44" s="164"/>
      <c r="D44" s="164"/>
      <c r="E44" s="164"/>
      <c r="F44" s="164"/>
      <c r="G44" s="164"/>
      <c r="H44" s="164"/>
      <c r="I44" s="164"/>
      <c r="J44" s="164"/>
      <c r="K44" s="164"/>
      <c r="L44" s="164"/>
      <c r="M44" s="164"/>
      <c r="N44" s="164"/>
      <c r="O44" s="164"/>
      <c r="P44" s="164"/>
      <c r="Q44" s="164"/>
      <c r="R44" s="164"/>
      <c r="S44" s="164"/>
      <c r="T44" s="164"/>
      <c r="U44" s="164"/>
      <c r="V44" s="165"/>
      <c r="W44" s="170"/>
      <c r="X44" s="171"/>
      <c r="Y44" s="171"/>
      <c r="Z44" s="171"/>
      <c r="AA44" s="171"/>
      <c r="AB44" s="171"/>
      <c r="AC44" s="171"/>
      <c r="AD44" s="171"/>
      <c r="AE44" s="171"/>
      <c r="AF44" s="171"/>
      <c r="AG44" s="171"/>
      <c r="AH44" s="172"/>
    </row>
  </sheetData>
  <mergeCells count="151">
    <mergeCell ref="B42:D42"/>
    <mergeCell ref="E42:L42"/>
    <mergeCell ref="M42:Z42"/>
    <mergeCell ref="AA42:AH42"/>
    <mergeCell ref="B43:V44"/>
    <mergeCell ref="W43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8:L38"/>
    <mergeCell ref="M38:P38"/>
    <mergeCell ref="Q38:S38"/>
    <mergeCell ref="T38:V38"/>
    <mergeCell ref="W38:Z38"/>
    <mergeCell ref="AA38:AH38"/>
    <mergeCell ref="E39:L39"/>
    <mergeCell ref="M39:P39"/>
    <mergeCell ref="Q39:S39"/>
    <mergeCell ref="T39:V39"/>
    <mergeCell ref="W39:Z39"/>
    <mergeCell ref="AA39:AH39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AA18:AH18"/>
    <mergeCell ref="E16:L16"/>
    <mergeCell ref="M16:P16"/>
    <mergeCell ref="Q16:S16"/>
    <mergeCell ref="T16:V16"/>
    <mergeCell ref="W16:Z16"/>
    <mergeCell ref="AA16:AH16"/>
    <mergeCell ref="E18:L18"/>
    <mergeCell ref="M18:P18"/>
    <mergeCell ref="Q18:S18"/>
    <mergeCell ref="T18:V18"/>
    <mergeCell ref="W18:Z18"/>
    <mergeCell ref="E17:L17"/>
    <mergeCell ref="M17:P17"/>
    <mergeCell ref="Q17:S17"/>
    <mergeCell ref="T17:V17"/>
    <mergeCell ref="W17:Z17"/>
    <mergeCell ref="AA17:AH17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5:AH15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5:L15"/>
    <mergeCell ref="M15:P15"/>
    <mergeCell ref="Q15:S15"/>
    <mergeCell ref="T15:V15"/>
    <mergeCell ref="W15:Z15"/>
    <mergeCell ref="E14:L14"/>
    <mergeCell ref="M14:P14"/>
    <mergeCell ref="Q14:S14"/>
    <mergeCell ref="T14:V14"/>
    <mergeCell ref="W14:Z14"/>
    <mergeCell ref="AA14:AH14"/>
  </mergeCells>
  <phoneticPr fontId="7" type="noConversion"/>
  <conditionalFormatting sqref="AA13:AA15 AA16:AH16">
    <cfRule type="expression" dxfId="880" priority="1">
      <formula>Q13:S18=0</formula>
    </cfRule>
  </conditionalFormatting>
  <conditionalFormatting sqref="AA17:AA18">
    <cfRule type="expression" dxfId="879" priority="808">
      <formula>Q17:S23=0</formula>
    </cfRule>
  </conditionalFormatting>
  <conditionalFormatting sqref="AA19:AH19">
    <cfRule type="expression" dxfId="878" priority="4">
      <formula>Q19:S24=0</formula>
    </cfRule>
  </conditionalFormatting>
  <conditionalFormatting sqref="AA36:AH39 AA41:AH41">
    <cfRule type="expression" dxfId="877" priority="838">
      <formula>Q13:S19=0</formula>
    </cfRule>
  </conditionalFormatting>
  <conditionalFormatting sqref="AA40:AH40">
    <cfRule type="expression" dxfId="876" priority="1629">
      <formula>Q19:S24=0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3 B2:B4 C33 C2:F3 C6 C10 C4 C29 D23:F26 B23:C27 W21 G8:L11 N8:P11 H2:K5 G2:G6 Q2:AH11 M2:P5 L2:L6 E12:E13 G31:L34 N31:P34 H23:K28 G23:G29 Q23:AH34 M23:P28 L23:L29 C12:D12 C35:D35 F19:L20 T36:T41 AA35:AA41 C14:D19 E35:E42 B35:B43 C37:D41 M31:M42 E17:E20 Q36:Q41 M8:M20 B12:B21 AA12 T13:T19 Q13:Q19" xr:uid="{922F174A-C458-4609-9172-FEBB47412372}"/>
  </dataValidations>
  <printOptions horizontalCentered="1"/>
  <pageMargins left="0" right="0" top="0.11811023622047245" bottom="0" header="0" footer="0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13D7-02D4-4298-B157-1ECCE0B9BF94}">
  <sheetPr>
    <tabColor rgb="FFFFFF00"/>
  </sheetPr>
  <dimension ref="A1:M15"/>
  <sheetViews>
    <sheetView zoomScale="55" zoomScaleNormal="55" workbookViewId="0">
      <selection activeCell="B13" activeCellId="1" sqref="B2:H2 B13:H13"/>
    </sheetView>
  </sheetViews>
  <sheetFormatPr defaultRowHeight="13.5" x14ac:dyDescent="0.15"/>
  <cols>
    <col min="1" max="1" width="10.5546875" bestFit="1" customWidth="1"/>
    <col min="2" max="2" width="27.109375" bestFit="1" customWidth="1"/>
    <col min="3" max="3" width="30.33203125" bestFit="1" customWidth="1"/>
    <col min="4" max="13" width="30.33203125" customWidth="1"/>
  </cols>
  <sheetData>
    <row r="1" spans="1:13" ht="25.5" x14ac:dyDescent="0.3">
      <c r="A1" s="27" t="s" ph="1">
        <v>433</v>
      </c>
      <c r="B1" s="27" t="s" ph="1">
        <v>66</v>
      </c>
    </row>
    <row r="2" spans="1:13" ht="16.5" x14ac:dyDescent="0.15">
      <c r="A2" s="26" t="s">
        <v>35</v>
      </c>
      <c r="B2" s="26" t="s">
        <v>241</v>
      </c>
      <c r="C2" s="110" t="s">
        <v>317</v>
      </c>
      <c r="D2" s="110"/>
      <c r="E2" s="110" t="s">
        <v>242</v>
      </c>
      <c r="F2" s="110" t="s">
        <v>260</v>
      </c>
      <c r="G2" s="110" t="s">
        <v>243</v>
      </c>
      <c r="H2" s="110" t="s">
        <v>244</v>
      </c>
      <c r="I2" s="110" t="s">
        <v>18</v>
      </c>
      <c r="J2" s="110"/>
      <c r="K2" s="110"/>
      <c r="L2" s="110"/>
      <c r="M2" s="110"/>
    </row>
    <row r="3" spans="1:13" ht="16.5" x14ac:dyDescent="0.15">
      <c r="A3" s="26" t="s">
        <v>78</v>
      </c>
      <c r="B3" s="112">
        <v>5</v>
      </c>
      <c r="C3" s="113">
        <v>10</v>
      </c>
      <c r="D3" s="113"/>
      <c r="E3" s="113">
        <v>6</v>
      </c>
      <c r="F3" s="113"/>
      <c r="G3" s="113"/>
      <c r="H3" s="113"/>
      <c r="I3" s="113">
        <v>21</v>
      </c>
      <c r="J3" s="113"/>
      <c r="K3" s="113"/>
      <c r="L3" s="113"/>
      <c r="M3" s="113"/>
    </row>
    <row r="4" spans="1:13" ht="16.5" x14ac:dyDescent="0.15">
      <c r="A4" s="26" t="s">
        <v>109</v>
      </c>
      <c r="B4" s="112">
        <v>9</v>
      </c>
      <c r="C4" s="113">
        <v>5</v>
      </c>
      <c r="D4" s="113"/>
      <c r="E4" s="113">
        <v>5</v>
      </c>
      <c r="F4" s="113"/>
      <c r="G4" s="113">
        <v>1</v>
      </c>
      <c r="H4" s="113"/>
      <c r="I4" s="113">
        <v>20</v>
      </c>
      <c r="J4" s="113"/>
      <c r="K4" s="113"/>
      <c r="L4" s="113"/>
      <c r="M4" s="113"/>
    </row>
    <row r="5" spans="1:13" ht="16.5" x14ac:dyDescent="0.15">
      <c r="A5" t="s">
        <v>37</v>
      </c>
      <c r="B5" s="112">
        <v>14</v>
      </c>
      <c r="C5" s="113">
        <v>8</v>
      </c>
      <c r="D5" s="113"/>
      <c r="E5" s="113">
        <v>7</v>
      </c>
      <c r="F5" s="113">
        <v>1</v>
      </c>
      <c r="G5" s="113">
        <v>1</v>
      </c>
      <c r="H5" s="113">
        <v>1</v>
      </c>
      <c r="I5" s="113">
        <v>32</v>
      </c>
      <c r="J5" s="113"/>
      <c r="K5" s="113"/>
      <c r="L5" s="113"/>
      <c r="M5" s="113"/>
    </row>
    <row r="6" spans="1:13" ht="16.5" x14ac:dyDescent="0.15">
      <c r="A6" t="s">
        <v>36</v>
      </c>
      <c r="B6" s="112">
        <v>21</v>
      </c>
      <c r="C6" s="113">
        <v>24</v>
      </c>
      <c r="D6" s="113"/>
      <c r="E6" s="113">
        <v>18</v>
      </c>
      <c r="F6" s="113"/>
      <c r="G6" s="113">
        <v>10</v>
      </c>
      <c r="H6" s="113"/>
      <c r="I6" s="113">
        <v>73</v>
      </c>
      <c r="J6" s="113"/>
      <c r="K6" s="113"/>
      <c r="L6" s="113"/>
      <c r="M6" s="113"/>
    </row>
    <row r="7" spans="1:13" ht="16.5" x14ac:dyDescent="0.15">
      <c r="A7" t="s">
        <v>54</v>
      </c>
      <c r="B7" s="112">
        <v>8</v>
      </c>
      <c r="C7" s="113">
        <v>13</v>
      </c>
      <c r="D7" s="113"/>
      <c r="E7" s="113">
        <v>8</v>
      </c>
      <c r="F7" s="113">
        <v>3</v>
      </c>
      <c r="G7" s="113">
        <v>2</v>
      </c>
      <c r="H7" s="113"/>
      <c r="I7" s="113">
        <v>34</v>
      </c>
      <c r="J7" s="113"/>
      <c r="K7" s="113"/>
      <c r="L7" s="113"/>
      <c r="M7" s="113"/>
    </row>
    <row r="8" spans="1:13" ht="16.5" x14ac:dyDescent="0.15">
      <c r="A8" t="s">
        <v>138</v>
      </c>
      <c r="B8" s="112">
        <v>4</v>
      </c>
      <c r="C8" s="113">
        <v>6</v>
      </c>
      <c r="D8" s="113"/>
      <c r="E8" s="113">
        <v>6</v>
      </c>
      <c r="F8" s="113">
        <v>1</v>
      </c>
      <c r="G8" s="113"/>
      <c r="H8" s="113">
        <v>1</v>
      </c>
      <c r="I8" s="113">
        <v>18</v>
      </c>
      <c r="J8" s="113"/>
      <c r="K8" s="113"/>
      <c r="L8" s="113"/>
      <c r="M8" s="113"/>
    </row>
    <row r="9" spans="1:13" ht="16.5" x14ac:dyDescent="0.15">
      <c r="A9" t="s">
        <v>133</v>
      </c>
      <c r="B9" s="112">
        <v>8</v>
      </c>
      <c r="C9" s="113">
        <v>10</v>
      </c>
      <c r="D9" s="113"/>
      <c r="E9" s="113">
        <v>7</v>
      </c>
      <c r="F9" s="113">
        <v>2</v>
      </c>
      <c r="G9" s="113">
        <v>1</v>
      </c>
      <c r="H9" s="113">
        <v>1</v>
      </c>
      <c r="I9" s="113">
        <v>29</v>
      </c>
      <c r="J9" s="113"/>
      <c r="K9" s="113"/>
      <c r="L9" s="113"/>
      <c r="M9" s="113"/>
    </row>
    <row r="10" spans="1:13" ht="16.5" x14ac:dyDescent="0.15">
      <c r="A10" t="s">
        <v>40</v>
      </c>
      <c r="B10" s="112">
        <v>12</v>
      </c>
      <c r="C10" s="113">
        <v>10</v>
      </c>
      <c r="D10" s="113"/>
      <c r="E10" s="113">
        <v>6</v>
      </c>
      <c r="F10" s="113">
        <v>1</v>
      </c>
      <c r="G10" s="113"/>
      <c r="H10" s="113"/>
      <c r="I10" s="113">
        <v>29</v>
      </c>
      <c r="J10" s="113"/>
      <c r="K10" s="113"/>
      <c r="L10" s="113"/>
      <c r="M10" s="113"/>
    </row>
    <row r="11" spans="1:13" ht="16.5" x14ac:dyDescent="0.15">
      <c r="A11" t="s">
        <v>94</v>
      </c>
      <c r="B11" s="112">
        <v>23</v>
      </c>
      <c r="C11" s="113">
        <v>22</v>
      </c>
      <c r="D11" s="113"/>
      <c r="E11" s="113">
        <v>28</v>
      </c>
      <c r="F11" s="113">
        <v>7</v>
      </c>
      <c r="G11" s="113"/>
      <c r="H11" s="113">
        <v>1</v>
      </c>
      <c r="I11" s="113">
        <v>81</v>
      </c>
      <c r="J11" s="113"/>
      <c r="K11" s="113"/>
      <c r="L11" s="113"/>
      <c r="M11" s="113"/>
    </row>
    <row r="12" spans="1:13" ht="16.5" x14ac:dyDescent="0.15">
      <c r="A12" t="s">
        <v>39</v>
      </c>
      <c r="B12" s="112">
        <v>14</v>
      </c>
      <c r="C12" s="113">
        <v>8</v>
      </c>
      <c r="D12" s="113"/>
      <c r="E12" s="113">
        <v>4</v>
      </c>
      <c r="F12" s="113"/>
      <c r="G12" s="113"/>
      <c r="H12" s="113"/>
      <c r="I12" s="113">
        <v>26</v>
      </c>
      <c r="J12" s="113"/>
      <c r="K12" s="113"/>
      <c r="L12" s="113"/>
      <c r="M12" s="113"/>
    </row>
    <row r="13" spans="1:13" ht="16.5" x14ac:dyDescent="0.15">
      <c r="A13" t="s">
        <v>89</v>
      </c>
      <c r="B13" s="112">
        <v>58</v>
      </c>
      <c r="C13" s="113">
        <v>57</v>
      </c>
      <c r="D13" s="113"/>
      <c r="E13" s="113">
        <v>47</v>
      </c>
      <c r="F13" s="113">
        <v>16</v>
      </c>
      <c r="G13" s="113">
        <v>4</v>
      </c>
      <c r="H13" s="113">
        <v>3</v>
      </c>
      <c r="I13" s="113">
        <v>185</v>
      </c>
      <c r="J13" s="113"/>
      <c r="K13" s="113"/>
      <c r="L13" s="113"/>
      <c r="M13" s="113"/>
    </row>
    <row r="14" spans="1:13" x14ac:dyDescent="0.15">
      <c r="A14" t="s">
        <v>38</v>
      </c>
      <c r="B14">
        <v>28</v>
      </c>
      <c r="C14">
        <v>41</v>
      </c>
      <c r="E14">
        <v>35</v>
      </c>
      <c r="F14">
        <v>9</v>
      </c>
      <c r="G14">
        <v>5</v>
      </c>
      <c r="H14">
        <v>10</v>
      </c>
      <c r="I14">
        <v>128</v>
      </c>
    </row>
    <row r="15" spans="1:13" x14ac:dyDescent="0.15">
      <c r="A15" t="s">
        <v>18</v>
      </c>
      <c r="B15">
        <v>204</v>
      </c>
      <c r="C15">
        <v>214</v>
      </c>
      <c r="E15">
        <v>177</v>
      </c>
      <c r="F15">
        <v>40</v>
      </c>
      <c r="G15">
        <v>24</v>
      </c>
      <c r="H15">
        <v>17</v>
      </c>
      <c r="I15">
        <v>676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1A463-37E5-4FCD-BE0B-4505C5F8B8C7}">
  <sheetPr>
    <tabColor rgb="FFFFFF00"/>
    <pageSetUpPr fitToPage="1"/>
  </sheetPr>
  <dimension ref="B1:AL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31.33203125" style="5" bestFit="1" customWidth="1"/>
    <col min="38" max="38" width="4.44140625" style="5" bestFit="1" customWidth="1"/>
    <col min="39" max="42" width="5.6640625" style="5" bestFit="1" customWidth="1"/>
    <col min="43" max="50" width="2.6640625" style="5" customWidth="1"/>
    <col min="51" max="16384" width="2.33203125" style="5"/>
  </cols>
  <sheetData>
    <row r="1" spans="2:38" ht="14.25" thickBot="1" x14ac:dyDescent="0.2">
      <c r="B1" s="29" t="s">
        <v>79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5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5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 s="112"/>
    </row>
    <row r="14" spans="2:38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10</v>
      </c>
      <c r="R14" s="247"/>
      <c r="S14" s="248"/>
      <c r="T14" s="249">
        <f t="shared" si="0"/>
        <v>0</v>
      </c>
      <c r="U14" s="250"/>
      <c r="V14" s="250"/>
      <c r="W14" s="251">
        <f t="shared" si="1"/>
        <v>10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K14" s="110"/>
      <c r="AL14" s="113"/>
    </row>
    <row r="15" spans="2:38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K15" s="110"/>
      <c r="AL15" s="113"/>
    </row>
    <row r="16" spans="2:38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6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6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K16" s="110"/>
      <c r="AL16" s="113"/>
    </row>
    <row r="17" spans="2:38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0</v>
      </c>
      <c r="R17" s="247"/>
      <c r="S17" s="248"/>
      <c r="T17" s="249">
        <f t="shared" si="0"/>
        <v>0</v>
      </c>
      <c r="U17" s="250"/>
      <c r="V17" s="250"/>
      <c r="W17" s="251">
        <f t="shared" si="1"/>
        <v>0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K17" s="110"/>
      <c r="AL17" s="113"/>
    </row>
    <row r="18" spans="2:38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0</v>
      </c>
      <c r="R18" s="247"/>
      <c r="S18" s="248"/>
      <c r="T18" s="249">
        <f t="shared" si="0"/>
        <v>0</v>
      </c>
      <c r="U18" s="250"/>
      <c r="V18" s="250"/>
      <c r="W18" s="251">
        <f t="shared" si="1"/>
        <v>0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110"/>
      <c r="AL18" s="113"/>
    </row>
    <row r="19" spans="2:38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0</v>
      </c>
      <c r="R19" s="247"/>
      <c r="S19" s="248"/>
      <c r="T19" s="249">
        <f t="shared" si="0"/>
        <v>0</v>
      </c>
      <c r="U19" s="250"/>
      <c r="V19" s="250"/>
      <c r="W19" s="251">
        <f t="shared" si="1"/>
        <v>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K19" s="110"/>
      <c r="AL19" s="113"/>
    </row>
    <row r="20" spans="2:38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8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21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8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강원특별자치도 원주시 호저면 주산리 298,1층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8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8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8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8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8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8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8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8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원주센터(저온)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8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8" x14ac:dyDescent="0.15">
      <c r="B32" s="210"/>
      <c r="C32" s="189" t="s">
        <v>4</v>
      </c>
      <c r="D32" s="182"/>
      <c r="E32" s="182"/>
      <c r="F32" s="182"/>
      <c r="G32" s="199" t="str">
        <f>G8</f>
        <v>강원특별자치도 원주시 호저면 주산리 298,1층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5</v>
      </c>
      <c r="R37" s="174"/>
      <c r="S37" s="174"/>
      <c r="T37" s="175">
        <f>T13</f>
        <v>0</v>
      </c>
      <c r="U37" s="175"/>
      <c r="V37" s="175"/>
      <c r="W37" s="176">
        <f>W13</f>
        <v>5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10</v>
      </c>
      <c r="R38" s="174"/>
      <c r="S38" s="174"/>
      <c r="T38" s="175">
        <f>T14</f>
        <v>0</v>
      </c>
      <c r="U38" s="175"/>
      <c r="V38" s="175"/>
      <c r="W38" s="176">
        <f>W14</f>
        <v>10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6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6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0</v>
      </c>
      <c r="R41" s="174"/>
      <c r="S41" s="174"/>
      <c r="T41" s="175">
        <f t="shared" si="9"/>
        <v>0</v>
      </c>
      <c r="U41" s="175"/>
      <c r="V41" s="175"/>
      <c r="W41" s="176">
        <f t="shared" si="10"/>
        <v>0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0</v>
      </c>
      <c r="R42" s="174"/>
      <c r="S42" s="174"/>
      <c r="T42" s="175">
        <f t="shared" si="9"/>
        <v>0</v>
      </c>
      <c r="U42" s="175"/>
      <c r="V42" s="175"/>
      <c r="W42" s="176">
        <f t="shared" si="10"/>
        <v>0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0</v>
      </c>
      <c r="R43" s="174"/>
      <c r="S43" s="174"/>
      <c r="T43" s="175">
        <f t="shared" si="9"/>
        <v>0</v>
      </c>
      <c r="U43" s="175"/>
      <c r="V43" s="175"/>
      <c r="W43" s="176">
        <f t="shared" si="10"/>
        <v>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21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강원특별자치도 원주시 호저면 주산리 298,1층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75" priority="10054">
      <formula>Q13:S20=0</formula>
    </cfRule>
  </conditionalFormatting>
  <conditionalFormatting sqref="AA16:AH17 AA37:AH39">
    <cfRule type="expression" dxfId="874" priority="9161">
      <formula>Q16:S22=0</formula>
    </cfRule>
  </conditionalFormatting>
  <conditionalFormatting sqref="AA18:AH20 AA40:AH43">
    <cfRule type="expression" dxfId="873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C14:D20 F14:L17 T13:T20 E12:E18 M8:M21 Q13:Q20 B12:B22 B36:B45 AA36:AA43 T37:T43 M32:M44 Q37:Q43 E36:E44 C38:D43 AA12:AA19" xr:uid="{F3B70126-14B1-441E-8583-17A2D9CC31C1}"/>
  </dataValidations>
  <printOptions horizontalCentered="1"/>
  <pageMargins left="0" right="0" top="0.11811023622047245" bottom="0" header="0" footer="0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CA190-08FA-4955-8439-1DC9DC551C8B}">
  <sheetPr>
    <tabColor rgb="FFFFFF00"/>
    <pageSetUpPr fitToPage="1"/>
  </sheetPr>
  <dimension ref="B1:AM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39" ht="14.25" thickBot="1" x14ac:dyDescent="0.2">
      <c r="B1" s="29" t="s">
        <v>110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  <c r="AK12"/>
      <c r="AL12" s="26"/>
      <c r="AM12" s="26"/>
    </row>
    <row r="13" spans="2:39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9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9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/>
      <c r="AM13"/>
    </row>
    <row r="14" spans="2:39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5</v>
      </c>
      <c r="R14" s="247"/>
      <c r="S14" s="248"/>
      <c r="T14" s="249">
        <f t="shared" si="0"/>
        <v>0</v>
      </c>
      <c r="U14" s="250"/>
      <c r="V14" s="250"/>
      <c r="W14" s="251">
        <f t="shared" si="1"/>
        <v>5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</row>
    <row r="15" spans="2:39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</row>
    <row r="16" spans="2:39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5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5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</row>
    <row r="17" spans="2:37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0</v>
      </c>
      <c r="R17" s="247"/>
      <c r="S17" s="248"/>
      <c r="T17" s="249">
        <f t="shared" si="0"/>
        <v>0</v>
      </c>
      <c r="U17" s="250"/>
      <c r="V17" s="250"/>
      <c r="W17" s="251">
        <f t="shared" si="1"/>
        <v>0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</row>
    <row r="18" spans="2:37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1</v>
      </c>
      <c r="R18" s="247"/>
      <c r="S18" s="248"/>
      <c r="T18" s="249">
        <f t="shared" si="0"/>
        <v>0</v>
      </c>
      <c r="U18" s="250"/>
      <c r="V18" s="250"/>
      <c r="W18" s="251">
        <f t="shared" si="1"/>
        <v>1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</row>
    <row r="19" spans="2:37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0</v>
      </c>
      <c r="R19" s="247"/>
      <c r="S19" s="248"/>
      <c r="T19" s="249">
        <f t="shared" si="0"/>
        <v>0</v>
      </c>
      <c r="U19" s="250"/>
      <c r="V19" s="250"/>
      <c r="W19" s="251">
        <f t="shared" si="1"/>
        <v>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</row>
    <row r="20" spans="2:37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20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7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경상남도 김해시 진례면 
테크노밸리로 193-28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7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7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7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7" ht="20.100000000000001" customHeight="1" x14ac:dyDescent="0.15">
      <c r="B26" s="459" t="s">
        <v>104</v>
      </c>
      <c r="C26" s="460"/>
      <c r="D26" s="461"/>
      <c r="E26" s="461"/>
      <c r="F26" s="461"/>
      <c r="G26" s="461"/>
      <c r="H26" s="461"/>
      <c r="I26" s="461"/>
      <c r="J26" s="461"/>
      <c r="K26" s="461"/>
      <c r="L26" s="461"/>
      <c r="M26" s="461"/>
      <c r="N26" s="461"/>
      <c r="O26" s="461"/>
      <c r="P26" s="461"/>
      <c r="Q26" s="461"/>
      <c r="R26" s="461"/>
      <c r="S26" s="461"/>
      <c r="T26" s="461"/>
      <c r="U26" s="461"/>
      <c r="V26" s="461"/>
      <c r="W26" s="461"/>
      <c r="X26" s="461"/>
      <c r="Y26" s="461"/>
      <c r="Z26" s="461"/>
      <c r="AA26" s="461"/>
      <c r="AB26" s="461"/>
      <c r="AC26" s="461"/>
      <c r="AD26" s="461"/>
      <c r="AE26" s="461"/>
      <c r="AF26" s="461"/>
      <c r="AG26" s="461"/>
      <c r="AH26" s="462"/>
    </row>
    <row r="27" spans="2:37" ht="20.100000000000001" customHeight="1" x14ac:dyDescent="0.15">
      <c r="B27" s="463"/>
      <c r="C27" s="464"/>
      <c r="D27" s="465"/>
      <c r="E27" s="465"/>
      <c r="F27" s="465"/>
      <c r="G27" s="465"/>
      <c r="H27" s="465"/>
      <c r="I27" s="465"/>
      <c r="J27" s="465"/>
      <c r="K27" s="465"/>
      <c r="L27" s="465"/>
      <c r="M27" s="465"/>
      <c r="N27" s="465"/>
      <c r="O27" s="465"/>
      <c r="P27" s="465"/>
      <c r="Q27" s="465"/>
      <c r="R27" s="465"/>
      <c r="S27" s="465"/>
      <c r="T27" s="465"/>
      <c r="U27" s="465"/>
      <c r="V27" s="465"/>
      <c r="W27" s="465"/>
      <c r="X27" s="465"/>
      <c r="Y27" s="465"/>
      <c r="Z27" s="465"/>
      <c r="AA27" s="465"/>
      <c r="AB27" s="465"/>
      <c r="AC27" s="465"/>
      <c r="AD27" s="465"/>
      <c r="AE27" s="465"/>
      <c r="AF27" s="465"/>
      <c r="AG27" s="465"/>
      <c r="AH27" s="466"/>
    </row>
    <row r="28" spans="2:37" ht="13.5" customHeight="1" x14ac:dyDescent="0.15">
      <c r="B28" s="467" t="s">
        <v>0</v>
      </c>
      <c r="C28" s="445" t="str">
        <f>C4</f>
        <v>등록번호</v>
      </c>
      <c r="D28" s="445"/>
      <c r="E28" s="445"/>
      <c r="F28" s="445"/>
      <c r="G28" s="468"/>
      <c r="H28" s="468"/>
      <c r="I28" s="468"/>
      <c r="J28" s="468"/>
      <c r="K28" s="468"/>
      <c r="L28" s="468"/>
      <c r="M28" s="468"/>
      <c r="N28" s="468"/>
      <c r="O28" s="468"/>
      <c r="P28" s="468"/>
      <c r="Q28" s="445" t="s">
        <v>2</v>
      </c>
      <c r="R28" s="449" t="s">
        <v>3</v>
      </c>
      <c r="S28" s="449"/>
      <c r="T28" s="449"/>
      <c r="U28" s="449"/>
      <c r="V28" s="470" t="str">
        <f>V4</f>
        <v>397-85-00686</v>
      </c>
      <c r="W28" s="470"/>
      <c r="X28" s="470"/>
      <c r="Y28" s="470"/>
      <c r="Z28" s="470"/>
      <c r="AA28" s="470"/>
      <c r="AB28" s="470"/>
      <c r="AC28" s="470"/>
      <c r="AD28" s="470"/>
      <c r="AE28" s="470"/>
      <c r="AF28" s="470"/>
      <c r="AG28" s="470"/>
      <c r="AH28" s="471"/>
    </row>
    <row r="29" spans="2:37" x14ac:dyDescent="0.15">
      <c r="B29" s="467"/>
      <c r="C29" s="445"/>
      <c r="D29" s="445"/>
      <c r="E29" s="445"/>
      <c r="F29" s="445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45"/>
      <c r="R29" s="449"/>
      <c r="S29" s="449"/>
      <c r="T29" s="449"/>
      <c r="U29" s="449"/>
      <c r="V29" s="470"/>
      <c r="W29" s="470"/>
      <c r="X29" s="470"/>
      <c r="Y29" s="470"/>
      <c r="Z29" s="470"/>
      <c r="AA29" s="470"/>
      <c r="AB29" s="470"/>
      <c r="AC29" s="470"/>
      <c r="AD29" s="470"/>
      <c r="AE29" s="470"/>
      <c r="AF29" s="470"/>
      <c r="AG29" s="470"/>
      <c r="AH29" s="471"/>
    </row>
    <row r="30" spans="2:37" ht="13.5" customHeight="1" x14ac:dyDescent="0.15">
      <c r="B30" s="467"/>
      <c r="C30" s="445" t="str">
        <f>C6</f>
        <v>상 호
(법인명)</v>
      </c>
      <c r="D30" s="445"/>
      <c r="E30" s="445"/>
      <c r="F30" s="445"/>
      <c r="G30" s="472" t="str">
        <f>G6</f>
        <v>(이마트24)</v>
      </c>
      <c r="H30" s="473"/>
      <c r="I30" s="473"/>
      <c r="J30" s="473"/>
      <c r="K30" s="474"/>
      <c r="L30" s="472" t="str">
        <f>L6</f>
        <v>김해센터(저온)</v>
      </c>
      <c r="M30" s="473"/>
      <c r="N30" s="473"/>
      <c r="O30" s="473"/>
      <c r="P30" s="474"/>
      <c r="Q30" s="445"/>
      <c r="R30" s="445" t="s">
        <v>1</v>
      </c>
      <c r="S30" s="445"/>
      <c r="T30" s="445"/>
      <c r="U30" s="445"/>
      <c r="V30" s="452" t="str">
        <f>V6</f>
        <v>스윗밸런스랩</v>
      </c>
      <c r="W30" s="452"/>
      <c r="X30" s="452"/>
      <c r="Y30" s="452"/>
      <c r="Z30" s="452"/>
      <c r="AA30" s="452"/>
      <c r="AB30" s="449" t="s">
        <v>5</v>
      </c>
      <c r="AC30" s="449"/>
      <c r="AD30" s="452" t="str">
        <f>AD6</f>
        <v>이윤성,장지만</v>
      </c>
      <c r="AE30" s="452"/>
      <c r="AF30" s="452"/>
      <c r="AG30" s="452"/>
      <c r="AH30" s="454"/>
    </row>
    <row r="31" spans="2:37" x14ac:dyDescent="0.15">
      <c r="B31" s="467"/>
      <c r="C31" s="445"/>
      <c r="D31" s="445"/>
      <c r="E31" s="445"/>
      <c r="F31" s="445"/>
      <c r="G31" s="475"/>
      <c r="H31" s="476"/>
      <c r="I31" s="476"/>
      <c r="J31" s="476"/>
      <c r="K31" s="477"/>
      <c r="L31" s="475"/>
      <c r="M31" s="476"/>
      <c r="N31" s="476"/>
      <c r="O31" s="476"/>
      <c r="P31" s="477"/>
      <c r="Q31" s="445"/>
      <c r="R31" s="445"/>
      <c r="S31" s="445"/>
      <c r="T31" s="445"/>
      <c r="U31" s="445"/>
      <c r="V31" s="452"/>
      <c r="W31" s="452"/>
      <c r="X31" s="452"/>
      <c r="Y31" s="452"/>
      <c r="Z31" s="452"/>
      <c r="AA31" s="452"/>
      <c r="AB31" s="449"/>
      <c r="AC31" s="449"/>
      <c r="AD31" s="452"/>
      <c r="AE31" s="452"/>
      <c r="AF31" s="452"/>
      <c r="AG31" s="452"/>
      <c r="AH31" s="454"/>
    </row>
    <row r="32" spans="2:37" x14ac:dyDescent="0.15">
      <c r="B32" s="467"/>
      <c r="C32" s="445" t="s">
        <v>4</v>
      </c>
      <c r="D32" s="449"/>
      <c r="E32" s="449"/>
      <c r="F32" s="449"/>
      <c r="G32" s="456" t="str">
        <f>G8</f>
        <v>경상남도 김해시 진례면 
테크노밸리로 193-28</v>
      </c>
      <c r="H32" s="456"/>
      <c r="I32" s="456"/>
      <c r="J32" s="456"/>
      <c r="K32" s="456"/>
      <c r="L32" s="456"/>
      <c r="M32" s="456"/>
      <c r="N32" s="456"/>
      <c r="O32" s="456"/>
      <c r="P32" s="456"/>
      <c r="Q32" s="445"/>
      <c r="R32" s="445" t="s">
        <v>4</v>
      </c>
      <c r="S32" s="445"/>
      <c r="T32" s="445"/>
      <c r="U32" s="445"/>
      <c r="V32" s="457" t="str">
        <f>V8</f>
        <v>경기도 성남시 중원구 둔촌대로388번길 20(상대원동)</v>
      </c>
      <c r="W32" s="457"/>
      <c r="X32" s="457"/>
      <c r="Y32" s="457"/>
      <c r="Z32" s="457"/>
      <c r="AA32" s="457"/>
      <c r="AB32" s="457"/>
      <c r="AC32" s="457"/>
      <c r="AD32" s="457"/>
      <c r="AE32" s="457"/>
      <c r="AF32" s="457"/>
      <c r="AG32" s="457"/>
      <c r="AH32" s="458"/>
    </row>
    <row r="33" spans="2:34" x14ac:dyDescent="0.15">
      <c r="B33" s="467"/>
      <c r="C33" s="449"/>
      <c r="D33" s="449"/>
      <c r="E33" s="449"/>
      <c r="F33" s="449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45"/>
      <c r="R33" s="445"/>
      <c r="S33" s="445"/>
      <c r="T33" s="445"/>
      <c r="U33" s="445"/>
      <c r="V33" s="457"/>
      <c r="W33" s="457"/>
      <c r="X33" s="457"/>
      <c r="Y33" s="457"/>
      <c r="Z33" s="457"/>
      <c r="AA33" s="457"/>
      <c r="AB33" s="457"/>
      <c r="AC33" s="457"/>
      <c r="AD33" s="457"/>
      <c r="AE33" s="457"/>
      <c r="AF33" s="457"/>
      <c r="AG33" s="457"/>
      <c r="AH33" s="458"/>
    </row>
    <row r="34" spans="2:34" ht="13.5" customHeight="1" x14ac:dyDescent="0.15">
      <c r="B34" s="467"/>
      <c r="C34" s="445" t="s">
        <v>6</v>
      </c>
      <c r="D34" s="445"/>
      <c r="E34" s="445"/>
      <c r="F34" s="445"/>
      <c r="G34" s="446"/>
      <c r="H34" s="447"/>
      <c r="I34" s="447"/>
      <c r="J34" s="447"/>
      <c r="K34" s="447"/>
      <c r="L34" s="447"/>
      <c r="M34" s="447"/>
      <c r="N34" s="447"/>
      <c r="O34" s="447"/>
      <c r="P34" s="447"/>
      <c r="Q34" s="445"/>
      <c r="R34" s="449" t="s">
        <v>13</v>
      </c>
      <c r="S34" s="449"/>
      <c r="T34" s="449"/>
      <c r="U34" s="449"/>
      <c r="V34" s="451" t="str">
        <f>V10</f>
        <v>제조업</v>
      </c>
      <c r="W34" s="452"/>
      <c r="X34" s="452"/>
      <c r="Y34" s="452"/>
      <c r="Z34" s="452"/>
      <c r="AA34" s="452"/>
      <c r="AB34" s="449" t="s">
        <v>14</v>
      </c>
      <c r="AC34" s="449"/>
      <c r="AD34" s="452" t="str">
        <f>AD10</f>
        <v>식품가공외</v>
      </c>
      <c r="AE34" s="452"/>
      <c r="AF34" s="452"/>
      <c r="AG34" s="452"/>
      <c r="AH34" s="454"/>
    </row>
    <row r="35" spans="2:34" x14ac:dyDescent="0.15">
      <c r="B35" s="467"/>
      <c r="C35" s="445"/>
      <c r="D35" s="445"/>
      <c r="E35" s="445"/>
      <c r="F35" s="445"/>
      <c r="G35" s="447"/>
      <c r="H35" s="447"/>
      <c r="I35" s="447"/>
      <c r="J35" s="447"/>
      <c r="K35" s="447"/>
      <c r="L35" s="447"/>
      <c r="M35" s="448"/>
      <c r="N35" s="448"/>
      <c r="O35" s="448"/>
      <c r="P35" s="448"/>
      <c r="Q35" s="469"/>
      <c r="R35" s="450"/>
      <c r="S35" s="450"/>
      <c r="T35" s="450"/>
      <c r="U35" s="450"/>
      <c r="V35" s="453"/>
      <c r="W35" s="453"/>
      <c r="X35" s="453"/>
      <c r="Y35" s="453"/>
      <c r="Z35" s="453"/>
      <c r="AA35" s="453"/>
      <c r="AB35" s="450"/>
      <c r="AC35" s="450"/>
      <c r="AD35" s="453"/>
      <c r="AE35" s="453"/>
      <c r="AF35" s="453"/>
      <c r="AG35" s="453"/>
      <c r="AH35" s="455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9</v>
      </c>
      <c r="R37" s="174"/>
      <c r="S37" s="174"/>
      <c r="T37" s="175">
        <f>T13</f>
        <v>0</v>
      </c>
      <c r="U37" s="175"/>
      <c r="V37" s="175"/>
      <c r="W37" s="176">
        <f>W13</f>
        <v>9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5</v>
      </c>
      <c r="R38" s="174"/>
      <c r="S38" s="174"/>
      <c r="T38" s="175">
        <f>T14</f>
        <v>0</v>
      </c>
      <c r="U38" s="175"/>
      <c r="V38" s="175"/>
      <c r="W38" s="176">
        <f>W14</f>
        <v>5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5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5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0</v>
      </c>
      <c r="R41" s="174"/>
      <c r="S41" s="174"/>
      <c r="T41" s="175">
        <f t="shared" si="9"/>
        <v>0</v>
      </c>
      <c r="U41" s="175"/>
      <c r="V41" s="175"/>
      <c r="W41" s="176">
        <f t="shared" si="10"/>
        <v>0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1</v>
      </c>
      <c r="R42" s="174"/>
      <c r="S42" s="174"/>
      <c r="T42" s="175">
        <f t="shared" si="9"/>
        <v>0</v>
      </c>
      <c r="U42" s="175"/>
      <c r="V42" s="175"/>
      <c r="W42" s="176">
        <f t="shared" si="10"/>
        <v>1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0</v>
      </c>
      <c r="R43" s="174"/>
      <c r="S43" s="174"/>
      <c r="T43" s="175">
        <f t="shared" si="9"/>
        <v>0</v>
      </c>
      <c r="U43" s="175"/>
      <c r="V43" s="175"/>
      <c r="W43" s="176">
        <f t="shared" si="10"/>
        <v>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20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경상남도 김해시 진례면 
테크노밸리로 193-28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72" priority="10065">
      <formula>Q13:S20=0</formula>
    </cfRule>
  </conditionalFormatting>
  <conditionalFormatting sqref="AA16:AH17 AA37:AH39">
    <cfRule type="expression" dxfId="871" priority="9172">
      <formula>Q16:S22=0</formula>
    </cfRule>
  </conditionalFormatting>
  <conditionalFormatting sqref="AA18:AH20 AA40:AH43">
    <cfRule type="expression" dxfId="870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B36:B45 Q13:Q20 T13:T20 E12:E18 M8:M21 F14:L17 C14:D20 B12:B22 AA36:AA43 T37:T43 M32:M44 Q37:Q43 E36:E44 C38:D43 AA12:AA19" xr:uid="{D088E94A-2E9D-4926-B5F0-7274E0B3494A}"/>
  </dataValidations>
  <printOptions horizontalCentered="1"/>
  <pageMargins left="0" right="0" top="0.11811023622047245" bottom="0" header="0" footer="0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061E8-A6DC-41CB-98E2-46400745FA8A}">
  <sheetPr>
    <tabColor rgb="FFFFFF00"/>
    <pageSetUpPr fitToPage="1"/>
  </sheetPr>
  <dimension ref="B1:AK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36" ht="14.25" thickBot="1" x14ac:dyDescent="0.2">
      <c r="B1" s="29" t="s">
        <v>57</v>
      </c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14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14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</row>
    <row r="14" spans="2:36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8</v>
      </c>
      <c r="R14" s="247"/>
      <c r="S14" s="248"/>
      <c r="T14" s="249">
        <f t="shared" si="0"/>
        <v>0</v>
      </c>
      <c r="U14" s="250"/>
      <c r="V14" s="250"/>
      <c r="W14" s="251">
        <f t="shared" si="1"/>
        <v>8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</row>
    <row r="15" spans="2:36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</row>
    <row r="16" spans="2:36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7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7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</row>
    <row r="17" spans="2:37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1</v>
      </c>
      <c r="R17" s="247"/>
      <c r="S17" s="248"/>
      <c r="T17" s="249">
        <f t="shared" si="0"/>
        <v>0</v>
      </c>
      <c r="U17" s="250"/>
      <c r="V17" s="250"/>
      <c r="W17" s="251">
        <f t="shared" si="1"/>
        <v>1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</row>
    <row r="18" spans="2:37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1</v>
      </c>
      <c r="R18" s="247"/>
      <c r="S18" s="248"/>
      <c r="T18" s="249">
        <f t="shared" si="0"/>
        <v>0</v>
      </c>
      <c r="U18" s="250"/>
      <c r="V18" s="250"/>
      <c r="W18" s="251">
        <f t="shared" si="1"/>
        <v>1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</row>
    <row r="19" spans="2:37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1</v>
      </c>
      <c r="R19" s="247"/>
      <c r="S19" s="248"/>
      <c r="T19" s="249">
        <f t="shared" si="0"/>
        <v>0</v>
      </c>
      <c r="U19" s="250"/>
      <c r="V19" s="250"/>
      <c r="W19" s="251">
        <f t="shared" si="1"/>
        <v>1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</row>
    <row r="20" spans="2:37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32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7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경상남도 양산시 산막공단북3길 25(산막동 313-4)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7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7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7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7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7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7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7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양산센터(저온)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7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7" x14ac:dyDescent="0.15">
      <c r="B32" s="210"/>
      <c r="C32" s="189" t="s">
        <v>4</v>
      </c>
      <c r="D32" s="182"/>
      <c r="E32" s="182"/>
      <c r="F32" s="182"/>
      <c r="G32" s="199" t="str">
        <f>G8</f>
        <v>경상남도 양산시 산막공단북3길 25(산막동 313-4)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14</v>
      </c>
      <c r="R37" s="174"/>
      <c r="S37" s="174"/>
      <c r="T37" s="175">
        <f>T13</f>
        <v>0</v>
      </c>
      <c r="U37" s="175"/>
      <c r="V37" s="175"/>
      <c r="W37" s="176">
        <f>W13</f>
        <v>14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8</v>
      </c>
      <c r="R38" s="174"/>
      <c r="S38" s="174"/>
      <c r="T38" s="175">
        <f>T14</f>
        <v>0</v>
      </c>
      <c r="U38" s="175"/>
      <c r="V38" s="175"/>
      <c r="W38" s="176">
        <f>W14</f>
        <v>8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7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7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1</v>
      </c>
      <c r="R41" s="174"/>
      <c r="S41" s="174"/>
      <c r="T41" s="175">
        <f t="shared" si="9"/>
        <v>0</v>
      </c>
      <c r="U41" s="175"/>
      <c r="V41" s="175"/>
      <c r="W41" s="176">
        <f t="shared" si="10"/>
        <v>1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1</v>
      </c>
      <c r="R42" s="174"/>
      <c r="S42" s="174"/>
      <c r="T42" s="175">
        <f t="shared" si="9"/>
        <v>0</v>
      </c>
      <c r="U42" s="175"/>
      <c r="V42" s="175"/>
      <c r="W42" s="176">
        <f t="shared" si="10"/>
        <v>1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1</v>
      </c>
      <c r="R43" s="174"/>
      <c r="S43" s="174"/>
      <c r="T43" s="175">
        <f t="shared" si="9"/>
        <v>0</v>
      </c>
      <c r="U43" s="175"/>
      <c r="V43" s="175"/>
      <c r="W43" s="176">
        <f t="shared" si="10"/>
        <v>1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32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경상남도 양산시 산막공단북3길 25(산막동 313-4)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69" priority="10064">
      <formula>Q13:S20=0</formula>
    </cfRule>
  </conditionalFormatting>
  <conditionalFormatting sqref="AA16:AH17 AA37:AH39">
    <cfRule type="expression" dxfId="868" priority="9171">
      <formula>Q16:S22=0</formula>
    </cfRule>
  </conditionalFormatting>
  <conditionalFormatting sqref="AA18:AH20 AA40:AH43">
    <cfRule type="expression" dxfId="867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B36:B45 Q13:Q20 T13:T20 E12:E18 M8:M21 F14:L17 C14:D20 B12:B22 AA36:AA43 T37:T43 M32:M44 Q37:Q43 E36:E44 C38:D43 AA12:AA19" xr:uid="{A1926CCD-EA7C-4DA4-B19B-432D571C3356}"/>
  </dataValidations>
  <printOptions horizontalCentered="1"/>
  <pageMargins left="0" right="0" top="0.11811023622047245" bottom="0" header="0" footer="0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05EA6-32D8-48D0-A2CB-85755994EAAD}">
  <sheetPr>
    <tabColor rgb="FFFFFF00"/>
    <pageSetUpPr fitToPage="1"/>
  </sheetPr>
  <dimension ref="B1:AO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29.33203125" style="5" customWidth="1"/>
    <col min="38" max="38" width="4.44140625" style="5" bestFit="1" customWidth="1"/>
    <col min="39" max="39" width="5.6640625" style="5" bestFit="1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41" ht="14.25" thickBot="1" x14ac:dyDescent="0.2">
      <c r="B1" s="29" t="s">
        <v>56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21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21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 s="112"/>
      <c r="AN13"/>
      <c r="AO13"/>
    </row>
    <row r="14" spans="2:41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24</v>
      </c>
      <c r="R14" s="247"/>
      <c r="S14" s="248"/>
      <c r="T14" s="249">
        <f t="shared" si="0"/>
        <v>1</v>
      </c>
      <c r="U14" s="250"/>
      <c r="V14" s="250"/>
      <c r="W14" s="251">
        <f t="shared" si="1"/>
        <v>0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K14" s="110"/>
      <c r="AL14" s="113"/>
      <c r="AN14"/>
      <c r="AO14"/>
    </row>
    <row r="15" spans="2:41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K15" s="110"/>
      <c r="AL15" s="113"/>
      <c r="AN15"/>
      <c r="AO15"/>
    </row>
    <row r="16" spans="2:41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18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18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K16" s="26"/>
      <c r="AL16"/>
      <c r="AN16"/>
      <c r="AO16"/>
    </row>
    <row r="17" spans="2:41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0</v>
      </c>
      <c r="R17" s="247"/>
      <c r="S17" s="248"/>
      <c r="T17" s="249">
        <f t="shared" si="0"/>
        <v>0</v>
      </c>
      <c r="U17" s="250"/>
      <c r="V17" s="250"/>
      <c r="W17" s="251">
        <f t="shared" si="1"/>
        <v>0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K17" s="26"/>
      <c r="AL17"/>
      <c r="AN17"/>
      <c r="AO17"/>
    </row>
    <row r="18" spans="2:41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10</v>
      </c>
      <c r="R18" s="247"/>
      <c r="S18" s="248"/>
      <c r="T18" s="249">
        <f t="shared" si="0"/>
        <v>0</v>
      </c>
      <c r="U18" s="250"/>
      <c r="V18" s="250"/>
      <c r="W18" s="251">
        <f t="shared" si="1"/>
        <v>10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26"/>
      <c r="AL18"/>
      <c r="AN18"/>
      <c r="AO18"/>
    </row>
    <row r="19" spans="2:41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0</v>
      </c>
      <c r="R19" s="247"/>
      <c r="S19" s="248"/>
      <c r="T19" s="249">
        <f t="shared" si="0"/>
        <v>0</v>
      </c>
      <c r="U19" s="250"/>
      <c r="V19" s="250"/>
      <c r="W19" s="251">
        <f t="shared" si="1"/>
        <v>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K19" s="26"/>
      <c r="AL19"/>
      <c r="AN19"/>
      <c r="AO19"/>
    </row>
    <row r="20" spans="2:41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41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73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세종특별자치시 연동면
응암리 925 E동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세종센터(저온)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세종특별자치시 연동면
응암리 925 E동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21</v>
      </c>
      <c r="R37" s="174"/>
      <c r="S37" s="174"/>
      <c r="T37" s="175">
        <f>T13</f>
        <v>0</v>
      </c>
      <c r="U37" s="175"/>
      <c r="V37" s="175"/>
      <c r="W37" s="176">
        <f>W13</f>
        <v>21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24</v>
      </c>
      <c r="R38" s="174"/>
      <c r="S38" s="174"/>
      <c r="T38" s="175">
        <f>T14</f>
        <v>1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18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18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0</v>
      </c>
      <c r="R41" s="174"/>
      <c r="S41" s="174"/>
      <c r="T41" s="175">
        <f t="shared" si="9"/>
        <v>0</v>
      </c>
      <c r="U41" s="175"/>
      <c r="V41" s="175"/>
      <c r="W41" s="176">
        <f t="shared" si="10"/>
        <v>0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10</v>
      </c>
      <c r="R42" s="174"/>
      <c r="S42" s="174"/>
      <c r="T42" s="175">
        <f t="shared" si="9"/>
        <v>0</v>
      </c>
      <c r="U42" s="175"/>
      <c r="V42" s="175"/>
      <c r="W42" s="176">
        <f t="shared" si="10"/>
        <v>10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0</v>
      </c>
      <c r="R43" s="174"/>
      <c r="S43" s="174"/>
      <c r="T43" s="175">
        <f t="shared" si="9"/>
        <v>0</v>
      </c>
      <c r="U43" s="175"/>
      <c r="V43" s="175"/>
      <c r="W43" s="176">
        <f t="shared" si="10"/>
        <v>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73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세종특별자치시 연동면
응암리 925 E동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66" priority="10063">
      <formula>Q13:S20=0</formula>
    </cfRule>
  </conditionalFormatting>
  <conditionalFormatting sqref="AA16:AH17 AA37:AH39">
    <cfRule type="expression" dxfId="865" priority="9170">
      <formula>Q16:S22=0</formula>
    </cfRule>
  </conditionalFormatting>
  <conditionalFormatting sqref="AA18:AH20 AA40:AH43">
    <cfRule type="expression" dxfId="864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C36:D36 G8:L11 N8:P11 H2:K5 G2:G6 M2:P5 L2:L6 F19:L21 G32:L35 N32:P35 H24:K29 G24:G30 Q24:AH35 M24:P29 L24:L30 C12:E12 B36:B45 Q13:Q20 T13:T20 E13:E21 M8:M21 F14:L17 C14:D20 B12:B22 AA36:AA43 T37:T43 M32:M44 Q37:Q43 E36:E44 C38:D43 AA12:AA19" xr:uid="{535F5C51-C646-4B51-BBC3-5068C827614D}"/>
  </dataValidations>
  <printOptions horizontalCentered="1"/>
  <pageMargins left="0" right="0" top="0.11811023622047245" bottom="0" header="0" footer="0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9ADB-35EE-4E3B-8D98-F5103143AA72}">
  <sheetPr>
    <tabColor rgb="FFFFFF00"/>
    <pageSetUpPr fitToPage="1"/>
  </sheetPr>
  <dimension ref="B1:AL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30.5546875" style="5" customWidth="1"/>
    <col min="38" max="38" width="13.88671875" style="5" customWidth="1"/>
    <col min="39" max="39" width="2.6640625" style="5" customWidth="1"/>
    <col min="40" max="41" width="6.33203125" style="5" bestFit="1" customWidth="1"/>
    <col min="42" max="42" width="2.6640625" style="5" customWidth="1"/>
    <col min="43" max="43" width="5.6640625" style="5" bestFit="1" customWidth="1"/>
    <col min="44" max="50" width="2.6640625" style="5" customWidth="1"/>
    <col min="51" max="16384" width="2.33203125" style="5"/>
  </cols>
  <sheetData>
    <row r="1" spans="2:38" ht="14.25" thickBot="1" x14ac:dyDescent="0.2">
      <c r="B1" s="29" t="s">
        <v>55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8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8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 s="112"/>
    </row>
    <row r="14" spans="2:38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13</v>
      </c>
      <c r="R14" s="247"/>
      <c r="S14" s="248"/>
      <c r="T14" s="249">
        <f t="shared" si="0"/>
        <v>0</v>
      </c>
      <c r="U14" s="250"/>
      <c r="V14" s="250"/>
      <c r="W14" s="251">
        <f t="shared" si="1"/>
        <v>13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K14" s="110"/>
      <c r="AL14" s="113"/>
    </row>
    <row r="15" spans="2:38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K15" s="110"/>
      <c r="AL15" s="113"/>
    </row>
    <row r="16" spans="2:38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8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8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K16" s="26"/>
      <c r="AL16"/>
    </row>
    <row r="17" spans="2:38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3</v>
      </c>
      <c r="R17" s="247"/>
      <c r="S17" s="248"/>
      <c r="T17" s="249">
        <f t="shared" si="0"/>
        <v>0</v>
      </c>
      <c r="U17" s="250"/>
      <c r="V17" s="250"/>
      <c r="W17" s="251">
        <f t="shared" si="1"/>
        <v>3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K17" s="26"/>
      <c r="AL17"/>
    </row>
    <row r="18" spans="2:38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2</v>
      </c>
      <c r="R18" s="247"/>
      <c r="S18" s="248"/>
      <c r="T18" s="249">
        <f t="shared" si="0"/>
        <v>0</v>
      </c>
      <c r="U18" s="250"/>
      <c r="V18" s="250"/>
      <c r="W18" s="251">
        <f t="shared" si="1"/>
        <v>2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26"/>
      <c r="AL18"/>
    </row>
    <row r="19" spans="2:38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0</v>
      </c>
      <c r="R19" s="247"/>
      <c r="S19" s="248"/>
      <c r="T19" s="249">
        <f t="shared" si="0"/>
        <v>0</v>
      </c>
      <c r="U19" s="250"/>
      <c r="V19" s="250"/>
      <c r="W19" s="251">
        <f t="shared" si="1"/>
        <v>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K19" s="26"/>
      <c r="AL19"/>
    </row>
    <row r="20" spans="2:38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8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34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8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전라남도 장성군 황룡면 황룡리 44-2 2층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8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8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8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8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8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8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8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8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장성센터(저온)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8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8" x14ac:dyDescent="0.15">
      <c r="B32" s="210"/>
      <c r="C32" s="189" t="s">
        <v>4</v>
      </c>
      <c r="D32" s="182"/>
      <c r="E32" s="182"/>
      <c r="F32" s="182"/>
      <c r="G32" s="199" t="str">
        <f>G8</f>
        <v>전라남도 장성군 황룡면 황룡리 44-2 2층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8</v>
      </c>
      <c r="R37" s="174"/>
      <c r="S37" s="174"/>
      <c r="T37" s="175">
        <f>T13</f>
        <v>0</v>
      </c>
      <c r="U37" s="175"/>
      <c r="V37" s="175"/>
      <c r="W37" s="176">
        <f>W13</f>
        <v>8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13</v>
      </c>
      <c r="R38" s="174"/>
      <c r="S38" s="174"/>
      <c r="T38" s="175">
        <f>T14</f>
        <v>0</v>
      </c>
      <c r="U38" s="175"/>
      <c r="V38" s="175"/>
      <c r="W38" s="176">
        <f>W14</f>
        <v>13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8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8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3</v>
      </c>
      <c r="R41" s="174"/>
      <c r="S41" s="174"/>
      <c r="T41" s="175">
        <f t="shared" si="9"/>
        <v>0</v>
      </c>
      <c r="U41" s="175"/>
      <c r="V41" s="175"/>
      <c r="W41" s="176">
        <f t="shared" si="10"/>
        <v>3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2</v>
      </c>
      <c r="R42" s="174"/>
      <c r="S42" s="174"/>
      <c r="T42" s="175">
        <f t="shared" si="9"/>
        <v>0</v>
      </c>
      <c r="U42" s="175"/>
      <c r="V42" s="175"/>
      <c r="W42" s="176">
        <f t="shared" si="10"/>
        <v>2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0</v>
      </c>
      <c r="R43" s="174"/>
      <c r="S43" s="174"/>
      <c r="T43" s="175">
        <f t="shared" si="9"/>
        <v>0</v>
      </c>
      <c r="U43" s="175"/>
      <c r="V43" s="175"/>
      <c r="W43" s="176">
        <f t="shared" si="10"/>
        <v>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34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전라남도 장성군 황룡면 황룡리 44-2 2층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63" priority="10062">
      <formula>Q13:S20=0</formula>
    </cfRule>
  </conditionalFormatting>
  <conditionalFormatting sqref="AA16:AH17 AA37:AH39">
    <cfRule type="expression" dxfId="862" priority="9169">
      <formula>Q16:S22=0</formula>
    </cfRule>
  </conditionalFormatting>
  <conditionalFormatting sqref="AA18:AH20 AA40:AH43">
    <cfRule type="expression" dxfId="861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C14:D20 T13:T20 E12:E18 M8:M21 Q13:Q20 F14:L17 B12:B22 B36:B45 AA36:AA43 T37:T43 M32:M44 Q37:Q43 E36:E44 C38:D43 AA12:AA19" xr:uid="{4B2F10F5-ABBC-40EF-A0AA-853701125EA4}"/>
  </dataValidations>
  <printOptions horizontalCentered="1"/>
  <pageMargins left="0" right="0" top="0.11811023622047245" bottom="0" header="0" footer="0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57DF0-0878-40D5-8470-415595A10E3E}">
  <sheetPr>
    <tabColor rgb="FFFFFF00"/>
    <pageSetUpPr fitToPage="1"/>
  </sheetPr>
  <dimension ref="B1:AK46"/>
  <sheetViews>
    <sheetView topLeftCell="A21"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36" ht="14.25" thickBot="1" x14ac:dyDescent="0.2">
      <c r="B1" s="29" t="s">
        <v>139</v>
      </c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4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4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</row>
    <row r="14" spans="2:36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6</v>
      </c>
      <c r="R14" s="247"/>
      <c r="S14" s="248"/>
      <c r="T14" s="249">
        <f t="shared" si="0"/>
        <v>0</v>
      </c>
      <c r="U14" s="250"/>
      <c r="V14" s="250"/>
      <c r="W14" s="251">
        <f t="shared" si="1"/>
        <v>6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</row>
    <row r="15" spans="2:36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</row>
    <row r="16" spans="2:36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6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6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</row>
    <row r="17" spans="2:37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1</v>
      </c>
      <c r="R17" s="247"/>
      <c r="S17" s="248"/>
      <c r="T17" s="249">
        <f t="shared" si="0"/>
        <v>0</v>
      </c>
      <c r="U17" s="250"/>
      <c r="V17" s="250"/>
      <c r="W17" s="251">
        <f t="shared" si="1"/>
        <v>1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</row>
    <row r="18" spans="2:37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0</v>
      </c>
      <c r="R18" s="247"/>
      <c r="S18" s="248"/>
      <c r="T18" s="249">
        <f t="shared" si="0"/>
        <v>0</v>
      </c>
      <c r="U18" s="250"/>
      <c r="V18" s="250"/>
      <c r="W18" s="251">
        <f t="shared" si="1"/>
        <v>0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</row>
    <row r="19" spans="2:37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1</v>
      </c>
      <c r="R19" s="247"/>
      <c r="S19" s="248"/>
      <c r="T19" s="249">
        <f t="shared" si="0"/>
        <v>0</v>
      </c>
      <c r="U19" s="250"/>
      <c r="V19" s="250"/>
      <c r="W19" s="251">
        <f t="shared" si="1"/>
        <v>1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</row>
    <row r="20" spans="2:37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18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7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경상북도 김천시 어모면 옥율리 212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7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7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7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7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7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7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7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김천센터(저온)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7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7" x14ac:dyDescent="0.15">
      <c r="B32" s="210"/>
      <c r="C32" s="189" t="s">
        <v>4</v>
      </c>
      <c r="D32" s="182"/>
      <c r="E32" s="182"/>
      <c r="F32" s="182"/>
      <c r="G32" s="199" t="str">
        <f>G8</f>
        <v>경상북도 김천시 어모면 옥율리 212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4</v>
      </c>
      <c r="R37" s="174"/>
      <c r="S37" s="174"/>
      <c r="T37" s="175">
        <f>T13</f>
        <v>0</v>
      </c>
      <c r="U37" s="175"/>
      <c r="V37" s="175"/>
      <c r="W37" s="176">
        <f>W13</f>
        <v>4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6</v>
      </c>
      <c r="R38" s="174"/>
      <c r="S38" s="174"/>
      <c r="T38" s="175">
        <f>T14</f>
        <v>0</v>
      </c>
      <c r="U38" s="175"/>
      <c r="V38" s="175"/>
      <c r="W38" s="176">
        <f>W14</f>
        <v>6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6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6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1</v>
      </c>
      <c r="R41" s="174"/>
      <c r="S41" s="174"/>
      <c r="T41" s="175">
        <f t="shared" si="9"/>
        <v>0</v>
      </c>
      <c r="U41" s="175"/>
      <c r="V41" s="175"/>
      <c r="W41" s="176">
        <f t="shared" si="10"/>
        <v>1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0</v>
      </c>
      <c r="R42" s="174"/>
      <c r="S42" s="174"/>
      <c r="T42" s="175">
        <f t="shared" si="9"/>
        <v>0</v>
      </c>
      <c r="U42" s="175"/>
      <c r="V42" s="175"/>
      <c r="W42" s="176">
        <f t="shared" si="10"/>
        <v>0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1</v>
      </c>
      <c r="R43" s="174"/>
      <c r="S43" s="174"/>
      <c r="T43" s="175">
        <f t="shared" si="9"/>
        <v>0</v>
      </c>
      <c r="U43" s="175"/>
      <c r="V43" s="175"/>
      <c r="W43" s="176">
        <f t="shared" si="10"/>
        <v>1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18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경상북도 김천시 어모면 옥율리 212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60" priority="10061">
      <formula>Q13:S20=0</formula>
    </cfRule>
  </conditionalFormatting>
  <conditionalFormatting sqref="AA16:AH17 AA37:AH39">
    <cfRule type="expression" dxfId="859" priority="9168">
      <formula>Q16:S22=0</formula>
    </cfRule>
  </conditionalFormatting>
  <conditionalFormatting sqref="AA18:AH20 AA40:AH43">
    <cfRule type="expression" dxfId="858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B36:B45 Q13:Q20 T13:T20 E12:E18 M8:M21 F14:L17 C14:D20 B12:B22 AA36:AA43 T37:T43 M32:M44 Q37:Q43 E36:E44 C38:D43 AA12:AA19" xr:uid="{77F400D9-BDB3-4869-A77F-83657C8E52A4}"/>
  </dataValidations>
  <printOptions horizontalCentered="1"/>
  <pageMargins left="0" right="0" top="0.11811023622047245" bottom="0" header="0" footer="0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A353-6C2C-4B85-AC63-50EBA281EE29}">
  <sheetPr>
    <tabColor rgb="FFFFFF00"/>
    <pageSetUpPr fitToPage="1"/>
  </sheetPr>
  <dimension ref="B1:AK46"/>
  <sheetViews>
    <sheetView topLeftCell="A6"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36" ht="14.25" thickBot="1" x14ac:dyDescent="0.2">
      <c r="B1" s="29" t="s">
        <v>136</v>
      </c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8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8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</row>
    <row r="14" spans="2:36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10</v>
      </c>
      <c r="R14" s="247"/>
      <c r="S14" s="248"/>
      <c r="T14" s="249">
        <f t="shared" si="0"/>
        <v>0</v>
      </c>
      <c r="U14" s="250"/>
      <c r="V14" s="250"/>
      <c r="W14" s="251">
        <f t="shared" si="1"/>
        <v>10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</row>
    <row r="15" spans="2:36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</row>
    <row r="16" spans="2:36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7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7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</row>
    <row r="17" spans="2:37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2</v>
      </c>
      <c r="R17" s="247"/>
      <c r="S17" s="248"/>
      <c r="T17" s="249">
        <f t="shared" si="0"/>
        <v>0</v>
      </c>
      <c r="U17" s="250"/>
      <c r="V17" s="250"/>
      <c r="W17" s="251">
        <f t="shared" si="1"/>
        <v>2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</row>
    <row r="18" spans="2:37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1</v>
      </c>
      <c r="R18" s="247"/>
      <c r="S18" s="248"/>
      <c r="T18" s="249">
        <f t="shared" si="0"/>
        <v>0</v>
      </c>
      <c r="U18" s="250"/>
      <c r="V18" s="250"/>
      <c r="W18" s="251">
        <f t="shared" si="1"/>
        <v>1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</row>
    <row r="19" spans="2:37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1</v>
      </c>
      <c r="R19" s="247"/>
      <c r="S19" s="248"/>
      <c r="T19" s="249">
        <f t="shared" si="0"/>
        <v>0</v>
      </c>
      <c r="U19" s="250"/>
      <c r="V19" s="250"/>
      <c r="W19" s="251">
        <f t="shared" si="1"/>
        <v>1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</row>
    <row r="20" spans="2:37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29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7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경상북도 경산시 압량읍 가야로 20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7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7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7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7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7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7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7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경산센터(저온)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7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7" x14ac:dyDescent="0.15">
      <c r="B32" s="210"/>
      <c r="C32" s="189" t="s">
        <v>4</v>
      </c>
      <c r="D32" s="182"/>
      <c r="E32" s="182"/>
      <c r="F32" s="182"/>
      <c r="G32" s="199" t="str">
        <f>G8</f>
        <v>경상북도 경산시 압량읍 가야로 20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8</v>
      </c>
      <c r="R37" s="174"/>
      <c r="S37" s="174"/>
      <c r="T37" s="175">
        <f>T13</f>
        <v>0</v>
      </c>
      <c r="U37" s="175"/>
      <c r="V37" s="175"/>
      <c r="W37" s="176">
        <f>W13</f>
        <v>8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10</v>
      </c>
      <c r="R38" s="174"/>
      <c r="S38" s="174"/>
      <c r="T38" s="175">
        <f>T14</f>
        <v>0</v>
      </c>
      <c r="U38" s="175"/>
      <c r="V38" s="175"/>
      <c r="W38" s="176">
        <f>W14</f>
        <v>10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7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7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2</v>
      </c>
      <c r="R41" s="174"/>
      <c r="S41" s="174"/>
      <c r="T41" s="175">
        <f t="shared" si="9"/>
        <v>0</v>
      </c>
      <c r="U41" s="175"/>
      <c r="V41" s="175"/>
      <c r="W41" s="176">
        <f t="shared" si="10"/>
        <v>2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1</v>
      </c>
      <c r="R42" s="174"/>
      <c r="S42" s="174"/>
      <c r="T42" s="175">
        <f t="shared" si="9"/>
        <v>0</v>
      </c>
      <c r="U42" s="175"/>
      <c r="V42" s="175"/>
      <c r="W42" s="176">
        <f t="shared" si="10"/>
        <v>1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1</v>
      </c>
      <c r="R43" s="174"/>
      <c r="S43" s="174"/>
      <c r="T43" s="175">
        <f t="shared" si="9"/>
        <v>0</v>
      </c>
      <c r="U43" s="175"/>
      <c r="V43" s="175"/>
      <c r="W43" s="176">
        <f t="shared" si="10"/>
        <v>1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29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경상북도 경산시 압량읍 가야로 20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57" priority="10060">
      <formula>Q13:S20=0</formula>
    </cfRule>
  </conditionalFormatting>
  <conditionalFormatting sqref="AA16:AH17 AA37:AH39">
    <cfRule type="expression" dxfId="856" priority="9167">
      <formula>Q16:S22=0</formula>
    </cfRule>
  </conditionalFormatting>
  <conditionalFormatting sqref="AA18:AH20 AA40:AH43">
    <cfRule type="expression" dxfId="855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B36:B45 Q13:Q20 T13:T20 E12:E18 M8:M21 F14:L17 C14:D20 B12:B22 AA36:AA43 T37:T43 M32:M44 Q37:Q43 E36:E44 C38:D43 AA12:AA19" xr:uid="{7125BD05-19A9-48EE-B6BA-143B53A56E27}"/>
  </dataValidations>
  <printOptions horizontalCentered="1"/>
  <pageMargins left="0" right="0" top="0.11811023622047245" bottom="0" header="0" footer="0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A6A6-C09D-448D-A6EA-AF1A95C1934E}">
  <sheetPr>
    <tabColor rgb="FFFFFF00"/>
    <pageSetUpPr fitToPage="1"/>
  </sheetPr>
  <dimension ref="B1:AO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0" width="31.33203125" style="5" bestFit="1" customWidth="1"/>
    <col min="41" max="41" width="3.5546875" style="5" bestFit="1" customWidth="1"/>
    <col min="42" max="42" width="2.6640625" style="5" customWidth="1"/>
    <col min="43" max="43" width="5.6640625" style="5" bestFit="1" customWidth="1"/>
    <col min="44" max="44" width="2.6640625" style="5" customWidth="1"/>
    <col min="45" max="45" width="6.33203125" style="5" bestFit="1" customWidth="1"/>
    <col min="46" max="50" width="2.6640625" style="5" customWidth="1"/>
    <col min="51" max="16384" width="2.33203125" style="5"/>
  </cols>
  <sheetData>
    <row r="1" spans="2:41" ht="14.25" thickBot="1" x14ac:dyDescent="0.2">
      <c r="B1" s="29" t="s">
        <v>59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12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12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N13" s="26"/>
      <c r="AO13" s="112"/>
    </row>
    <row r="14" spans="2:41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10</v>
      </c>
      <c r="R14" s="247"/>
      <c r="S14" s="248"/>
      <c r="T14" s="249">
        <f t="shared" si="0"/>
        <v>0</v>
      </c>
      <c r="U14" s="250"/>
      <c r="V14" s="250"/>
      <c r="W14" s="251">
        <f t="shared" si="1"/>
        <v>10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N14" s="110"/>
      <c r="AO14" s="113"/>
    </row>
    <row r="15" spans="2:41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N15" s="110"/>
      <c r="AO15" s="113"/>
    </row>
    <row r="16" spans="2:41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6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6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N16" s="26"/>
      <c r="AO16"/>
    </row>
    <row r="17" spans="2:41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1</v>
      </c>
      <c r="R17" s="247"/>
      <c r="S17" s="248"/>
      <c r="T17" s="249">
        <f t="shared" si="0"/>
        <v>0</v>
      </c>
      <c r="U17" s="250"/>
      <c r="V17" s="250"/>
      <c r="W17" s="251">
        <f t="shared" si="1"/>
        <v>1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N17" s="26"/>
      <c r="AO17"/>
    </row>
    <row r="18" spans="2:41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0</v>
      </c>
      <c r="R18" s="247"/>
      <c r="S18" s="248"/>
      <c r="T18" s="249">
        <f t="shared" si="0"/>
        <v>0</v>
      </c>
      <c r="U18" s="250"/>
      <c r="V18" s="250"/>
      <c r="W18" s="251">
        <f t="shared" si="1"/>
        <v>0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  <c r="AN18" s="26"/>
      <c r="AO18"/>
    </row>
    <row r="19" spans="2:41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0</v>
      </c>
      <c r="R19" s="247"/>
      <c r="S19" s="248"/>
      <c r="T19" s="249">
        <f t="shared" si="0"/>
        <v>0</v>
      </c>
      <c r="U19" s="250"/>
      <c r="V19" s="250"/>
      <c r="W19" s="251">
        <f t="shared" si="1"/>
        <v>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N19" s="26"/>
      <c r="AO19"/>
    </row>
    <row r="20" spans="2:41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41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29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경기 화성시 초록로 103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화성센터(저온)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경기 화성시 초록로 103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12</v>
      </c>
      <c r="R37" s="174"/>
      <c r="S37" s="174"/>
      <c r="T37" s="175">
        <f>T13</f>
        <v>0</v>
      </c>
      <c r="U37" s="175"/>
      <c r="V37" s="175"/>
      <c r="W37" s="176">
        <f>W13</f>
        <v>12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10</v>
      </c>
      <c r="R38" s="174"/>
      <c r="S38" s="174"/>
      <c r="T38" s="175">
        <f>T14</f>
        <v>0</v>
      </c>
      <c r="U38" s="175"/>
      <c r="V38" s="175"/>
      <c r="W38" s="176">
        <f>W14</f>
        <v>10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6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6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1</v>
      </c>
      <c r="R41" s="174"/>
      <c r="S41" s="174"/>
      <c r="T41" s="175">
        <f t="shared" si="9"/>
        <v>0</v>
      </c>
      <c r="U41" s="175"/>
      <c r="V41" s="175"/>
      <c r="W41" s="176">
        <f t="shared" si="10"/>
        <v>1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0</v>
      </c>
      <c r="R42" s="174"/>
      <c r="S42" s="174"/>
      <c r="T42" s="175">
        <f t="shared" si="9"/>
        <v>0</v>
      </c>
      <c r="U42" s="175"/>
      <c r="V42" s="175"/>
      <c r="W42" s="176">
        <f t="shared" si="10"/>
        <v>0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0</v>
      </c>
      <c r="R43" s="174"/>
      <c r="S43" s="174"/>
      <c r="T43" s="175">
        <f t="shared" si="9"/>
        <v>0</v>
      </c>
      <c r="U43" s="175"/>
      <c r="V43" s="175"/>
      <c r="W43" s="176">
        <f t="shared" si="10"/>
        <v>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29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경기 화성시 초록로 103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54" priority="10059">
      <formula>Q13:S20=0</formula>
    </cfRule>
  </conditionalFormatting>
  <conditionalFormatting sqref="AA16:AH17 AA37:AH39">
    <cfRule type="expression" dxfId="853" priority="9166">
      <formula>Q16:S22=0</formula>
    </cfRule>
  </conditionalFormatting>
  <conditionalFormatting sqref="AA18:AH20 AA40:AH43">
    <cfRule type="expression" dxfId="852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W22 Q2:AH11 C36:D36 G8:L11 N8:P11 H2:K5 G2:G6 M2:P5 L2:L6 F19:L21 G32:L35 N32:P35 H24:K29 G24:G30 Q24:AH35 M24:P29 L24:L30 C12:E12 B36:B45 T13:T20 Q13:Q20 E13:E21 M8:M21 F14:L17 C14:D20 B12:B22 AA36:AA43 T37:T43 E36:E44 M32:M44 Q37:Q43 C38:D43 AA12:AA19" xr:uid="{0F28DDE2-834E-4A09-84B3-56883A07F4F6}"/>
  </dataValidations>
  <printOptions horizontalCentered="1"/>
  <pageMargins left="0" right="0" top="0.11811023622047245" bottom="0" header="0" footer="0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8E768-A499-4EFE-8B18-A44BE1BA04D6}">
  <sheetPr>
    <tabColor rgb="FFFFFF00"/>
    <pageSetUpPr fitToPage="1"/>
  </sheetPr>
  <dimension ref="B1:AP46"/>
  <sheetViews>
    <sheetView topLeftCell="A13"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42" ht="14.25" thickBot="1" x14ac:dyDescent="0.2">
      <c r="B1" s="29" t="s">
        <v>96</v>
      </c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2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2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23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23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O13"/>
      <c r="AP13"/>
    </row>
    <row r="14" spans="2:42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22</v>
      </c>
      <c r="R14" s="247"/>
      <c r="S14" s="248"/>
      <c r="T14" s="249">
        <f t="shared" si="0"/>
        <v>0</v>
      </c>
      <c r="U14" s="250"/>
      <c r="V14" s="250"/>
      <c r="W14" s="251">
        <f t="shared" si="1"/>
        <v>22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O14"/>
      <c r="AP14"/>
    </row>
    <row r="15" spans="2:42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O15"/>
      <c r="AP15"/>
    </row>
    <row r="16" spans="2:42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28</v>
      </c>
      <c r="R16" s="247"/>
      <c r="S16" s="248"/>
      <c r="T16" s="249">
        <f t="shared" ref="T16" si="4">IFERROR(ROUNDDOWN(Q16/M16,0),"")</f>
        <v>1</v>
      </c>
      <c r="U16" s="250"/>
      <c r="V16" s="250"/>
      <c r="W16" s="251">
        <f t="shared" ref="W16" si="5">IFERROR(Q16-(T16*M16),"")</f>
        <v>4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O16"/>
    </row>
    <row r="17" spans="2:41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7</v>
      </c>
      <c r="R17" s="247"/>
      <c r="S17" s="248"/>
      <c r="T17" s="249">
        <f t="shared" si="0"/>
        <v>0</v>
      </c>
      <c r="U17" s="250"/>
      <c r="V17" s="250"/>
      <c r="W17" s="251">
        <f t="shared" si="1"/>
        <v>7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O17"/>
    </row>
    <row r="18" spans="2:41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0</v>
      </c>
      <c r="R18" s="247"/>
      <c r="S18" s="248"/>
      <c r="T18" s="249">
        <f t="shared" si="0"/>
        <v>0</v>
      </c>
      <c r="U18" s="250"/>
      <c r="V18" s="250"/>
      <c r="W18" s="251">
        <f t="shared" si="1"/>
        <v>0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  <c r="AO18"/>
    </row>
    <row r="19" spans="2:41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1</v>
      </c>
      <c r="R19" s="247"/>
      <c r="S19" s="248"/>
      <c r="T19" s="249">
        <f t="shared" si="0"/>
        <v>0</v>
      </c>
      <c r="U19" s="250"/>
      <c r="V19" s="250"/>
      <c r="W19" s="251">
        <f t="shared" si="1"/>
        <v>1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O19"/>
    </row>
    <row r="20" spans="2:41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41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81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인천광역시 서구 북항로120번길 55,
청라로지스틱스센터3, 9층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청라센터(저온)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363" t="str">
        <f>G8</f>
        <v>인천광역시 서구 북항로120번길 55,
청라로지스틱스센터3, 9층</v>
      </c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23</v>
      </c>
      <c r="R37" s="174"/>
      <c r="S37" s="174"/>
      <c r="T37" s="175">
        <f>T13</f>
        <v>0</v>
      </c>
      <c r="U37" s="175"/>
      <c r="V37" s="175"/>
      <c r="W37" s="176">
        <f>W13</f>
        <v>23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22</v>
      </c>
      <c r="R38" s="174"/>
      <c r="S38" s="174"/>
      <c r="T38" s="175">
        <f>T14</f>
        <v>0</v>
      </c>
      <c r="U38" s="175"/>
      <c r="V38" s="175"/>
      <c r="W38" s="176">
        <f>W14</f>
        <v>22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28</v>
      </c>
      <c r="R40" s="174"/>
      <c r="S40" s="174"/>
      <c r="T40" s="175">
        <f t="shared" ref="T40:T43" si="9">T16</f>
        <v>1</v>
      </c>
      <c r="U40" s="175"/>
      <c r="V40" s="175"/>
      <c r="W40" s="176">
        <f t="shared" ref="W40:W43" si="10">W16</f>
        <v>4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7</v>
      </c>
      <c r="R41" s="174"/>
      <c r="S41" s="174"/>
      <c r="T41" s="175">
        <f t="shared" si="9"/>
        <v>0</v>
      </c>
      <c r="U41" s="175"/>
      <c r="V41" s="175"/>
      <c r="W41" s="176">
        <f t="shared" si="10"/>
        <v>7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0</v>
      </c>
      <c r="R42" s="174"/>
      <c r="S42" s="174"/>
      <c r="T42" s="175">
        <f t="shared" si="9"/>
        <v>0</v>
      </c>
      <c r="U42" s="175"/>
      <c r="V42" s="175"/>
      <c r="W42" s="176">
        <f t="shared" si="10"/>
        <v>0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1</v>
      </c>
      <c r="R43" s="174"/>
      <c r="S43" s="174"/>
      <c r="T43" s="175">
        <f t="shared" si="9"/>
        <v>0</v>
      </c>
      <c r="U43" s="175"/>
      <c r="V43" s="175"/>
      <c r="W43" s="176">
        <f t="shared" si="10"/>
        <v>1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81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인천광역시 서구 북항로120번길 55,
청라로지스틱스센터3, 9층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51" priority="10058">
      <formula>Q13:S20=0</formula>
    </cfRule>
  </conditionalFormatting>
  <conditionalFormatting sqref="AA16:AH17 AA37:AH39">
    <cfRule type="expression" dxfId="850" priority="9165">
      <formula>Q16:S22=0</formula>
    </cfRule>
  </conditionalFormatting>
  <conditionalFormatting sqref="AA18:AH20 AA40:AH43">
    <cfRule type="expression" dxfId="849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G8:L11 N8:P11 H2:K5 G2:G6 M2:P5 L2:L6 E19:L21 G32:L35 N32:P35 H24:K29 G24:G30 Q24:AH35 M24:P29 L24:L30 C12:D12 C36:D36 W22 C38:D43 Q13:Q20 T13:T20 E12:E18 M8:M21 F14:L17 C14:D20 B12:B22 AA36:AA43 T37:T43 M32:M44 Q37:Q43 E36:E44 B36:B45 AA12:AA19" xr:uid="{794CA110-3260-420A-A1D7-128E28DA24F5}"/>
  </dataValidations>
  <printOptions horizontalCentered="1"/>
  <pageMargins left="0" right="0" top="0.11811023622047245" bottom="0" header="0" footer="0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574A-38E9-42B0-8DE5-B9C91A232705}">
  <sheetPr>
    <tabColor rgb="FFFFFF00"/>
    <pageSetUpPr fitToPage="1"/>
  </sheetPr>
  <dimension ref="B1:AL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38" ht="14.25" thickBot="1" x14ac:dyDescent="0.2">
      <c r="B1" s="29" t="s">
        <v>58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  <c r="AK12"/>
      <c r="AL12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14</v>
      </c>
      <c r="R13" s="247"/>
      <c r="S13" s="248"/>
      <c r="T13" s="249">
        <f t="shared" ref="T13:T19" si="0">IFERROR(ROUNDDOWN(Q13/M13,0),"")</f>
        <v>0</v>
      </c>
      <c r="U13" s="250"/>
      <c r="V13" s="250"/>
      <c r="W13" s="251">
        <f t="shared" ref="W13:W19" si="1">IFERROR(Q13-(T13*M13),"")</f>
        <v>14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/>
    </row>
    <row r="14" spans="2:38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8</v>
      </c>
      <c r="R14" s="247"/>
      <c r="S14" s="248"/>
      <c r="T14" s="249">
        <f t="shared" si="0"/>
        <v>0</v>
      </c>
      <c r="U14" s="250"/>
      <c r="V14" s="250"/>
      <c r="W14" s="251">
        <f t="shared" si="1"/>
        <v>8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</row>
    <row r="15" spans="2:38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</row>
    <row r="16" spans="2:38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4</v>
      </c>
      <c r="R16" s="247"/>
      <c r="S16" s="248"/>
      <c r="T16" s="249">
        <f t="shared" ref="T16" si="4">IFERROR(ROUNDDOWN(Q16/M16,0),"")</f>
        <v>0</v>
      </c>
      <c r="U16" s="250"/>
      <c r="V16" s="250"/>
      <c r="W16" s="251">
        <f t="shared" ref="W16" si="5">IFERROR(Q16-(T16*M16),"")</f>
        <v>4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</row>
    <row r="17" spans="2:37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0</v>
      </c>
      <c r="R17" s="247"/>
      <c r="S17" s="248"/>
      <c r="T17" s="249">
        <f t="shared" si="0"/>
        <v>0</v>
      </c>
      <c r="U17" s="250"/>
      <c r="V17" s="250"/>
      <c r="W17" s="251">
        <f t="shared" si="1"/>
        <v>0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</row>
    <row r="18" spans="2:37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0</v>
      </c>
      <c r="R18" s="247"/>
      <c r="S18" s="248"/>
      <c r="T18" s="249">
        <f t="shared" si="0"/>
        <v>0</v>
      </c>
      <c r="U18" s="250"/>
      <c r="V18" s="250"/>
      <c r="W18" s="251">
        <f t="shared" si="1"/>
        <v>0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</row>
    <row r="19" spans="2:37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0</v>
      </c>
      <c r="R19" s="247"/>
      <c r="S19" s="248"/>
      <c r="T19" s="249">
        <f t="shared" si="0"/>
        <v>0</v>
      </c>
      <c r="U19" s="250"/>
      <c r="V19" s="250"/>
      <c r="W19" s="251">
        <f t="shared" si="1"/>
        <v>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</row>
    <row r="20" spans="2:37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26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7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경기도 평택시 진위면 마산8로10,
진위물류센터 창고동 1층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7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7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7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7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7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7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7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평택센터(저온)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7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7" x14ac:dyDescent="0.15">
      <c r="B32" s="210"/>
      <c r="C32" s="189" t="s">
        <v>4</v>
      </c>
      <c r="D32" s="182"/>
      <c r="E32" s="182"/>
      <c r="F32" s="182"/>
      <c r="G32" s="199" t="str">
        <f>G8</f>
        <v>경기도 평택시 진위면 마산8로10,
진위물류센터 창고동 1층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14</v>
      </c>
      <c r="R37" s="174"/>
      <c r="S37" s="174"/>
      <c r="T37" s="175">
        <f>T13</f>
        <v>0</v>
      </c>
      <c r="U37" s="175"/>
      <c r="V37" s="175"/>
      <c r="W37" s="176">
        <f>W13</f>
        <v>14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8</v>
      </c>
      <c r="R38" s="174"/>
      <c r="S38" s="174"/>
      <c r="T38" s="175">
        <f>T14</f>
        <v>0</v>
      </c>
      <c r="U38" s="175"/>
      <c r="V38" s="175"/>
      <c r="W38" s="176">
        <f>W14</f>
        <v>8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4</v>
      </c>
      <c r="R40" s="174"/>
      <c r="S40" s="174"/>
      <c r="T40" s="175">
        <f t="shared" ref="T40:T43" si="9">T16</f>
        <v>0</v>
      </c>
      <c r="U40" s="175"/>
      <c r="V40" s="175"/>
      <c r="W40" s="176">
        <f t="shared" ref="W40:W43" si="10">W16</f>
        <v>4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0</v>
      </c>
      <c r="R41" s="174"/>
      <c r="S41" s="174"/>
      <c r="T41" s="175">
        <f t="shared" si="9"/>
        <v>0</v>
      </c>
      <c r="U41" s="175"/>
      <c r="V41" s="175"/>
      <c r="W41" s="176">
        <f t="shared" si="10"/>
        <v>0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0</v>
      </c>
      <c r="R42" s="174"/>
      <c r="S42" s="174"/>
      <c r="T42" s="175">
        <f t="shared" si="9"/>
        <v>0</v>
      </c>
      <c r="U42" s="175"/>
      <c r="V42" s="175"/>
      <c r="W42" s="176">
        <f t="shared" si="10"/>
        <v>0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0</v>
      </c>
      <c r="R43" s="174"/>
      <c r="S43" s="174"/>
      <c r="T43" s="175">
        <f t="shared" si="9"/>
        <v>0</v>
      </c>
      <c r="U43" s="175"/>
      <c r="V43" s="175"/>
      <c r="W43" s="176">
        <f t="shared" si="10"/>
        <v>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26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경기도 평택시 진위면 마산8로10,
진위물류센터 창고동 1층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48" priority="10057">
      <formula>Q13:S20=0</formula>
    </cfRule>
  </conditionalFormatting>
  <conditionalFormatting sqref="AA16:AH17 AA37:AH39">
    <cfRule type="expression" dxfId="847" priority="9164">
      <formula>Q16:S22=0</formula>
    </cfRule>
  </conditionalFormatting>
  <conditionalFormatting sqref="AA18:AH20 AA40:AH43">
    <cfRule type="expression" dxfId="846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B36:B45 Q13:Q20 T13:T20 E12:E18 M8:M21 F14:L17 C14:D20 B12:B22 AA36:AA43 T37:T43 M32:M44 Q37:Q43 E36:E44 C38:D43 AA12:AA19" xr:uid="{4FE35CE5-779C-467B-B838-2D1626B38336}"/>
  </dataValidations>
  <printOptions horizontalCentered="1"/>
  <pageMargins left="0" right="0" top="0.11811023622047245" bottom="0" header="0" footer="0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9C3BF-19E5-4571-BABD-C7C49D86FD70}">
  <sheetPr>
    <tabColor rgb="FFFFFF00"/>
    <pageSetUpPr fitToPage="1"/>
  </sheetPr>
  <dimension ref="B1:AO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9" width="2.6640625" style="5" customWidth="1"/>
    <col min="40" max="40" width="32.77734375" style="5" bestFit="1" customWidth="1"/>
    <col min="41" max="41" width="6.33203125" style="5" bestFit="1" customWidth="1"/>
    <col min="42" max="43" width="5.6640625" style="5" bestFit="1" customWidth="1"/>
    <col min="44" max="47" width="2.6640625" style="5" customWidth="1"/>
    <col min="48" max="16384" width="2.33203125" style="5"/>
  </cols>
  <sheetData>
    <row r="1" spans="2:41" ht="14.25" thickBot="1" x14ac:dyDescent="0.2">
      <c r="B1" s="29" t="s">
        <v>93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58</v>
      </c>
      <c r="R13" s="247"/>
      <c r="S13" s="248"/>
      <c r="T13" s="249">
        <f t="shared" ref="T13:T19" si="0">IFERROR(ROUNDDOWN(Q13/M13,0),"")</f>
        <v>2</v>
      </c>
      <c r="U13" s="250"/>
      <c r="V13" s="250"/>
      <c r="W13" s="251">
        <f t="shared" ref="W13:W19" si="1">IFERROR(Q13-(T13*M13),"")</f>
        <v>10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N13" s="26"/>
      <c r="AO13" s="112"/>
    </row>
    <row r="14" spans="2:41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57</v>
      </c>
      <c r="R14" s="247"/>
      <c r="S14" s="248"/>
      <c r="T14" s="249">
        <f t="shared" si="0"/>
        <v>2</v>
      </c>
      <c r="U14" s="250"/>
      <c r="V14" s="250"/>
      <c r="W14" s="251">
        <f t="shared" si="1"/>
        <v>9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N14" s="110"/>
      <c r="AO14" s="113"/>
    </row>
    <row r="15" spans="2:41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N15" s="110"/>
      <c r="AO15" s="113"/>
    </row>
    <row r="16" spans="2:41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47</v>
      </c>
      <c r="R16" s="247"/>
      <c r="S16" s="248"/>
      <c r="T16" s="249">
        <f t="shared" ref="T16" si="4">IFERROR(ROUNDDOWN(Q16/M16,0),"")</f>
        <v>1</v>
      </c>
      <c r="U16" s="250"/>
      <c r="V16" s="250"/>
      <c r="W16" s="251">
        <f t="shared" ref="W16" si="5">IFERROR(Q16-(T16*M16),"")</f>
        <v>23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N16" s="110"/>
      <c r="AO16" s="113"/>
    </row>
    <row r="17" spans="2:41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16</v>
      </c>
      <c r="R17" s="247"/>
      <c r="S17" s="248"/>
      <c r="T17" s="249">
        <f t="shared" si="0"/>
        <v>0</v>
      </c>
      <c r="U17" s="250"/>
      <c r="V17" s="250"/>
      <c r="W17" s="251">
        <f t="shared" si="1"/>
        <v>16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N17" s="110"/>
      <c r="AO17" s="113"/>
    </row>
    <row r="18" spans="2:41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4</v>
      </c>
      <c r="R18" s="247"/>
      <c r="S18" s="248"/>
      <c r="T18" s="249">
        <f t="shared" si="0"/>
        <v>0</v>
      </c>
      <c r="U18" s="250"/>
      <c r="V18" s="250"/>
      <c r="W18" s="251">
        <f t="shared" si="1"/>
        <v>4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78"/>
      <c r="AN18" s="110"/>
      <c r="AO18" s="113"/>
    </row>
    <row r="19" spans="2:41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3</v>
      </c>
      <c r="R19" s="247"/>
      <c r="S19" s="248"/>
      <c r="T19" s="249">
        <f t="shared" si="0"/>
        <v>0</v>
      </c>
      <c r="U19" s="250"/>
      <c r="V19" s="250"/>
      <c r="W19" s="251">
        <f t="shared" si="1"/>
        <v>3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N19" s="110"/>
      <c r="AO19" s="113"/>
    </row>
    <row r="20" spans="2:41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41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185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경기도 포천시 설운동 477,B2F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포천센터(저온)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경기도 포천시 설운동 477,B2F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58</v>
      </c>
      <c r="R37" s="174"/>
      <c r="S37" s="174"/>
      <c r="T37" s="175">
        <f>T13</f>
        <v>2</v>
      </c>
      <c r="U37" s="175"/>
      <c r="V37" s="175"/>
      <c r="W37" s="176">
        <f>W13</f>
        <v>10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57</v>
      </c>
      <c r="R38" s="174"/>
      <c r="S38" s="174"/>
      <c r="T38" s="175">
        <f>T14</f>
        <v>2</v>
      </c>
      <c r="U38" s="175"/>
      <c r="V38" s="175"/>
      <c r="W38" s="176">
        <f>W14</f>
        <v>9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47</v>
      </c>
      <c r="R40" s="174"/>
      <c r="S40" s="174"/>
      <c r="T40" s="175">
        <f t="shared" ref="T40:T43" si="9">T16</f>
        <v>1</v>
      </c>
      <c r="U40" s="175"/>
      <c r="V40" s="175"/>
      <c r="W40" s="176">
        <f t="shared" ref="W40:W43" si="10">W16</f>
        <v>23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16</v>
      </c>
      <c r="R41" s="174"/>
      <c r="S41" s="174"/>
      <c r="T41" s="175">
        <f t="shared" si="9"/>
        <v>0</v>
      </c>
      <c r="U41" s="175"/>
      <c r="V41" s="175"/>
      <c r="W41" s="176">
        <f t="shared" si="10"/>
        <v>16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4</v>
      </c>
      <c r="R42" s="174"/>
      <c r="S42" s="174"/>
      <c r="T42" s="175">
        <f t="shared" si="9"/>
        <v>0</v>
      </c>
      <c r="U42" s="175"/>
      <c r="V42" s="175"/>
      <c r="W42" s="176">
        <f t="shared" si="10"/>
        <v>4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3</v>
      </c>
      <c r="R43" s="174"/>
      <c r="S43" s="174"/>
      <c r="T43" s="175">
        <f t="shared" si="9"/>
        <v>0</v>
      </c>
      <c r="U43" s="175"/>
      <c r="V43" s="175"/>
      <c r="W43" s="176">
        <f t="shared" si="10"/>
        <v>3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185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경기도 포천시 설운동 477,B2F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45" priority="10056">
      <formula>Q13:S20=0</formula>
    </cfRule>
  </conditionalFormatting>
  <conditionalFormatting sqref="AA16:AH17 AA37:AH39">
    <cfRule type="expression" dxfId="844" priority="9163">
      <formula>Q16:S22=0</formula>
    </cfRule>
  </conditionalFormatting>
  <conditionalFormatting sqref="AA18:AH20 AA40:AH43">
    <cfRule type="expression" dxfId="843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G8:L11 N8:P11 H2:K5 G2:G6 M2:P5 L2:L6 E19:L21 G32:L35 N32:P35 H24:K29 G24:G30 Q24:AH35 M24:P29 L24:L30 C12:D12 C36:D36 W22 C38:D43 Q13:Q20 T13:T20 E12:E18 M8:M21 F14:L17 C14:D20 B12:B22 AA36:AA43 T37:T43 M32:M44 Q37:Q43 E36:E44 B36:B45 AA12:AA19" xr:uid="{4344CEE0-B0AF-4E13-A553-CB61441BC4DE}"/>
  </dataValidations>
  <printOptions horizontalCentered="1"/>
  <pageMargins left="0" right="0" top="0.11811023622047245" bottom="0" header="0" footer="0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60190-0264-42E1-BD90-91C7EEB91C49}">
  <sheetPr>
    <tabColor rgb="FFFFFF00"/>
    <pageSetUpPr fitToPage="1"/>
  </sheetPr>
  <dimension ref="B1:AL46"/>
  <sheetViews>
    <sheetView zoomScaleNormal="100" workbookViewId="0">
      <selection activeCell="AK10" sqref="AK1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30.33203125" style="5" bestFit="1" customWidth="1"/>
    <col min="38" max="38" width="3.5546875" style="5" bestFit="1" customWidth="1"/>
    <col min="39" max="39" width="5.6640625" style="5" bestFit="1" customWidth="1"/>
    <col min="40" max="41" width="6.33203125" style="5" bestFit="1" customWidth="1"/>
    <col min="42" max="50" width="2.6640625" style="5" customWidth="1"/>
    <col min="51" max="16384" width="2.33203125" style="5"/>
  </cols>
  <sheetData>
    <row r="1" spans="2:38" ht="14.25" thickBot="1" x14ac:dyDescent="0.2">
      <c r="B1" s="29" t="s">
        <v>38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249</v>
      </c>
      <c r="W6" s="284"/>
      <c r="X6" s="284"/>
      <c r="Y6" s="284"/>
      <c r="Z6" s="284"/>
      <c r="AA6" s="284"/>
      <c r="AB6" s="279" t="s">
        <v>5</v>
      </c>
      <c r="AC6" s="279"/>
      <c r="AD6" s="284" t="s">
        <v>252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53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436" t="s">
        <v>245</v>
      </c>
      <c r="F13" s="437"/>
      <c r="G13" s="437"/>
      <c r="H13" s="437"/>
      <c r="I13" s="437"/>
      <c r="J13" s="437"/>
      <c r="K13" s="437"/>
      <c r="L13" s="438"/>
      <c r="M13" s="243">
        <v>24</v>
      </c>
      <c r="N13" s="244"/>
      <c r="O13" s="244"/>
      <c r="P13" s="245"/>
      <c r="Q13" s="246">
        <f>IFERROR(VLOOKUP(B1,스윗밸런스피벗발주량!A:CT,2,FALSE),0)</f>
        <v>28</v>
      </c>
      <c r="R13" s="247"/>
      <c r="S13" s="248"/>
      <c r="T13" s="249">
        <f t="shared" ref="T13:T19" si="0">IFERROR(ROUNDDOWN(Q13/M13,0),"")</f>
        <v>1</v>
      </c>
      <c r="U13" s="250"/>
      <c r="V13" s="250"/>
      <c r="W13" s="251">
        <f t="shared" ref="W13:W19" si="1">IFERROR(Q13-(T13*M13),"")</f>
        <v>4</v>
      </c>
      <c r="X13" s="252"/>
      <c r="Y13" s="252"/>
      <c r="Z13" s="253"/>
      <c r="AA13" s="434">
        <f>B13+3</f>
        <v>46310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/>
    </row>
    <row r="14" spans="2:38" ht="20.100000000000001" customHeight="1" x14ac:dyDescent="0.15">
      <c r="B14" s="17"/>
      <c r="C14" s="18"/>
      <c r="D14" s="18"/>
      <c r="E14" s="243" t="s">
        <v>318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IFERROR(VLOOKUP(B1,스윗밸런스피벗발주량!A:CT,3,FALSE),0)</f>
        <v>41</v>
      </c>
      <c r="R14" s="247"/>
      <c r="S14" s="248"/>
      <c r="T14" s="249">
        <f t="shared" si="0"/>
        <v>1</v>
      </c>
      <c r="U14" s="250"/>
      <c r="V14" s="250"/>
      <c r="W14" s="251">
        <f t="shared" si="1"/>
        <v>17</v>
      </c>
      <c r="X14" s="252"/>
      <c r="Y14" s="252"/>
      <c r="Z14" s="253"/>
      <c r="AA14" s="434">
        <f>B13+3</f>
        <v>46310</v>
      </c>
      <c r="AB14" s="254"/>
      <c r="AC14" s="254"/>
      <c r="AD14" s="254"/>
      <c r="AE14" s="254"/>
      <c r="AF14" s="254"/>
      <c r="AG14" s="254"/>
      <c r="AH14" s="435"/>
      <c r="AJ14" s="26"/>
      <c r="AK14" s="110"/>
      <c r="AL14"/>
    </row>
    <row r="15" spans="2:38" ht="20.100000000000001" customHeight="1" x14ac:dyDescent="0.15">
      <c r="B15" s="17"/>
      <c r="C15" s="18"/>
      <c r="D15" s="18"/>
      <c r="E15" s="243" t="s">
        <v>381</v>
      </c>
      <c r="F15" s="244"/>
      <c r="G15" s="244"/>
      <c r="H15" s="244"/>
      <c r="I15" s="244"/>
      <c r="J15" s="244"/>
      <c r="K15" s="244"/>
      <c r="L15" s="245"/>
      <c r="M15" s="243">
        <v>24</v>
      </c>
      <c r="N15" s="244"/>
      <c r="O15" s="244"/>
      <c r="P15" s="245"/>
      <c r="Q15" s="246">
        <f>IFERROR(VLOOKUP(B1,스윗밸런스피벗발주량!A:CT,4,FALSE),0)</f>
        <v>0</v>
      </c>
      <c r="R15" s="247"/>
      <c r="S15" s="248"/>
      <c r="T15" s="249">
        <f t="shared" ref="T15" si="2">IFERROR(ROUNDDOWN(Q15/M15,0),"")</f>
        <v>0</v>
      </c>
      <c r="U15" s="250"/>
      <c r="V15" s="250"/>
      <c r="W15" s="251">
        <f t="shared" ref="W15" si="3">IFERROR(Q15-(T15*M15),"")</f>
        <v>0</v>
      </c>
      <c r="X15" s="252"/>
      <c r="Y15" s="252"/>
      <c r="Z15" s="253"/>
      <c r="AA15" s="434">
        <f>B13+3</f>
        <v>46310</v>
      </c>
      <c r="AB15" s="254"/>
      <c r="AC15" s="254"/>
      <c r="AD15" s="254"/>
      <c r="AE15" s="254"/>
      <c r="AF15" s="254"/>
      <c r="AG15" s="254"/>
      <c r="AH15" s="435"/>
      <c r="AJ15" s="26"/>
      <c r="AK15" s="110"/>
      <c r="AL15"/>
    </row>
    <row r="16" spans="2:38" ht="20.100000000000001" customHeight="1" x14ac:dyDescent="0.15">
      <c r="B16" s="17"/>
      <c r="C16" s="18"/>
      <c r="D16" s="18"/>
      <c r="E16" s="243" t="s">
        <v>246</v>
      </c>
      <c r="F16" s="244"/>
      <c r="G16" s="244"/>
      <c r="H16" s="244"/>
      <c r="I16" s="244"/>
      <c r="J16" s="244"/>
      <c r="K16" s="244"/>
      <c r="L16" s="245"/>
      <c r="M16" s="243">
        <v>24</v>
      </c>
      <c r="N16" s="244"/>
      <c r="O16" s="244"/>
      <c r="P16" s="245"/>
      <c r="Q16" s="246">
        <f>IFERROR(VLOOKUP(B1,스윗밸런스피벗발주량!A:CT,5,FALSE),0)</f>
        <v>35</v>
      </c>
      <c r="R16" s="247"/>
      <c r="S16" s="248"/>
      <c r="T16" s="249">
        <f t="shared" ref="T16" si="4">IFERROR(ROUNDDOWN(Q16/M16,0),"")</f>
        <v>1</v>
      </c>
      <c r="U16" s="250"/>
      <c r="V16" s="250"/>
      <c r="W16" s="251">
        <f t="shared" ref="W16" si="5">IFERROR(Q16-(T16*M16),"")</f>
        <v>11</v>
      </c>
      <c r="X16" s="252"/>
      <c r="Y16" s="252"/>
      <c r="Z16" s="253"/>
      <c r="AA16" s="434">
        <f>B13+3</f>
        <v>46310</v>
      </c>
      <c r="AB16" s="254"/>
      <c r="AC16" s="254"/>
      <c r="AD16" s="254"/>
      <c r="AE16" s="254"/>
      <c r="AF16" s="254"/>
      <c r="AG16" s="254"/>
      <c r="AH16" s="435"/>
      <c r="AK16" s="26"/>
      <c r="AL16"/>
    </row>
    <row r="17" spans="2:38" ht="20.100000000000001" customHeight="1" x14ac:dyDescent="0.15">
      <c r="B17" s="17"/>
      <c r="C17" s="18"/>
      <c r="D17" s="18"/>
      <c r="E17" s="243" t="s">
        <v>261</v>
      </c>
      <c r="F17" s="244"/>
      <c r="G17" s="244"/>
      <c r="H17" s="244"/>
      <c r="I17" s="244"/>
      <c r="J17" s="244"/>
      <c r="K17" s="244"/>
      <c r="L17" s="245"/>
      <c r="M17" s="243">
        <v>36</v>
      </c>
      <c r="N17" s="244"/>
      <c r="O17" s="244"/>
      <c r="P17" s="245"/>
      <c r="Q17" s="246">
        <f>IFERROR(VLOOKUP(B1,스윗밸런스피벗발주량!A:CT,6,FALSE),0)</f>
        <v>9</v>
      </c>
      <c r="R17" s="247"/>
      <c r="S17" s="248"/>
      <c r="T17" s="249">
        <f t="shared" si="0"/>
        <v>0</v>
      </c>
      <c r="U17" s="250"/>
      <c r="V17" s="250"/>
      <c r="W17" s="251">
        <f t="shared" si="1"/>
        <v>9</v>
      </c>
      <c r="X17" s="252"/>
      <c r="Y17" s="252"/>
      <c r="Z17" s="253"/>
      <c r="AA17" s="434">
        <f>B13+3</f>
        <v>46310</v>
      </c>
      <c r="AB17" s="254"/>
      <c r="AC17" s="254"/>
      <c r="AD17" s="254"/>
      <c r="AE17" s="254"/>
      <c r="AF17" s="254"/>
      <c r="AG17" s="254"/>
      <c r="AH17" s="435"/>
      <c r="AK17" s="26"/>
      <c r="AL17"/>
    </row>
    <row r="18" spans="2:38" ht="20.100000000000001" customHeight="1" x14ac:dyDescent="0.15">
      <c r="B18" s="6"/>
      <c r="C18" s="15"/>
      <c r="D18" s="7"/>
      <c r="E18" s="436" t="s">
        <v>247</v>
      </c>
      <c r="F18" s="437"/>
      <c r="G18" s="437"/>
      <c r="H18" s="437"/>
      <c r="I18" s="437"/>
      <c r="J18" s="437"/>
      <c r="K18" s="437"/>
      <c r="L18" s="438"/>
      <c r="M18" s="243">
        <v>36</v>
      </c>
      <c r="N18" s="244"/>
      <c r="O18" s="244"/>
      <c r="P18" s="245"/>
      <c r="Q18" s="246">
        <f>IFERROR(VLOOKUP(B1,스윗밸런스피벗발주량!A:CT,7,FALSE),0)</f>
        <v>5</v>
      </c>
      <c r="R18" s="247"/>
      <c r="S18" s="248"/>
      <c r="T18" s="249">
        <f t="shared" si="0"/>
        <v>0</v>
      </c>
      <c r="U18" s="250"/>
      <c r="V18" s="250"/>
      <c r="W18" s="251">
        <f t="shared" si="1"/>
        <v>5</v>
      </c>
      <c r="X18" s="252"/>
      <c r="Y18" s="252"/>
      <c r="Z18" s="253"/>
      <c r="AA18" s="442">
        <f>B13+3</f>
        <v>46310</v>
      </c>
      <c r="AB18" s="443"/>
      <c r="AC18" s="443"/>
      <c r="AD18" s="443"/>
      <c r="AE18" s="443"/>
      <c r="AF18" s="443"/>
      <c r="AG18" s="443"/>
      <c r="AH18" s="444"/>
      <c r="AK18" s="26"/>
      <c r="AL18"/>
    </row>
    <row r="19" spans="2:38" ht="20.100000000000001" customHeight="1" x14ac:dyDescent="0.15">
      <c r="B19" s="6"/>
      <c r="C19" s="15"/>
      <c r="D19" s="7"/>
      <c r="E19" s="395" t="s">
        <v>248</v>
      </c>
      <c r="F19" s="396"/>
      <c r="G19" s="396"/>
      <c r="H19" s="396"/>
      <c r="I19" s="396"/>
      <c r="J19" s="396"/>
      <c r="K19" s="396"/>
      <c r="L19" s="396"/>
      <c r="M19" s="243">
        <v>36</v>
      </c>
      <c r="N19" s="244"/>
      <c r="O19" s="244"/>
      <c r="P19" s="245"/>
      <c r="Q19" s="246">
        <f>IFERROR(VLOOKUP(B1,스윗밸런스피벗발주량!A:CT,8,FALSE),0)</f>
        <v>10</v>
      </c>
      <c r="R19" s="247"/>
      <c r="S19" s="248"/>
      <c r="T19" s="249">
        <f t="shared" si="0"/>
        <v>0</v>
      </c>
      <c r="U19" s="250"/>
      <c r="V19" s="250"/>
      <c r="W19" s="251">
        <f t="shared" si="1"/>
        <v>10</v>
      </c>
      <c r="X19" s="252"/>
      <c r="Y19" s="252"/>
      <c r="Z19" s="253"/>
      <c r="AA19" s="442">
        <f>B13+3</f>
        <v>46310</v>
      </c>
      <c r="AB19" s="443"/>
      <c r="AC19" s="443"/>
      <c r="AD19" s="443"/>
      <c r="AE19" s="443"/>
      <c r="AF19" s="443"/>
      <c r="AG19" s="443"/>
      <c r="AH19" s="444"/>
      <c r="AK19" s="26"/>
      <c r="AL19"/>
    </row>
    <row r="20" spans="2:38" ht="20.100000000000001" customHeight="1" x14ac:dyDescent="0.15">
      <c r="B20" s="6"/>
      <c r="C20" s="15"/>
      <c r="D20" s="7"/>
      <c r="E20" s="395"/>
      <c r="F20" s="396"/>
      <c r="G20" s="396"/>
      <c r="H20" s="396"/>
      <c r="I20" s="396"/>
      <c r="J20" s="396"/>
      <c r="K20" s="396"/>
      <c r="L20" s="396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8" ht="20.100000000000001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128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8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경기도 용인시 처인구 양지면
제일리 453-7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8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8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8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8" ht="20.100000000000001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8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8" ht="13.5" customHeight="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397-85-00686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8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8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양지센터(저온)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스윗밸런스랩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이윤성,장지만</v>
      </c>
      <c r="AE30" s="195"/>
      <c r="AF30" s="195"/>
      <c r="AG30" s="195"/>
      <c r="AH30" s="197"/>
    </row>
    <row r="31" spans="2:38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8" x14ac:dyDescent="0.15">
      <c r="B32" s="210"/>
      <c r="C32" s="189" t="s">
        <v>4</v>
      </c>
      <c r="D32" s="182"/>
      <c r="E32" s="182"/>
      <c r="F32" s="182"/>
      <c r="G32" s="199" t="str">
        <f>G8</f>
        <v>경기도 용인시 처인구 양지면
제일리 453-7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399" t="str">
        <f>V8</f>
        <v>경기도 성남시 중원구 둔촌대로388번길 20(상대원동)</v>
      </c>
      <c r="W32" s="399"/>
      <c r="X32" s="399"/>
      <c r="Y32" s="399"/>
      <c r="Z32" s="399"/>
      <c r="AA32" s="399"/>
      <c r="AB32" s="399"/>
      <c r="AC32" s="399"/>
      <c r="AD32" s="399"/>
      <c r="AE32" s="399"/>
      <c r="AF32" s="399"/>
      <c r="AG32" s="399"/>
      <c r="AH32" s="400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399"/>
      <c r="W33" s="399"/>
      <c r="X33" s="399"/>
      <c r="Y33" s="399"/>
      <c r="Z33" s="399"/>
      <c r="AA33" s="399"/>
      <c r="AB33" s="399"/>
      <c r="AC33" s="399"/>
      <c r="AD33" s="399"/>
      <c r="AE33" s="399"/>
      <c r="AF33" s="399"/>
      <c r="AG33" s="399"/>
      <c r="AH33" s="400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식품가공외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0.100000000000001" customHeight="1" x14ac:dyDescent="0.15">
      <c r="B37" s="179">
        <f>B13</f>
        <v>46307</v>
      </c>
      <c r="C37" s="180"/>
      <c r="D37" s="181"/>
      <c r="E37" s="153" t="str">
        <f>E13</f>
        <v>랩)그릴드닭가슴살샐러드랩200g</v>
      </c>
      <c r="F37" s="154"/>
      <c r="G37" s="154"/>
      <c r="H37" s="154"/>
      <c r="I37" s="154"/>
      <c r="J37" s="154"/>
      <c r="K37" s="154"/>
      <c r="L37" s="154"/>
      <c r="M37" s="173">
        <f>M13</f>
        <v>24</v>
      </c>
      <c r="N37" s="173"/>
      <c r="O37" s="173"/>
      <c r="P37" s="173"/>
      <c r="Q37" s="174">
        <f>Q13</f>
        <v>28</v>
      </c>
      <c r="R37" s="174"/>
      <c r="S37" s="174"/>
      <c r="T37" s="175">
        <f>T13</f>
        <v>1</v>
      </c>
      <c r="U37" s="175"/>
      <c r="V37" s="175"/>
      <c r="W37" s="176">
        <f>W13</f>
        <v>4</v>
      </c>
      <c r="X37" s="176"/>
      <c r="Y37" s="176"/>
      <c r="Z37" s="176"/>
      <c r="AA37" s="177">
        <f>AA13</f>
        <v>46310</v>
      </c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19"/>
      <c r="C38" s="20"/>
      <c r="D38" s="21"/>
      <c r="E38" s="153" t="str">
        <f>E14</f>
        <v>랩)스파이시랜치치킨샐러드랩195g</v>
      </c>
      <c r="F38" s="154"/>
      <c r="G38" s="154"/>
      <c r="H38" s="154"/>
      <c r="I38" s="154"/>
      <c r="J38" s="154"/>
      <c r="K38" s="154"/>
      <c r="L38" s="154"/>
      <c r="M38" s="173">
        <f>M14</f>
        <v>24</v>
      </c>
      <c r="N38" s="173"/>
      <c r="O38" s="173"/>
      <c r="P38" s="173"/>
      <c r="Q38" s="174">
        <f>Q14</f>
        <v>41</v>
      </c>
      <c r="R38" s="174"/>
      <c r="S38" s="174"/>
      <c r="T38" s="175">
        <f>T14</f>
        <v>1</v>
      </c>
      <c r="U38" s="175"/>
      <c r="V38" s="175"/>
      <c r="W38" s="176">
        <f>W14</f>
        <v>17</v>
      </c>
      <c r="X38" s="176"/>
      <c r="Y38" s="176"/>
      <c r="Z38" s="176"/>
      <c r="AA38" s="177">
        <f>AA14</f>
        <v>46310</v>
      </c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19"/>
      <c r="C39" s="20"/>
      <c r="D39" s="21"/>
      <c r="E39" s="153" t="str">
        <f>E15</f>
        <v>랩)체다치즈치킨너겟샐러드랩(사전예약)</v>
      </c>
      <c r="F39" s="154"/>
      <c r="G39" s="154"/>
      <c r="H39" s="154"/>
      <c r="I39" s="154"/>
      <c r="J39" s="154"/>
      <c r="K39" s="154"/>
      <c r="L39" s="154"/>
      <c r="M39" s="173">
        <f>M15</f>
        <v>24</v>
      </c>
      <c r="N39" s="173"/>
      <c r="O39" s="173"/>
      <c r="P39" s="173"/>
      <c r="Q39" s="174">
        <f>Q15</f>
        <v>0</v>
      </c>
      <c r="R39" s="174"/>
      <c r="S39" s="174"/>
      <c r="T39" s="175">
        <f>T15</f>
        <v>0</v>
      </c>
      <c r="U39" s="175"/>
      <c r="V39" s="175"/>
      <c r="W39" s="176">
        <f>W15</f>
        <v>0</v>
      </c>
      <c r="X39" s="176"/>
      <c r="Y39" s="176"/>
      <c r="Z39" s="176"/>
      <c r="AA39" s="177">
        <f>AA15</f>
        <v>46310</v>
      </c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19"/>
      <c r="C40" s="20"/>
      <c r="D40" s="21"/>
      <c r="E40" s="153" t="str">
        <f t="shared" ref="E40:E43" si="6">E16</f>
        <v>랩)체다치즈치킨너겟샐러드랩200g</v>
      </c>
      <c r="F40" s="154"/>
      <c r="G40" s="154"/>
      <c r="H40" s="154"/>
      <c r="I40" s="154"/>
      <c r="J40" s="154"/>
      <c r="K40" s="154"/>
      <c r="L40" s="154"/>
      <c r="M40" s="173">
        <f t="shared" ref="M40:M43" si="7">M16</f>
        <v>24</v>
      </c>
      <c r="N40" s="173"/>
      <c r="O40" s="173"/>
      <c r="P40" s="173"/>
      <c r="Q40" s="174">
        <f t="shared" ref="Q40:Q43" si="8">Q16</f>
        <v>35</v>
      </c>
      <c r="R40" s="174"/>
      <c r="S40" s="174"/>
      <c r="T40" s="175">
        <f t="shared" ref="T40:T43" si="9">T16</f>
        <v>1</v>
      </c>
      <c r="U40" s="175"/>
      <c r="V40" s="175"/>
      <c r="W40" s="176">
        <f t="shared" ref="W40:W43" si="10">W16</f>
        <v>11</v>
      </c>
      <c r="X40" s="176"/>
      <c r="Y40" s="176"/>
      <c r="Z40" s="176"/>
      <c r="AA40" s="177">
        <f t="shared" ref="AA40:AA43" si="11">AA16</f>
        <v>46310</v>
      </c>
      <c r="AB40" s="173"/>
      <c r="AC40" s="173"/>
      <c r="AD40" s="173"/>
      <c r="AE40" s="173"/>
      <c r="AF40" s="173"/>
      <c r="AG40" s="173"/>
      <c r="AH40" s="178"/>
    </row>
    <row r="41" spans="2:34" ht="20.100000000000001" customHeight="1" x14ac:dyDescent="0.15">
      <c r="B41" s="9"/>
      <c r="C41" s="16"/>
      <c r="D41" s="10"/>
      <c r="E41" s="153" t="str">
        <f t="shared" si="6"/>
        <v>스윗)그릴드닭가슴살메밀면샐러드2편</v>
      </c>
      <c r="F41" s="154"/>
      <c r="G41" s="154"/>
      <c r="H41" s="154"/>
      <c r="I41" s="154"/>
      <c r="J41" s="154"/>
      <c r="K41" s="154"/>
      <c r="L41" s="154"/>
      <c r="M41" s="173">
        <f t="shared" si="7"/>
        <v>36</v>
      </c>
      <c r="N41" s="173"/>
      <c r="O41" s="173"/>
      <c r="P41" s="173"/>
      <c r="Q41" s="174">
        <f t="shared" si="8"/>
        <v>9</v>
      </c>
      <c r="R41" s="174"/>
      <c r="S41" s="174"/>
      <c r="T41" s="175">
        <f t="shared" si="9"/>
        <v>0</v>
      </c>
      <c r="U41" s="175"/>
      <c r="V41" s="175"/>
      <c r="W41" s="176">
        <f t="shared" si="10"/>
        <v>9</v>
      </c>
      <c r="X41" s="176"/>
      <c r="Y41" s="176"/>
      <c r="Z41" s="176"/>
      <c r="AA41" s="177">
        <f t="shared" si="11"/>
        <v>46310</v>
      </c>
      <c r="AB41" s="173"/>
      <c r="AC41" s="173"/>
      <c r="AD41" s="173"/>
      <c r="AE41" s="173"/>
      <c r="AF41" s="173"/>
      <c r="AG41" s="173"/>
      <c r="AH41" s="178"/>
    </row>
    <row r="42" spans="2:34" ht="20.100000000000001" customHeight="1" x14ac:dyDescent="0.15">
      <c r="B42" s="9"/>
      <c r="C42" s="16"/>
      <c r="D42" s="10"/>
      <c r="E42" s="153" t="str">
        <f t="shared" si="6"/>
        <v>스윗)오일파스타샐러드2편</v>
      </c>
      <c r="F42" s="154"/>
      <c r="G42" s="154"/>
      <c r="H42" s="154"/>
      <c r="I42" s="154"/>
      <c r="J42" s="154"/>
      <c r="K42" s="154"/>
      <c r="L42" s="154"/>
      <c r="M42" s="173">
        <f t="shared" si="7"/>
        <v>36</v>
      </c>
      <c r="N42" s="173"/>
      <c r="O42" s="173"/>
      <c r="P42" s="173"/>
      <c r="Q42" s="174">
        <f t="shared" si="8"/>
        <v>5</v>
      </c>
      <c r="R42" s="174"/>
      <c r="S42" s="174"/>
      <c r="T42" s="175">
        <f t="shared" si="9"/>
        <v>0</v>
      </c>
      <c r="U42" s="175"/>
      <c r="V42" s="175"/>
      <c r="W42" s="176">
        <f t="shared" si="10"/>
        <v>5</v>
      </c>
      <c r="X42" s="176"/>
      <c r="Y42" s="176"/>
      <c r="Z42" s="176"/>
      <c r="AA42" s="177">
        <f t="shared" si="11"/>
        <v>46310</v>
      </c>
      <c r="AB42" s="173"/>
      <c r="AC42" s="173"/>
      <c r="AD42" s="173"/>
      <c r="AE42" s="173"/>
      <c r="AF42" s="173"/>
      <c r="AG42" s="173"/>
      <c r="AH42" s="178"/>
    </row>
    <row r="43" spans="2:34" ht="20.100000000000001" customHeight="1" x14ac:dyDescent="0.15">
      <c r="B43" s="9"/>
      <c r="C43" s="16"/>
      <c r="D43" s="10"/>
      <c r="E43" s="153" t="str">
        <f t="shared" si="6"/>
        <v>스윗)참깨메밀면샐러드2편</v>
      </c>
      <c r="F43" s="154"/>
      <c r="G43" s="154"/>
      <c r="H43" s="154"/>
      <c r="I43" s="154"/>
      <c r="J43" s="154"/>
      <c r="K43" s="154"/>
      <c r="L43" s="154"/>
      <c r="M43" s="173">
        <f t="shared" si="7"/>
        <v>36</v>
      </c>
      <c r="N43" s="173"/>
      <c r="O43" s="173"/>
      <c r="P43" s="173"/>
      <c r="Q43" s="174">
        <f t="shared" si="8"/>
        <v>10</v>
      </c>
      <c r="R43" s="174"/>
      <c r="S43" s="174"/>
      <c r="T43" s="175">
        <f t="shared" si="9"/>
        <v>0</v>
      </c>
      <c r="U43" s="175"/>
      <c r="V43" s="175"/>
      <c r="W43" s="176">
        <f t="shared" si="10"/>
        <v>10</v>
      </c>
      <c r="X43" s="176"/>
      <c r="Y43" s="176"/>
      <c r="Z43" s="176"/>
      <c r="AA43" s="177">
        <f t="shared" si="11"/>
        <v>46310</v>
      </c>
      <c r="AB43" s="173"/>
      <c r="AC43" s="173"/>
      <c r="AD43" s="173"/>
      <c r="AE43" s="173"/>
      <c r="AF43" s="173"/>
      <c r="AG43" s="173"/>
      <c r="AH43" s="178"/>
    </row>
    <row r="44" spans="2:34" ht="20.100000000000001" customHeight="1" x14ac:dyDescent="0.15">
      <c r="B44" s="150" t="str">
        <f>B21</f>
        <v>총수량</v>
      </c>
      <c r="C44" s="151"/>
      <c r="D44" s="152"/>
      <c r="E44" s="153"/>
      <c r="F44" s="154"/>
      <c r="G44" s="154"/>
      <c r="H44" s="154"/>
      <c r="I44" s="154"/>
      <c r="J44" s="154"/>
      <c r="K44" s="154"/>
      <c r="L44" s="154"/>
      <c r="M44" s="155">
        <f>SUM(Q37:S43)</f>
        <v>128</v>
      </c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6"/>
      <c r="AB44" s="157"/>
      <c r="AC44" s="157"/>
      <c r="AD44" s="157"/>
      <c r="AE44" s="157"/>
      <c r="AF44" s="157"/>
      <c r="AG44" s="157"/>
      <c r="AH44" s="158"/>
    </row>
    <row r="45" spans="2:34" ht="17.100000000000001" customHeight="1" x14ac:dyDescent="0.15">
      <c r="B45" s="159" t="str">
        <f>B22</f>
        <v>3자물류 (더원물류)
담당자 박병선이사  010-4448-1456</v>
      </c>
      <c r="C45" s="160"/>
      <c r="D45" s="160"/>
      <c r="E45" s="160"/>
      <c r="F45" s="160"/>
      <c r="G45" s="160"/>
      <c r="H45" s="160"/>
      <c r="I45" s="160"/>
      <c r="J45" s="160"/>
      <c r="K45" s="160"/>
      <c r="L45" s="160"/>
      <c r="M45" s="161"/>
      <c r="N45" s="161"/>
      <c r="O45" s="161"/>
      <c r="P45" s="161"/>
      <c r="Q45" s="161"/>
      <c r="R45" s="161"/>
      <c r="S45" s="161"/>
      <c r="T45" s="161"/>
      <c r="U45" s="161"/>
      <c r="V45" s="162"/>
      <c r="W45" s="166" t="str">
        <f>W22</f>
        <v>경기도 용인시 처인구 양지면
제일리 453-7</v>
      </c>
      <c r="X45" s="167"/>
      <c r="Y45" s="167"/>
      <c r="Z45" s="167"/>
      <c r="AA45" s="168"/>
      <c r="AB45" s="168"/>
      <c r="AC45" s="168"/>
      <c r="AD45" s="168"/>
      <c r="AE45" s="168"/>
      <c r="AF45" s="168"/>
      <c r="AG45" s="168"/>
      <c r="AH45" s="169"/>
    </row>
    <row r="46" spans="2:34" ht="17.100000000000001" customHeight="1" thickBot="1" x14ac:dyDescent="0.2">
      <c r="B46" s="163"/>
      <c r="C46" s="164"/>
      <c r="D46" s="164"/>
      <c r="E46" s="164"/>
      <c r="F46" s="164"/>
      <c r="G46" s="164"/>
      <c r="H46" s="164"/>
      <c r="I46" s="164"/>
      <c r="J46" s="164"/>
      <c r="K46" s="164"/>
      <c r="L46" s="164"/>
      <c r="M46" s="164"/>
      <c r="N46" s="164"/>
      <c r="O46" s="164"/>
      <c r="P46" s="164"/>
      <c r="Q46" s="164"/>
      <c r="R46" s="164"/>
      <c r="S46" s="164"/>
      <c r="T46" s="164"/>
      <c r="U46" s="164"/>
      <c r="V46" s="165"/>
      <c r="W46" s="170"/>
      <c r="X46" s="171"/>
      <c r="Y46" s="171"/>
      <c r="Z46" s="171"/>
      <c r="AA46" s="171"/>
      <c r="AB46" s="171"/>
      <c r="AC46" s="171"/>
      <c r="AD46" s="171"/>
      <c r="AE46" s="171"/>
      <c r="AF46" s="171"/>
      <c r="AG46" s="171"/>
      <c r="AH46" s="172"/>
    </row>
  </sheetData>
  <mergeCells count="164">
    <mergeCell ref="E39:L39"/>
    <mergeCell ref="M39:P39"/>
    <mergeCell ref="Q39:S39"/>
    <mergeCell ref="T39:V39"/>
    <mergeCell ref="W39:Z39"/>
    <mergeCell ref="AA39:AH3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AA15:AH15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R30:U31"/>
    <mergeCell ref="V30:AA31"/>
    <mergeCell ref="AB30:AC31"/>
    <mergeCell ref="AD30:AH31"/>
    <mergeCell ref="C32:F33"/>
    <mergeCell ref="G32:P33"/>
    <mergeCell ref="R32:U33"/>
    <mergeCell ref="V32:AH33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E36:L36"/>
    <mergeCell ref="M36:P36"/>
    <mergeCell ref="Q36:S36"/>
    <mergeCell ref="T36:V36"/>
    <mergeCell ref="W36:Z36"/>
    <mergeCell ref="AA36:AH36"/>
    <mergeCell ref="C34:F35"/>
    <mergeCell ref="G34:P35"/>
    <mergeCell ref="R34:U35"/>
    <mergeCell ref="V34:AA35"/>
    <mergeCell ref="AB34:AC35"/>
    <mergeCell ref="AD34:AH35"/>
    <mergeCell ref="M38:P38"/>
    <mergeCell ref="Q38:S38"/>
    <mergeCell ref="T38:V38"/>
    <mergeCell ref="W38:Z38"/>
    <mergeCell ref="AA38:AH38"/>
    <mergeCell ref="B37:D37"/>
    <mergeCell ref="E37:L37"/>
    <mergeCell ref="M37:P37"/>
    <mergeCell ref="Q37:S37"/>
    <mergeCell ref="T37:V37"/>
    <mergeCell ref="W37:Z37"/>
    <mergeCell ref="B45:V46"/>
    <mergeCell ref="W45:AH46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E17:L17"/>
    <mergeCell ref="M17:P17"/>
    <mergeCell ref="Q17:S17"/>
    <mergeCell ref="T17:V17"/>
    <mergeCell ref="W17:Z17"/>
    <mergeCell ref="AA17:AH17"/>
    <mergeCell ref="B44:D44"/>
    <mergeCell ref="E44:L44"/>
    <mergeCell ref="M44:Z44"/>
    <mergeCell ref="AA44:AH44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AA37:AH37"/>
    <mergeCell ref="E38:L38"/>
  </mergeCells>
  <phoneticPr fontId="7" type="noConversion"/>
  <conditionalFormatting sqref="AA13:AH15">
    <cfRule type="expression" dxfId="842" priority="10055">
      <formula>Q13:S20=0</formula>
    </cfRule>
  </conditionalFormatting>
  <conditionalFormatting sqref="AA16:AH17 AA37:AH39">
    <cfRule type="expression" dxfId="841" priority="9162">
      <formula>Q16:S22=0</formula>
    </cfRule>
  </conditionalFormatting>
  <conditionalFormatting sqref="AA18:AH20 AA40:AH43">
    <cfRule type="expression" dxfId="840" priority="1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5 B2:B4 C34 C2:F3 C6 C10 C4 C30 D24:F27 B24:C28 Q2:AH11 W22 G8:L11 N8:P11 H2:K5 G2:G6 M2:P5 L2:L6 E19:L21 G32:L35 N32:P35 H24:K29 G24:G30 Q24:AH35 M24:P29 L24:L30 C12:D12 C36:D36 B36:B45 Q13:Q20 T13:T20 E12:E18 M8:M21 F14:L17 C14:D20 B12:B22 AA36:AA43 T37:T43 M32:M44 Q37:Q43 E36:E44 C38:D43 AA12:AA19" xr:uid="{6DA0C885-51A4-4798-A899-1E916B296910}"/>
  </dataValidations>
  <printOptions horizontalCentered="1"/>
  <pageMargins left="0" right="0" top="0.11811023622047245" bottom="0" header="0" footer="0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14999847407452621"/>
  </sheetPr>
  <dimension ref="A1:D15"/>
  <sheetViews>
    <sheetView zoomScaleNormal="100" workbookViewId="0">
      <selection activeCell="B18" sqref="B18"/>
    </sheetView>
  </sheetViews>
  <sheetFormatPr defaultRowHeight="13.5" x14ac:dyDescent="0.15"/>
  <cols>
    <col min="1" max="1" width="21.33203125" bestFit="1" customWidth="1"/>
    <col min="2" max="2" width="21.33203125" customWidth="1"/>
    <col min="3" max="3" width="24.109375" bestFit="1" customWidth="1"/>
    <col min="4" max="4" width="29.109375" bestFit="1" customWidth="1"/>
  </cols>
  <sheetData>
    <row r="1" spans="1:4" x14ac:dyDescent="0.15">
      <c r="A1" s="147" t="s">
        <v>433</v>
      </c>
      <c r="B1" s="147" t="s">
        <v>66</v>
      </c>
    </row>
    <row r="2" spans="1:4" x14ac:dyDescent="0.15">
      <c r="A2" t="s">
        <v>35</v>
      </c>
      <c r="B2" t="s">
        <v>335</v>
      </c>
      <c r="C2" t="s">
        <v>355</v>
      </c>
      <c r="D2" t="s">
        <v>18</v>
      </c>
    </row>
    <row r="3" spans="1:4" x14ac:dyDescent="0.15">
      <c r="A3" t="s">
        <v>78</v>
      </c>
      <c r="B3">
        <v>2</v>
      </c>
      <c r="C3">
        <v>6</v>
      </c>
      <c r="D3">
        <v>8</v>
      </c>
    </row>
    <row r="4" spans="1:4" x14ac:dyDescent="0.15">
      <c r="A4" t="s">
        <v>109</v>
      </c>
      <c r="B4">
        <v>4</v>
      </c>
      <c r="C4">
        <v>3</v>
      </c>
      <c r="D4">
        <v>7</v>
      </c>
    </row>
    <row r="5" spans="1:4" x14ac:dyDescent="0.15">
      <c r="A5" t="s">
        <v>37</v>
      </c>
      <c r="B5">
        <v>7</v>
      </c>
      <c r="C5">
        <v>7</v>
      </c>
      <c r="D5">
        <v>14</v>
      </c>
    </row>
    <row r="6" spans="1:4" x14ac:dyDescent="0.15">
      <c r="A6" t="s">
        <v>36</v>
      </c>
      <c r="B6">
        <v>16</v>
      </c>
      <c r="C6">
        <v>15</v>
      </c>
      <c r="D6">
        <v>31</v>
      </c>
    </row>
    <row r="7" spans="1:4" x14ac:dyDescent="0.15">
      <c r="A7" t="s">
        <v>54</v>
      </c>
      <c r="B7">
        <v>8</v>
      </c>
      <c r="C7">
        <v>12</v>
      </c>
      <c r="D7">
        <v>20</v>
      </c>
    </row>
    <row r="8" spans="1:4" x14ac:dyDescent="0.15">
      <c r="A8" t="s">
        <v>138</v>
      </c>
      <c r="B8">
        <v>6</v>
      </c>
      <c r="C8">
        <v>2</v>
      </c>
      <c r="D8">
        <v>8</v>
      </c>
    </row>
    <row r="9" spans="1:4" x14ac:dyDescent="0.15">
      <c r="A9" t="s">
        <v>133</v>
      </c>
      <c r="B9">
        <v>2</v>
      </c>
      <c r="C9">
        <v>3</v>
      </c>
      <c r="D9">
        <v>5</v>
      </c>
    </row>
    <row r="10" spans="1:4" x14ac:dyDescent="0.15">
      <c r="A10" t="s">
        <v>40</v>
      </c>
      <c r="B10">
        <v>5</v>
      </c>
      <c r="C10">
        <v>9</v>
      </c>
      <c r="D10">
        <v>14</v>
      </c>
    </row>
    <row r="11" spans="1:4" x14ac:dyDescent="0.15">
      <c r="A11" t="s">
        <v>94</v>
      </c>
      <c r="B11">
        <v>19</v>
      </c>
      <c r="C11">
        <v>20</v>
      </c>
      <c r="D11">
        <v>39</v>
      </c>
    </row>
    <row r="12" spans="1:4" x14ac:dyDescent="0.15">
      <c r="A12" t="s">
        <v>39</v>
      </c>
      <c r="B12">
        <v>2</v>
      </c>
      <c r="C12">
        <v>6</v>
      </c>
      <c r="D12">
        <v>8</v>
      </c>
    </row>
    <row r="13" spans="1:4" x14ac:dyDescent="0.15">
      <c r="A13" t="s">
        <v>89</v>
      </c>
      <c r="B13">
        <v>10</v>
      </c>
      <c r="C13">
        <v>7</v>
      </c>
      <c r="D13">
        <v>17</v>
      </c>
    </row>
    <row r="14" spans="1:4" x14ac:dyDescent="0.15">
      <c r="A14" t="s">
        <v>38</v>
      </c>
      <c r="B14">
        <v>19</v>
      </c>
      <c r="C14">
        <v>9</v>
      </c>
      <c r="D14">
        <v>28</v>
      </c>
    </row>
    <row r="15" spans="1:4" x14ac:dyDescent="0.15">
      <c r="A15" t="s">
        <v>18</v>
      </c>
      <c r="B15">
        <v>100</v>
      </c>
      <c r="C15">
        <v>99</v>
      </c>
      <c r="D15">
        <v>199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14999847407452621"/>
    <pageSetUpPr fitToPage="1"/>
  </sheetPr>
  <dimension ref="B1:AP43"/>
  <sheetViews>
    <sheetView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24.109375" style="5" bestFit="1" customWidth="1"/>
    <col min="38" max="38" width="2.5546875" style="5" bestFit="1" customWidth="1"/>
    <col min="39" max="50" width="2.6640625" style="5" customWidth="1"/>
    <col min="51" max="16384" width="2.33203125" style="5"/>
  </cols>
  <sheetData>
    <row r="1" spans="2:38" ht="14.25" thickBot="1" x14ac:dyDescent="0.2">
      <c r="B1" s="29" t="s">
        <v>79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  <c r="AK13"/>
      <c r="AL13" s="26"/>
    </row>
    <row r="14" spans="2:38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6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  <c r="AK14"/>
      <c r="AL14" s="26"/>
    </row>
    <row r="15" spans="2:38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8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8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강원특별자치도 원주시 호저면 주산리 298,1층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원주센터(저온)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강원특별자치도 원주시 호저면 주산리 298,1층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42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42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  <c r="AP34" s="5" t="s">
        <v>42</v>
      </c>
    </row>
    <row r="35" spans="2:42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2</v>
      </c>
      <c r="R35" s="174"/>
      <c r="S35" s="174"/>
      <c r="T35" s="175">
        <f>T13</f>
        <v>0</v>
      </c>
      <c r="U35" s="175"/>
      <c r="V35" s="175"/>
      <c r="W35" s="176">
        <f>W13</f>
        <v>2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42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6</v>
      </c>
      <c r="R36" s="174"/>
      <c r="S36" s="174"/>
      <c r="T36" s="175">
        <f>T14</f>
        <v>0</v>
      </c>
      <c r="U36" s="175"/>
      <c r="V36" s="175"/>
      <c r="W36" s="176">
        <f>W14</f>
        <v>6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42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42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42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42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42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8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42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강원특별자치도 원주시 호저면 주산리 298,1층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42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9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00000000-0002-0000-19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27">
    <tabColor theme="0" tint="-0.14999847407452621"/>
    <pageSetUpPr fitToPage="1"/>
  </sheetPr>
  <dimension ref="B1:AM43"/>
  <sheetViews>
    <sheetView zoomScaleNormal="100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39" ht="14.25" thickBot="1" x14ac:dyDescent="0.2">
      <c r="B1" s="29" t="s">
        <v>110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  <c r="AK12"/>
      <c r="AL12" s="26"/>
      <c r="AM12" s="26"/>
    </row>
    <row r="13" spans="2:39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4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4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/>
      <c r="AM13"/>
    </row>
    <row r="14" spans="2:39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3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3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9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9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7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108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459" t="s">
        <v>104</v>
      </c>
      <c r="C24" s="460"/>
      <c r="D24" s="461"/>
      <c r="E24" s="461"/>
      <c r="F24" s="461"/>
      <c r="G24" s="461"/>
      <c r="H24" s="461"/>
      <c r="I24" s="461"/>
      <c r="J24" s="461"/>
      <c r="K24" s="461"/>
      <c r="L24" s="461"/>
      <c r="M24" s="461"/>
      <c r="N24" s="461"/>
      <c r="O24" s="461"/>
      <c r="P24" s="461"/>
      <c r="Q24" s="461"/>
      <c r="R24" s="461"/>
      <c r="S24" s="461"/>
      <c r="T24" s="461"/>
      <c r="U24" s="461"/>
      <c r="V24" s="461"/>
      <c r="W24" s="461"/>
      <c r="X24" s="461"/>
      <c r="Y24" s="461"/>
      <c r="Z24" s="461"/>
      <c r="AA24" s="461"/>
      <c r="AB24" s="461"/>
      <c r="AC24" s="461"/>
      <c r="AD24" s="461"/>
      <c r="AE24" s="461"/>
      <c r="AF24" s="461"/>
      <c r="AG24" s="461"/>
      <c r="AH24" s="462"/>
    </row>
    <row r="25" spans="2:34" ht="20.100000000000001" customHeight="1" x14ac:dyDescent="0.15">
      <c r="B25" s="463"/>
      <c r="C25" s="464"/>
      <c r="D25" s="465"/>
      <c r="E25" s="465"/>
      <c r="F25" s="465"/>
      <c r="G25" s="465"/>
      <c r="H25" s="465"/>
      <c r="I25" s="465"/>
      <c r="J25" s="465"/>
      <c r="K25" s="465"/>
      <c r="L25" s="465"/>
      <c r="M25" s="465"/>
      <c r="N25" s="465"/>
      <c r="O25" s="465"/>
      <c r="P25" s="465"/>
      <c r="Q25" s="465"/>
      <c r="R25" s="465"/>
      <c r="S25" s="465"/>
      <c r="T25" s="465"/>
      <c r="U25" s="465"/>
      <c r="V25" s="465"/>
      <c r="W25" s="465"/>
      <c r="X25" s="465"/>
      <c r="Y25" s="465"/>
      <c r="Z25" s="465"/>
      <c r="AA25" s="465"/>
      <c r="AB25" s="465"/>
      <c r="AC25" s="465"/>
      <c r="AD25" s="465"/>
      <c r="AE25" s="465"/>
      <c r="AF25" s="465"/>
      <c r="AG25" s="465"/>
      <c r="AH25" s="466"/>
    </row>
    <row r="26" spans="2:34" ht="13.5" customHeight="1" x14ac:dyDescent="0.15">
      <c r="B26" s="467" t="s">
        <v>0</v>
      </c>
      <c r="C26" s="445" t="str">
        <f>C4</f>
        <v>등록번호</v>
      </c>
      <c r="D26" s="445"/>
      <c r="E26" s="445"/>
      <c r="F26" s="445"/>
      <c r="G26" s="468"/>
      <c r="H26" s="468"/>
      <c r="I26" s="468"/>
      <c r="J26" s="468"/>
      <c r="K26" s="468"/>
      <c r="L26" s="468"/>
      <c r="M26" s="468"/>
      <c r="N26" s="468"/>
      <c r="O26" s="468"/>
      <c r="P26" s="468"/>
      <c r="Q26" s="445" t="s">
        <v>2</v>
      </c>
      <c r="R26" s="449" t="s">
        <v>3</v>
      </c>
      <c r="S26" s="449"/>
      <c r="T26" s="449"/>
      <c r="U26" s="449"/>
      <c r="V26" s="470" t="str">
        <f>V4</f>
        <v>312-88-00522</v>
      </c>
      <c r="W26" s="470"/>
      <c r="X26" s="470"/>
      <c r="Y26" s="470"/>
      <c r="Z26" s="470"/>
      <c r="AA26" s="470"/>
      <c r="AB26" s="470"/>
      <c r="AC26" s="470"/>
      <c r="AD26" s="470"/>
      <c r="AE26" s="470"/>
      <c r="AF26" s="470"/>
      <c r="AG26" s="470"/>
      <c r="AH26" s="471"/>
    </row>
    <row r="27" spans="2:34" x14ac:dyDescent="0.15">
      <c r="B27" s="467"/>
      <c r="C27" s="445"/>
      <c r="D27" s="445"/>
      <c r="E27" s="445"/>
      <c r="F27" s="445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45"/>
      <c r="R27" s="449"/>
      <c r="S27" s="449"/>
      <c r="T27" s="449"/>
      <c r="U27" s="449"/>
      <c r="V27" s="470"/>
      <c r="W27" s="470"/>
      <c r="X27" s="470"/>
      <c r="Y27" s="470"/>
      <c r="Z27" s="470"/>
      <c r="AA27" s="470"/>
      <c r="AB27" s="470"/>
      <c r="AC27" s="470"/>
      <c r="AD27" s="470"/>
      <c r="AE27" s="470"/>
      <c r="AF27" s="470"/>
      <c r="AG27" s="470"/>
      <c r="AH27" s="471"/>
    </row>
    <row r="28" spans="2:34" ht="13.5" customHeight="1" x14ac:dyDescent="0.15">
      <c r="B28" s="467"/>
      <c r="C28" s="445" t="str">
        <f>C6</f>
        <v>상 호
(법인명)</v>
      </c>
      <c r="D28" s="445"/>
      <c r="E28" s="445"/>
      <c r="F28" s="445"/>
      <c r="G28" s="472" t="str">
        <f>G6</f>
        <v>(이마트24)</v>
      </c>
      <c r="H28" s="473"/>
      <c r="I28" s="473"/>
      <c r="J28" s="473"/>
      <c r="K28" s="474"/>
      <c r="L28" s="472" t="str">
        <f>L6</f>
        <v>김해센터(저온)</v>
      </c>
      <c r="M28" s="473"/>
      <c r="N28" s="473"/>
      <c r="O28" s="473"/>
      <c r="P28" s="474"/>
      <c r="Q28" s="445"/>
      <c r="R28" s="445" t="s">
        <v>1</v>
      </c>
      <c r="S28" s="445"/>
      <c r="T28" s="445"/>
      <c r="U28" s="445"/>
      <c r="V28" s="452" t="str">
        <f>V6</f>
        <v>㈜미샛</v>
      </c>
      <c r="W28" s="452"/>
      <c r="X28" s="452"/>
      <c r="Y28" s="452"/>
      <c r="Z28" s="452"/>
      <c r="AA28" s="452"/>
      <c r="AB28" s="449" t="s">
        <v>5</v>
      </c>
      <c r="AC28" s="449"/>
      <c r="AD28" s="452" t="str">
        <f>AD6</f>
        <v>임달식</v>
      </c>
      <c r="AE28" s="452"/>
      <c r="AF28" s="452"/>
      <c r="AG28" s="452"/>
      <c r="AH28" s="454"/>
    </row>
    <row r="29" spans="2:34" x14ac:dyDescent="0.15">
      <c r="B29" s="467"/>
      <c r="C29" s="445"/>
      <c r="D29" s="445"/>
      <c r="E29" s="445"/>
      <c r="F29" s="445"/>
      <c r="G29" s="475"/>
      <c r="H29" s="476"/>
      <c r="I29" s="476"/>
      <c r="J29" s="476"/>
      <c r="K29" s="477"/>
      <c r="L29" s="475"/>
      <c r="M29" s="476"/>
      <c r="N29" s="476"/>
      <c r="O29" s="476"/>
      <c r="P29" s="477"/>
      <c r="Q29" s="445"/>
      <c r="R29" s="445"/>
      <c r="S29" s="445"/>
      <c r="T29" s="445"/>
      <c r="U29" s="445"/>
      <c r="V29" s="452"/>
      <c r="W29" s="452"/>
      <c r="X29" s="452"/>
      <c r="Y29" s="452"/>
      <c r="Z29" s="452"/>
      <c r="AA29" s="452"/>
      <c r="AB29" s="449"/>
      <c r="AC29" s="449"/>
      <c r="AD29" s="452"/>
      <c r="AE29" s="452"/>
      <c r="AF29" s="452"/>
      <c r="AG29" s="452"/>
      <c r="AH29" s="454"/>
    </row>
    <row r="30" spans="2:34" x14ac:dyDescent="0.15">
      <c r="B30" s="467"/>
      <c r="C30" s="445" t="s">
        <v>4</v>
      </c>
      <c r="D30" s="449"/>
      <c r="E30" s="449"/>
      <c r="F30" s="449"/>
      <c r="G30" s="456" t="str">
        <f>G8</f>
        <v>경상남도 김해시 진례면 
테크노밸리로 193-28</v>
      </c>
      <c r="H30" s="456"/>
      <c r="I30" s="456"/>
      <c r="J30" s="456"/>
      <c r="K30" s="456"/>
      <c r="L30" s="456"/>
      <c r="M30" s="456"/>
      <c r="N30" s="456"/>
      <c r="O30" s="456"/>
      <c r="P30" s="456"/>
      <c r="Q30" s="445"/>
      <c r="R30" s="445" t="s">
        <v>4</v>
      </c>
      <c r="S30" s="445"/>
      <c r="T30" s="445"/>
      <c r="U30" s="445"/>
      <c r="V30" s="457" t="str">
        <f>V8</f>
        <v>충청남도 예산군 삽교읍 상하벚꽃길 131</v>
      </c>
      <c r="W30" s="457"/>
      <c r="X30" s="457"/>
      <c r="Y30" s="457"/>
      <c r="Z30" s="457"/>
      <c r="AA30" s="457"/>
      <c r="AB30" s="457"/>
      <c r="AC30" s="457"/>
      <c r="AD30" s="457"/>
      <c r="AE30" s="457"/>
      <c r="AF30" s="457"/>
      <c r="AG30" s="457"/>
      <c r="AH30" s="458"/>
    </row>
    <row r="31" spans="2:34" x14ac:dyDescent="0.15">
      <c r="B31" s="467"/>
      <c r="C31" s="449"/>
      <c r="D31" s="449"/>
      <c r="E31" s="449"/>
      <c r="F31" s="449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45"/>
      <c r="R31" s="445"/>
      <c r="S31" s="445"/>
      <c r="T31" s="445"/>
      <c r="U31" s="445"/>
      <c r="V31" s="457"/>
      <c r="W31" s="457"/>
      <c r="X31" s="457"/>
      <c r="Y31" s="457"/>
      <c r="Z31" s="457"/>
      <c r="AA31" s="457"/>
      <c r="AB31" s="457"/>
      <c r="AC31" s="457"/>
      <c r="AD31" s="457"/>
      <c r="AE31" s="457"/>
      <c r="AF31" s="457"/>
      <c r="AG31" s="457"/>
      <c r="AH31" s="458"/>
    </row>
    <row r="32" spans="2:34" ht="13.5" customHeight="1" x14ac:dyDescent="0.15">
      <c r="B32" s="467"/>
      <c r="C32" s="445" t="s">
        <v>6</v>
      </c>
      <c r="D32" s="445"/>
      <c r="E32" s="445"/>
      <c r="F32" s="445"/>
      <c r="G32" s="446"/>
      <c r="H32" s="447"/>
      <c r="I32" s="447"/>
      <c r="J32" s="447"/>
      <c r="K32" s="447"/>
      <c r="L32" s="447"/>
      <c r="M32" s="447"/>
      <c r="N32" s="447"/>
      <c r="O32" s="447"/>
      <c r="P32" s="447"/>
      <c r="Q32" s="445"/>
      <c r="R32" s="449" t="s">
        <v>13</v>
      </c>
      <c r="S32" s="449"/>
      <c r="T32" s="449"/>
      <c r="U32" s="449"/>
      <c r="V32" s="451" t="str">
        <f>V10</f>
        <v>제조업</v>
      </c>
      <c r="W32" s="452"/>
      <c r="X32" s="452"/>
      <c r="Y32" s="452"/>
      <c r="Z32" s="452"/>
      <c r="AA32" s="452"/>
      <c r="AB32" s="449" t="s">
        <v>14</v>
      </c>
      <c r="AC32" s="449"/>
      <c r="AD32" s="452" t="str">
        <f>AD10</f>
        <v>식품가공업</v>
      </c>
      <c r="AE32" s="452"/>
      <c r="AF32" s="452"/>
      <c r="AG32" s="452"/>
      <c r="AH32" s="454"/>
    </row>
    <row r="33" spans="2:34" x14ac:dyDescent="0.15">
      <c r="B33" s="467"/>
      <c r="C33" s="445"/>
      <c r="D33" s="445"/>
      <c r="E33" s="445"/>
      <c r="F33" s="445"/>
      <c r="G33" s="447"/>
      <c r="H33" s="447"/>
      <c r="I33" s="447"/>
      <c r="J33" s="447"/>
      <c r="K33" s="447"/>
      <c r="L33" s="447"/>
      <c r="M33" s="448"/>
      <c r="N33" s="448"/>
      <c r="O33" s="448"/>
      <c r="P33" s="448"/>
      <c r="Q33" s="469"/>
      <c r="R33" s="450"/>
      <c r="S33" s="450"/>
      <c r="T33" s="450"/>
      <c r="U33" s="450"/>
      <c r="V33" s="453"/>
      <c r="W33" s="453"/>
      <c r="X33" s="453"/>
      <c r="Y33" s="453"/>
      <c r="Z33" s="453"/>
      <c r="AA33" s="453"/>
      <c r="AB33" s="450"/>
      <c r="AC33" s="450"/>
      <c r="AD33" s="453"/>
      <c r="AE33" s="453"/>
      <c r="AF33" s="453"/>
      <c r="AG33" s="453"/>
      <c r="AH33" s="455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4</v>
      </c>
      <c r="R35" s="174"/>
      <c r="S35" s="174"/>
      <c r="T35" s="175">
        <f>T13</f>
        <v>0</v>
      </c>
      <c r="U35" s="175"/>
      <c r="V35" s="175"/>
      <c r="W35" s="176">
        <f>W13</f>
        <v>4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3</v>
      </c>
      <c r="R36" s="174"/>
      <c r="S36" s="174"/>
      <c r="T36" s="175">
        <f>T14</f>
        <v>0</v>
      </c>
      <c r="U36" s="175"/>
      <c r="V36" s="175"/>
      <c r="W36" s="176">
        <f>W14</f>
        <v>3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경상남도 김해시 진례면 
테크노밸리로 193-28
TEL 070-4398-2825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8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00000000-0002-0000-1D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28">
    <tabColor theme="0" tint="-0.14999847407452621"/>
    <pageSetUpPr fitToPage="1"/>
  </sheetPr>
  <dimension ref="B1:AK43"/>
  <sheetViews>
    <sheetView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37" ht="14.25" thickBot="1" x14ac:dyDescent="0.2">
      <c r="B1" s="29" t="s">
        <v>57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7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7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</row>
    <row r="14" spans="2:37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7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7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7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7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14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경상남도 양산시 산막공단북3길 25(산막동 313-4)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양산센터(저온)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경상남도 양산시 산막공단북3길 25(산막동 313-4)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7</v>
      </c>
      <c r="R35" s="174"/>
      <c r="S35" s="174"/>
      <c r="T35" s="175">
        <f>T13</f>
        <v>0</v>
      </c>
      <c r="U35" s="175"/>
      <c r="V35" s="175"/>
      <c r="W35" s="176">
        <f>W13</f>
        <v>7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7</v>
      </c>
      <c r="R36" s="174"/>
      <c r="S36" s="174"/>
      <c r="T36" s="175">
        <f>T14</f>
        <v>0</v>
      </c>
      <c r="U36" s="175"/>
      <c r="V36" s="175"/>
      <c r="W36" s="176">
        <f>W14</f>
        <v>7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14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경상남도 양산시 산막공단북3길 25(산막동 313-4)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7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00000000-0002-0000-1E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30">
    <tabColor theme="0" tint="-0.14999847407452621"/>
    <pageSetUpPr fitToPage="1"/>
  </sheetPr>
  <dimension ref="B1:AO43"/>
  <sheetViews>
    <sheetView topLeftCell="A10"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41" ht="14.25" thickBot="1" x14ac:dyDescent="0.2">
      <c r="B1" s="29" t="s">
        <v>56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16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16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  <c r="AN13"/>
      <c r="AO13"/>
    </row>
    <row r="14" spans="2:41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15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15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  <c r="AN14" s="26"/>
      <c r="AO14"/>
    </row>
    <row r="15" spans="2:41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41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31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31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세종센터(저온)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세종특별자치시 연동면
응암리 925 E동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16</v>
      </c>
      <c r="R35" s="174"/>
      <c r="S35" s="174"/>
      <c r="T35" s="175">
        <f>T13</f>
        <v>0</v>
      </c>
      <c r="U35" s="175"/>
      <c r="V35" s="175"/>
      <c r="W35" s="176">
        <f>W13</f>
        <v>16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15</v>
      </c>
      <c r="R36" s="174"/>
      <c r="S36" s="174"/>
      <c r="T36" s="175">
        <f>T14</f>
        <v>0</v>
      </c>
      <c r="U36" s="175"/>
      <c r="V36" s="175"/>
      <c r="W36" s="176">
        <f>W14</f>
        <v>15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31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세종특별자치시 연동면
응암리 925 E동
허승현 대리 044-862-4400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6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34:D34 E13:E19 C14:D18 G8:L11 N8:P11 H2:K5 G2:G6 M2:P5 L2:L6 B12:B20 F17:L19 G30:L33 N30:P33 H22:K27 G22:G28 Q22:AH33 M22:P27 L22:L28 B34:B42 C12:E12 M30:M41 C36:D40 Q35:Q40 F13:L15 AA12:AA15 T13:T18 T35:T40 AA34:AA40 Q13:Q18 M8:M19" xr:uid="{00000000-0002-0000-1A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2F5D3-FA72-4061-A440-B2304128EBEF}">
  <sheetPr codeName="Sheet29">
    <tabColor theme="0" tint="-0.14999847407452621"/>
    <pageSetUpPr fitToPage="1"/>
  </sheetPr>
  <dimension ref="B1:AL43"/>
  <sheetViews>
    <sheetView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6640625" style="5" customWidth="1"/>
    <col min="37" max="37" width="30.5546875" style="5" customWidth="1"/>
    <col min="38" max="38" width="20.88671875" style="5" customWidth="1"/>
    <col min="39" max="50" width="2.6640625" style="5" customWidth="1"/>
    <col min="51" max="16384" width="2.33203125" style="5"/>
  </cols>
  <sheetData>
    <row r="1" spans="2:38" ht="14.25" thickBot="1" x14ac:dyDescent="0.2">
      <c r="B1" s="29" t="s">
        <v>55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8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8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  <c r="AK13"/>
      <c r="AL13"/>
    </row>
    <row r="14" spans="2:38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12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12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  <c r="AK14" s="26"/>
      <c r="AL14"/>
    </row>
    <row r="15" spans="2:38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8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20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전라남도 장성군 황룡면 황룡리 44-2 2층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장성센터(저온)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전라남도 장성군 황룡면 황룡리 44-2 2층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8</v>
      </c>
      <c r="R35" s="174"/>
      <c r="S35" s="174"/>
      <c r="T35" s="175">
        <f>T13</f>
        <v>0</v>
      </c>
      <c r="U35" s="175"/>
      <c r="V35" s="175"/>
      <c r="W35" s="176">
        <f>W13</f>
        <v>8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12</v>
      </c>
      <c r="R36" s="174"/>
      <c r="S36" s="174"/>
      <c r="T36" s="175">
        <f>T14</f>
        <v>0</v>
      </c>
      <c r="U36" s="175"/>
      <c r="V36" s="175"/>
      <c r="W36" s="176">
        <f>W14</f>
        <v>12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20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전라남도 장성군 황룡면 황룡리 44-2 2층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</mergeCells>
  <phoneticPr fontId="7" type="noConversion"/>
  <conditionalFormatting sqref="AA13:AH18 AA35:AH40">
    <cfRule type="expression" dxfId="835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9E48079D-8F02-4BC5-82C1-589D32D0D12E}"/>
  </dataValidations>
  <printOptions horizontalCentered="1"/>
  <pageMargins left="0" right="0" top="0.11811023622047245" bottom="0" header="0" footer="0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31">
    <tabColor theme="0" tint="-0.14999847407452621"/>
    <pageSetUpPr fitToPage="1"/>
  </sheetPr>
  <dimension ref="B1:AK43"/>
  <sheetViews>
    <sheetView topLeftCell="A10"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37" ht="14.25" thickBot="1" x14ac:dyDescent="0.2">
      <c r="B1" s="29" t="s">
        <v>139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6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6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</row>
    <row r="14" spans="2:37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7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7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8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경상북도 김천시 어모면 옥율리 212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김천센터(저온)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경상북도 김천시 어모면 옥율리 212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6</v>
      </c>
      <c r="R35" s="174"/>
      <c r="S35" s="174"/>
      <c r="T35" s="175">
        <f>T13</f>
        <v>0</v>
      </c>
      <c r="U35" s="175"/>
      <c r="V35" s="175"/>
      <c r="W35" s="176">
        <f>W13</f>
        <v>6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2</v>
      </c>
      <c r="R36" s="174"/>
      <c r="S36" s="174"/>
      <c r="T36" s="175">
        <f>T14</f>
        <v>0</v>
      </c>
      <c r="U36" s="175"/>
      <c r="V36" s="175"/>
      <c r="W36" s="176">
        <f>W14</f>
        <v>2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8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경상북도 김천시 어모면 옥율리 212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4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00000000-0002-0000-23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62D0-3F19-4074-BCE7-58A333934E31}">
  <sheetPr>
    <tabColor theme="0" tint="-0.14999847407452621"/>
    <pageSetUpPr fitToPage="1"/>
  </sheetPr>
  <dimension ref="B1:AK43"/>
  <sheetViews>
    <sheetView topLeftCell="A11"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37" ht="14.25" thickBot="1" x14ac:dyDescent="0.2">
      <c r="B1" s="29" t="s">
        <v>136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</row>
    <row r="14" spans="2:37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3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3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7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7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5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경상북도 경산시 압량읍 가야로 20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경산센터(저온)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경상북도 경산시 압량읍 가야로 20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2</v>
      </c>
      <c r="R35" s="174"/>
      <c r="S35" s="174"/>
      <c r="T35" s="175">
        <f>T13</f>
        <v>0</v>
      </c>
      <c r="U35" s="175"/>
      <c r="V35" s="175"/>
      <c r="W35" s="176">
        <f>W13</f>
        <v>2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3</v>
      </c>
      <c r="R36" s="174"/>
      <c r="S36" s="174"/>
      <c r="T36" s="175">
        <f>T14</f>
        <v>0</v>
      </c>
      <c r="U36" s="175"/>
      <c r="V36" s="175"/>
      <c r="W36" s="176">
        <f>W14</f>
        <v>3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5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경상북도 경산시 압량읍 가야로 20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8 AA35:AH40">
    <cfRule type="expression" dxfId="833" priority="1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D3BE39F2-A714-40D7-9EF5-38EAB08B65F1}"/>
  </dataValidations>
  <printOptions horizontalCentered="1"/>
  <pageMargins left="0" right="0" top="0.11811023622047245" bottom="0" header="0" footer="0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2">
    <tabColor theme="0" tint="-0.14999847407452621"/>
    <pageSetUpPr fitToPage="1"/>
  </sheetPr>
  <dimension ref="B1:AK43"/>
  <sheetViews>
    <sheetView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37" ht="14.25" thickBot="1" x14ac:dyDescent="0.2">
      <c r="B1" s="29" t="s">
        <v>59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5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5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</row>
    <row r="14" spans="2:37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9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7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7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14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30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화성센터(저온)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경기 화성시 초록로 103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5</v>
      </c>
      <c r="R35" s="174"/>
      <c r="S35" s="174"/>
      <c r="T35" s="175">
        <f>T13</f>
        <v>0</v>
      </c>
      <c r="U35" s="175"/>
      <c r="V35" s="175"/>
      <c r="W35" s="176">
        <f>W13</f>
        <v>5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9</v>
      </c>
      <c r="R36" s="174"/>
      <c r="S36" s="174"/>
      <c r="T36" s="175">
        <f>T14</f>
        <v>0</v>
      </c>
      <c r="U36" s="175"/>
      <c r="V36" s="175"/>
      <c r="W36" s="176">
        <f>W14</f>
        <v>9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14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 화성시 초록로 103
오민수 대리 031-8077-2407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2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W20 E34:E41 E13:E19 Q2:AH11 C14:D18 C34:D34 G8:L11 N8:P11 H2:K5 G2:G6 M2:P5 L2:L6 B12:B20 F17:L19 G30:L33 N30:P33 H22:K27 G22:G28 Q22:AH33 M22:P27 L22:L28 B34:B42 C12:E12 M30:M41 C36:D40 Q35:Q40 F13:L15 T13:T18 T35:T40 AA12:AA15 AA34:AA40 Q13:Q18 M8:M19" xr:uid="{00000000-0002-0000-21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3">
    <tabColor theme="0" tint="-0.14999847407452621"/>
    <pageSetUpPr fitToPage="1"/>
  </sheetPr>
  <dimension ref="B1:AP43"/>
  <sheetViews>
    <sheetView topLeftCell="A5"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42" ht="14.25" thickBot="1" x14ac:dyDescent="0.2">
      <c r="B1" s="29" t="s">
        <v>96</v>
      </c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2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2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19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19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  <c r="AO13"/>
      <c r="AP13"/>
    </row>
    <row r="14" spans="2:42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20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20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  <c r="AO14" s="26"/>
      <c r="AP14"/>
    </row>
    <row r="15" spans="2:42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42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39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97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청라센터(저온)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363" t="str">
        <f>G8</f>
        <v>인천광역시 서구 북항로120번길 55,
청라로지스틱스센터3, 9층</v>
      </c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19</v>
      </c>
      <c r="R35" s="174"/>
      <c r="S35" s="174"/>
      <c r="T35" s="175">
        <f>T13</f>
        <v>0</v>
      </c>
      <c r="U35" s="175"/>
      <c r="V35" s="175"/>
      <c r="W35" s="176">
        <f>W13</f>
        <v>19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20</v>
      </c>
      <c r="R36" s="174"/>
      <c r="S36" s="174"/>
      <c r="T36" s="175">
        <f>T14</f>
        <v>0</v>
      </c>
      <c r="U36" s="175"/>
      <c r="V36" s="175"/>
      <c r="W36" s="176">
        <f>W14</f>
        <v>20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39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인천광역시 서구 북항로120번길 55,
청라로지스틱스센터3, 9층
02)437-0500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1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C36:D40 C14:D18 F13:L15 G8:L11 N8:P11 H2:K5 G2:G6 M2:P5 L2:L6 B12:B20 E17:L19 G30:L33 N30:P33 H22:K27 G22:G28 Q22:AH33 M22:P27 L22:L28 C12:D12 B34:B42 C34:D34 M30:M41 W20 Q35:Q40 AA12:AA15 T13:T18 T35:T40 AA34:AA40 E12:E16 Q13:Q18 M8:M19" xr:uid="{00000000-0002-0000-22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4">
    <tabColor theme="0" tint="-0.14999847407452621"/>
    <pageSetUpPr fitToPage="1"/>
  </sheetPr>
  <dimension ref="B1:AL43"/>
  <sheetViews>
    <sheetView zoomScaleNormal="100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38" ht="14.25" thickBot="1" x14ac:dyDescent="0.2">
      <c r="B1" s="29" t="s">
        <v>58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  <c r="AK12"/>
      <c r="AL12"/>
    </row>
    <row r="13" spans="2:38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  <c r="AK13" s="26"/>
      <c r="AL13"/>
    </row>
    <row r="14" spans="2:38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6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8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8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8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33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평택센터(저온)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경기도 평택시 진위면 마산8로10,
진위물류센터 창고동 1층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2</v>
      </c>
      <c r="R35" s="174"/>
      <c r="S35" s="174"/>
      <c r="T35" s="175">
        <f>T13</f>
        <v>0</v>
      </c>
      <c r="U35" s="175"/>
      <c r="V35" s="175"/>
      <c r="W35" s="176">
        <f>W13</f>
        <v>2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6</v>
      </c>
      <c r="R36" s="174"/>
      <c r="S36" s="174"/>
      <c r="T36" s="175">
        <f>T14</f>
        <v>0</v>
      </c>
      <c r="U36" s="175"/>
      <c r="V36" s="175"/>
      <c r="W36" s="176">
        <f>W14</f>
        <v>6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8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평택시 진위면 마산8로10,
진위물류센터 창고동 1층
강민구 대리 031-663-9260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30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00000000-0002-0000-20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35">
    <tabColor theme="0" tint="-0.14999847407452621"/>
    <pageSetUpPr fitToPage="1"/>
  </sheetPr>
  <dimension ref="B1:AK43"/>
  <sheetViews>
    <sheetView zoomScale="85" zoomScaleNormal="85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47" width="2.6640625" style="5" customWidth="1"/>
    <col min="48" max="16384" width="2.33203125" style="5"/>
  </cols>
  <sheetData>
    <row r="1" spans="2:37" ht="14.25" thickBot="1" x14ac:dyDescent="0.2">
      <c r="B1" s="29" t="s">
        <v>93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10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10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</row>
    <row r="14" spans="2:37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7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7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</row>
    <row r="15" spans="2:37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</row>
    <row r="16" spans="2:37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17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92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포천센터(저온)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경기도 포천시 설운동 477,B2F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10</v>
      </c>
      <c r="R35" s="174"/>
      <c r="S35" s="174"/>
      <c r="T35" s="175">
        <f>T13</f>
        <v>0</v>
      </c>
      <c r="U35" s="175"/>
      <c r="V35" s="175"/>
      <c r="W35" s="176">
        <f>W13</f>
        <v>10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7</v>
      </c>
      <c r="R36" s="174"/>
      <c r="S36" s="174"/>
      <c r="T36" s="175">
        <f>T14</f>
        <v>0</v>
      </c>
      <c r="U36" s="175"/>
      <c r="V36" s="175"/>
      <c r="W36" s="176">
        <f>W14</f>
        <v>7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포천시 설운동 477,B2F
031-543-2486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29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C36:D40 C14:D18 F13:L15 G8:L11 N8:P11 H2:K5 G2:G6 M2:P5 L2:L6 B12:B20 E17:L19 G30:L33 N30:P33 H22:K27 G22:G28 Q22:AH33 M22:P27 L22:L28 C12:D12 B34:B42 C34:D34 M30:M41 W20 Q35:Q40 AA12:AA15 T13:T18 T35:T40 AA34:AA40 E12:E16 Q13:Q18 M8:M19" xr:uid="{00000000-0002-0000-1B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0" tint="-0.14999847407452621"/>
    <pageSetUpPr fitToPage="1"/>
  </sheetPr>
  <dimension ref="B1:AO43"/>
  <sheetViews>
    <sheetView zoomScaleNormal="100" workbookViewId="0">
      <selection activeCell="AS15" sqref="AS1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50" width="2.6640625" style="5" customWidth="1"/>
    <col min="51" max="16384" width="2.33203125" style="5"/>
  </cols>
  <sheetData>
    <row r="1" spans="2:41" ht="14.25" thickBot="1" x14ac:dyDescent="0.2">
      <c r="B1" s="29" t="s">
        <v>38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48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49</v>
      </c>
      <c r="W6" s="284"/>
      <c r="X6" s="284"/>
      <c r="Y6" s="284"/>
      <c r="Z6" s="284"/>
      <c r="AA6" s="284"/>
      <c r="AB6" s="279" t="s">
        <v>5</v>
      </c>
      <c r="AC6" s="279"/>
      <c r="AD6" s="284" t="s">
        <v>43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14</v>
      </c>
      <c r="AC10" s="279"/>
      <c r="AD10" s="284" t="s">
        <v>44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0.100000000000001" customHeight="1" x14ac:dyDescent="0.15">
      <c r="B13" s="256">
        <f>'원주(날짜변경!!)'!$B$13</f>
        <v>46307</v>
      </c>
      <c r="C13" s="254"/>
      <c r="D13" s="257"/>
      <c r="E13" s="243" t="s">
        <v>336</v>
      </c>
      <c r="F13" s="244"/>
      <c r="G13" s="244"/>
      <c r="H13" s="244"/>
      <c r="I13" s="244"/>
      <c r="J13" s="244"/>
      <c r="K13" s="244"/>
      <c r="L13" s="245"/>
      <c r="M13" s="243">
        <v>42</v>
      </c>
      <c r="N13" s="244"/>
      <c r="O13" s="244"/>
      <c r="P13" s="245"/>
      <c r="Q13" s="246">
        <f>IFERROR(VLOOKUP($B$1,'미샛피벗발주량 (2)'!A:CO,2,FALSE),0)</f>
        <v>19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19</v>
      </c>
      <c r="X13" s="252"/>
      <c r="Y13" s="252"/>
      <c r="Z13" s="253"/>
      <c r="AA13" s="434">
        <f>B13+7</f>
        <v>46314</v>
      </c>
      <c r="AB13" s="254"/>
      <c r="AC13" s="254"/>
      <c r="AD13" s="254"/>
      <c r="AE13" s="254"/>
      <c r="AF13" s="254"/>
      <c r="AG13" s="254"/>
      <c r="AH13" s="435"/>
      <c r="AJ13" s="26"/>
    </row>
    <row r="14" spans="2:41" ht="20.100000000000001" customHeight="1" x14ac:dyDescent="0.15">
      <c r="B14" s="17"/>
      <c r="C14" s="18"/>
      <c r="D14" s="18"/>
      <c r="E14" s="243" t="s">
        <v>356</v>
      </c>
      <c r="F14" s="244"/>
      <c r="G14" s="244"/>
      <c r="H14" s="244"/>
      <c r="I14" s="244"/>
      <c r="J14" s="244"/>
      <c r="K14" s="244"/>
      <c r="L14" s="245"/>
      <c r="M14" s="243">
        <v>42</v>
      </c>
      <c r="N14" s="244"/>
      <c r="O14" s="244"/>
      <c r="P14" s="245"/>
      <c r="Q14" s="246">
        <f>IFERROR(VLOOKUP($B$1,'미샛피벗발주량 (2)'!A:CO,3,FALSE),0)</f>
        <v>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9</v>
      </c>
      <c r="X14" s="252"/>
      <c r="Y14" s="252"/>
      <c r="Z14" s="253"/>
      <c r="AA14" s="434">
        <f>B13+7</f>
        <v>46314</v>
      </c>
      <c r="AB14" s="254"/>
      <c r="AC14" s="254"/>
      <c r="AD14" s="254"/>
      <c r="AE14" s="254"/>
      <c r="AF14" s="254"/>
      <c r="AG14" s="254"/>
      <c r="AH14" s="435"/>
      <c r="AJ14" s="26"/>
      <c r="AO14"/>
    </row>
    <row r="15" spans="2:41" ht="20.100000000000001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434"/>
      <c r="AB15" s="254"/>
      <c r="AC15" s="254"/>
      <c r="AD15" s="254"/>
      <c r="AE15" s="254"/>
      <c r="AF15" s="254"/>
      <c r="AG15" s="254"/>
      <c r="AH15" s="435"/>
      <c r="AO15"/>
    </row>
    <row r="16" spans="2:41" ht="20.100000000000001" customHeight="1" x14ac:dyDescent="0.15">
      <c r="B16" s="6"/>
      <c r="C16" s="15"/>
      <c r="D16" s="7"/>
      <c r="E16" s="436"/>
      <c r="F16" s="437"/>
      <c r="G16" s="437"/>
      <c r="H16" s="437"/>
      <c r="I16" s="437"/>
      <c r="J16" s="437"/>
      <c r="K16" s="437"/>
      <c r="L16" s="438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0.100000000000001" customHeight="1" x14ac:dyDescent="0.15">
      <c r="B17" s="6"/>
      <c r="C17" s="15"/>
      <c r="D17" s="7"/>
      <c r="E17" s="395"/>
      <c r="F17" s="396"/>
      <c r="G17" s="396"/>
      <c r="H17" s="396"/>
      <c r="I17" s="396"/>
      <c r="J17" s="396"/>
      <c r="K17" s="396"/>
      <c r="L17" s="396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0"/>
      <c r="AB17" s="250"/>
      <c r="AC17" s="250"/>
      <c r="AD17" s="250"/>
      <c r="AE17" s="250"/>
      <c r="AF17" s="250"/>
      <c r="AG17" s="250"/>
      <c r="AH17" s="255"/>
    </row>
    <row r="18" spans="2:34" ht="20.100000000000001" customHeight="1" x14ac:dyDescent="0.15">
      <c r="B18" s="6"/>
      <c r="C18" s="15"/>
      <c r="D18" s="7"/>
      <c r="E18" s="395"/>
      <c r="F18" s="396"/>
      <c r="G18" s="396"/>
      <c r="H18" s="396"/>
      <c r="I18" s="396"/>
      <c r="J18" s="396"/>
      <c r="K18" s="396"/>
      <c r="L18" s="396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0.100000000000001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28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20.100000000000001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ht="13.5" customHeight="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312-88-00522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양지센터(저온)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㈜미샛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임달식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경기도 용인시 처인구 양지면
제일리 453-7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399" t="str">
        <f>V8</f>
        <v>충청남도 예산군 삽교읍 상하벚꽃길 131</v>
      </c>
      <c r="W30" s="399"/>
      <c r="X30" s="399"/>
      <c r="Y30" s="399"/>
      <c r="Z30" s="399"/>
      <c r="AA30" s="399"/>
      <c r="AB30" s="399"/>
      <c r="AC30" s="399"/>
      <c r="AD30" s="399"/>
      <c r="AE30" s="399"/>
      <c r="AF30" s="399"/>
      <c r="AG30" s="399"/>
      <c r="AH30" s="400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399"/>
      <c r="W31" s="399"/>
      <c r="X31" s="399"/>
      <c r="Y31" s="399"/>
      <c r="Z31" s="399"/>
      <c r="AA31" s="399"/>
      <c r="AB31" s="399"/>
      <c r="AC31" s="399"/>
      <c r="AD31" s="399"/>
      <c r="AE31" s="399"/>
      <c r="AF31" s="399"/>
      <c r="AG31" s="399"/>
      <c r="AH31" s="400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제조업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식품가공업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0.100000000000001" customHeight="1" x14ac:dyDescent="0.15">
      <c r="B35" s="179">
        <f>B13</f>
        <v>46307</v>
      </c>
      <c r="C35" s="180"/>
      <c r="D35" s="181"/>
      <c r="E35" s="153" t="str">
        <f>E13</f>
        <v>미샛)한국민속촌_오징어김치전2편</v>
      </c>
      <c r="F35" s="154"/>
      <c r="G35" s="154"/>
      <c r="H35" s="154"/>
      <c r="I35" s="154"/>
      <c r="J35" s="154"/>
      <c r="K35" s="154"/>
      <c r="L35" s="154"/>
      <c r="M35" s="173">
        <f>M13</f>
        <v>42</v>
      </c>
      <c r="N35" s="173"/>
      <c r="O35" s="173"/>
      <c r="P35" s="173"/>
      <c r="Q35" s="174">
        <f>Q13</f>
        <v>19</v>
      </c>
      <c r="R35" s="174"/>
      <c r="S35" s="174"/>
      <c r="T35" s="175">
        <f>T13</f>
        <v>0</v>
      </c>
      <c r="U35" s="175"/>
      <c r="V35" s="175"/>
      <c r="W35" s="176">
        <f>W13</f>
        <v>19</v>
      </c>
      <c r="X35" s="176"/>
      <c r="Y35" s="176"/>
      <c r="Z35" s="176"/>
      <c r="AA35" s="177">
        <f>AA13</f>
        <v>46314</v>
      </c>
      <c r="AB35" s="173"/>
      <c r="AC35" s="173"/>
      <c r="AD35" s="173"/>
      <c r="AE35" s="173"/>
      <c r="AF35" s="173"/>
      <c r="AG35" s="173"/>
      <c r="AH35" s="178"/>
    </row>
    <row r="36" spans="2:34" ht="20.100000000000001" customHeight="1" x14ac:dyDescent="0.15">
      <c r="B36" s="19"/>
      <c r="C36" s="20"/>
      <c r="D36" s="21"/>
      <c r="E36" s="153" t="str">
        <f>E14</f>
        <v>미샛)한국민속촌_오징어해물파전2편</v>
      </c>
      <c r="F36" s="154"/>
      <c r="G36" s="154"/>
      <c r="H36" s="154"/>
      <c r="I36" s="154"/>
      <c r="J36" s="154"/>
      <c r="K36" s="154"/>
      <c r="L36" s="154"/>
      <c r="M36" s="173">
        <f>M14</f>
        <v>42</v>
      </c>
      <c r="N36" s="173"/>
      <c r="O36" s="173"/>
      <c r="P36" s="173"/>
      <c r="Q36" s="174">
        <f>Q14</f>
        <v>9</v>
      </c>
      <c r="R36" s="174"/>
      <c r="S36" s="174"/>
      <c r="T36" s="175">
        <f>T14</f>
        <v>0</v>
      </c>
      <c r="U36" s="175"/>
      <c r="V36" s="175"/>
      <c r="W36" s="176">
        <f>W14</f>
        <v>9</v>
      </c>
      <c r="X36" s="176"/>
      <c r="Y36" s="176"/>
      <c r="Z36" s="176"/>
      <c r="AA36" s="177">
        <f>AA14</f>
        <v>46314</v>
      </c>
      <c r="AB36" s="173"/>
      <c r="AC36" s="173"/>
      <c r="AD36" s="173"/>
      <c r="AE36" s="173"/>
      <c r="AF36" s="173"/>
      <c r="AG36" s="173"/>
      <c r="AH36" s="178"/>
    </row>
    <row r="37" spans="2:34" ht="20.100000000000001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0.100000000000001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0.100000000000001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81"/>
      <c r="AB39" s="173"/>
      <c r="AC39" s="173"/>
      <c r="AD39" s="173"/>
      <c r="AE39" s="173"/>
      <c r="AF39" s="173"/>
      <c r="AG39" s="173"/>
      <c r="AH39" s="178"/>
    </row>
    <row r="40" spans="2:34" ht="20.100000000000001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376"/>
      <c r="AB40" s="175"/>
      <c r="AC40" s="175"/>
      <c r="AD40" s="175"/>
      <c r="AE40" s="175"/>
      <c r="AF40" s="175"/>
      <c r="AG40" s="175"/>
      <c r="AH40" s="441"/>
    </row>
    <row r="41" spans="2:34" ht="20.100000000000001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28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용인시 처인구 양지면
제일리 453-7
박영범 주임 031-8027-2080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</sheetData>
  <mergeCells count="146"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B41:D41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8 AA35:AH40">
    <cfRule type="expression" dxfId="828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E34:E41 C30 W42 B2:B4 C32 C2:F3 C6 C10 C4 C28 D22:F25 B22:C26 Q2:AH11 W20 C14:D18 F13:L15 G8:L11 N8:P11 H2:K5 G2:G6 M2:P5 L2:L6 B12:B20 E17:L19 G30:L33 N30:P33 H22:K27 G22:G28 Q22:AH33 M22:P27 L22:L28 C12:D12 B34:B42 C34:D34 M30:M41 C36:D40 Q35:Q40 AA12:AA15 T13:T18 T35:T40 AA34:AA40 E12:E16 Q13:Q18 M8:M19" xr:uid="{00000000-0002-0000-1F00-000000000000}"/>
  </dataValidations>
  <printOptions horizontalCentered="1"/>
  <pageMargins left="0" right="0" top="0.11811023622047245" bottom="0" header="0" footer="0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8928-084F-4AE1-8A22-AA14E04ED8FA}">
  <sheetPr>
    <tabColor theme="4" tint="0.39997558519241921"/>
  </sheetPr>
  <dimension ref="A1:R19"/>
  <sheetViews>
    <sheetView zoomScale="55" zoomScaleNormal="55" workbookViewId="0">
      <selection activeCell="E36" sqref="E36"/>
    </sheetView>
  </sheetViews>
  <sheetFormatPr defaultRowHeight="13.5" x14ac:dyDescent="0.15"/>
  <cols>
    <col min="1" max="1" width="12.6640625" bestFit="1" customWidth="1"/>
    <col min="2" max="2" width="26.44140625" bestFit="1" customWidth="1"/>
    <col min="3" max="15" width="26.44140625" customWidth="1"/>
    <col min="16" max="16" width="24.44140625" bestFit="1" customWidth="1"/>
    <col min="17" max="17" width="24" customWidth="1"/>
    <col min="18" max="18" width="27.33203125" bestFit="1" customWidth="1"/>
  </cols>
  <sheetData>
    <row r="1" spans="1:18" ht="16.5" x14ac:dyDescent="0.15">
      <c r="A1" s="149" t="s">
        <v>433</v>
      </c>
      <c r="B1" s="129" t="s">
        <v>66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</row>
    <row r="2" spans="1:18" ht="16.5" x14ac:dyDescent="0.15">
      <c r="A2" s="126" t="s">
        <v>35</v>
      </c>
      <c r="B2" s="126" t="s">
        <v>219</v>
      </c>
      <c r="C2" s="129" t="s">
        <v>232</v>
      </c>
      <c r="D2" s="129" t="s">
        <v>319</v>
      </c>
      <c r="E2" s="129"/>
      <c r="F2" s="129" t="s">
        <v>236</v>
      </c>
      <c r="G2" s="129" t="s">
        <v>237</v>
      </c>
      <c r="H2" s="129" t="s">
        <v>348</v>
      </c>
      <c r="I2" s="129" t="s">
        <v>320</v>
      </c>
      <c r="J2" s="129"/>
      <c r="K2" s="129" t="s">
        <v>171</v>
      </c>
      <c r="L2" s="129" t="s">
        <v>18</v>
      </c>
      <c r="M2" s="129"/>
      <c r="N2" s="129"/>
      <c r="O2" s="126"/>
      <c r="P2" s="129"/>
      <c r="Q2" s="129"/>
      <c r="R2" s="129"/>
    </row>
    <row r="3" spans="1:18" x14ac:dyDescent="0.15">
      <c r="A3" s="126" t="s">
        <v>78</v>
      </c>
      <c r="B3" s="126">
        <v>17</v>
      </c>
      <c r="C3" s="126">
        <v>41</v>
      </c>
      <c r="D3" s="126">
        <v>66</v>
      </c>
      <c r="E3" s="126"/>
      <c r="F3" s="126">
        <v>28</v>
      </c>
      <c r="G3" s="126">
        <v>14</v>
      </c>
      <c r="H3" s="126">
        <v>23</v>
      </c>
      <c r="I3" s="126">
        <v>45</v>
      </c>
      <c r="J3" s="126"/>
      <c r="K3" s="126">
        <v>8</v>
      </c>
      <c r="L3" s="126">
        <v>242</v>
      </c>
      <c r="M3" s="126"/>
      <c r="N3" s="126"/>
      <c r="O3" s="126"/>
      <c r="P3" s="126"/>
      <c r="Q3" s="126"/>
      <c r="R3" s="126"/>
    </row>
    <row r="4" spans="1:18" x14ac:dyDescent="0.15">
      <c r="A4" s="126" t="s">
        <v>109</v>
      </c>
      <c r="B4" s="126">
        <v>16</v>
      </c>
      <c r="C4" s="126">
        <v>69</v>
      </c>
      <c r="D4" s="126">
        <v>79</v>
      </c>
      <c r="E4" s="126"/>
      <c r="F4" s="126">
        <v>45</v>
      </c>
      <c r="G4" s="126">
        <v>26</v>
      </c>
      <c r="H4" s="126">
        <v>57</v>
      </c>
      <c r="I4" s="126">
        <v>46</v>
      </c>
      <c r="J4" s="126"/>
      <c r="K4" s="126">
        <v>26</v>
      </c>
      <c r="L4" s="126">
        <v>364</v>
      </c>
      <c r="M4" s="126"/>
      <c r="N4" s="126"/>
      <c r="O4" s="126"/>
      <c r="P4" s="126"/>
      <c r="Q4" s="126"/>
      <c r="R4" s="126"/>
    </row>
    <row r="5" spans="1:18" x14ac:dyDescent="0.15">
      <c r="A5" s="126" t="s">
        <v>37</v>
      </c>
      <c r="B5" s="126">
        <v>38</v>
      </c>
      <c r="C5" s="126">
        <v>114</v>
      </c>
      <c r="D5" s="126">
        <v>133</v>
      </c>
      <c r="E5" s="126"/>
      <c r="F5" s="126">
        <v>99</v>
      </c>
      <c r="G5" s="126">
        <v>80</v>
      </c>
      <c r="H5" s="126">
        <v>93</v>
      </c>
      <c r="I5" s="126">
        <v>73</v>
      </c>
      <c r="J5" s="126"/>
      <c r="K5" s="126">
        <v>18</v>
      </c>
      <c r="L5" s="126">
        <v>648</v>
      </c>
      <c r="M5" s="126"/>
      <c r="N5" s="126"/>
      <c r="O5" s="126"/>
      <c r="P5" s="126"/>
      <c r="Q5" s="126"/>
      <c r="R5" s="126"/>
    </row>
    <row r="6" spans="1:18" ht="16.5" x14ac:dyDescent="0.15">
      <c r="A6" s="54" t="s">
        <v>36</v>
      </c>
      <c r="B6" s="54">
        <v>64</v>
      </c>
      <c r="C6" s="54">
        <v>185</v>
      </c>
      <c r="D6" s="54">
        <v>213</v>
      </c>
      <c r="E6" s="54"/>
      <c r="F6" s="54">
        <v>100</v>
      </c>
      <c r="G6" s="54">
        <v>94</v>
      </c>
      <c r="H6" s="54">
        <v>116</v>
      </c>
      <c r="I6" s="54">
        <v>131</v>
      </c>
      <c r="J6" s="54"/>
      <c r="K6" s="54">
        <v>50</v>
      </c>
      <c r="L6" s="54">
        <v>953</v>
      </c>
      <c r="M6" s="54"/>
      <c r="N6" s="54"/>
      <c r="O6" s="54"/>
      <c r="P6" s="54"/>
      <c r="Q6" s="54"/>
      <c r="R6" s="54"/>
    </row>
    <row r="7" spans="1:18" ht="16.5" x14ac:dyDescent="0.15">
      <c r="A7" s="54" t="s">
        <v>54</v>
      </c>
      <c r="B7" s="54">
        <v>42</v>
      </c>
      <c r="C7" s="54">
        <v>148</v>
      </c>
      <c r="D7" s="54">
        <v>195</v>
      </c>
      <c r="E7" s="54"/>
      <c r="F7" s="54">
        <v>96</v>
      </c>
      <c r="G7" s="54">
        <v>77</v>
      </c>
      <c r="H7" s="54">
        <v>105</v>
      </c>
      <c r="I7" s="54">
        <v>98</v>
      </c>
      <c r="J7" s="54"/>
      <c r="K7" s="54">
        <v>40</v>
      </c>
      <c r="L7" s="54">
        <v>801</v>
      </c>
      <c r="M7" s="54"/>
      <c r="N7" s="54"/>
      <c r="O7" s="54"/>
      <c r="P7" s="54"/>
      <c r="Q7" s="54"/>
      <c r="R7" s="54"/>
    </row>
    <row r="8" spans="1:18" ht="16.5" x14ac:dyDescent="0.15">
      <c r="A8" s="54" t="s">
        <v>138</v>
      </c>
      <c r="B8" s="54">
        <v>20</v>
      </c>
      <c r="C8" s="54">
        <v>71</v>
      </c>
      <c r="D8" s="54">
        <v>95</v>
      </c>
      <c r="E8" s="54"/>
      <c r="F8" s="54">
        <v>53</v>
      </c>
      <c r="G8" s="54">
        <v>25</v>
      </c>
      <c r="H8" s="54">
        <v>43</v>
      </c>
      <c r="I8" s="54">
        <v>53</v>
      </c>
      <c r="J8" s="54"/>
      <c r="K8" s="54">
        <v>26</v>
      </c>
      <c r="L8" s="54">
        <v>386</v>
      </c>
      <c r="M8" s="54"/>
      <c r="N8" s="54"/>
      <c r="O8" s="54"/>
      <c r="P8" s="54"/>
      <c r="Q8" s="54"/>
      <c r="R8" s="54"/>
    </row>
    <row r="9" spans="1:18" ht="16.5" x14ac:dyDescent="0.15">
      <c r="A9" s="54" t="s">
        <v>133</v>
      </c>
      <c r="B9" s="54">
        <v>13</v>
      </c>
      <c r="C9" s="54">
        <v>55</v>
      </c>
      <c r="D9" s="54">
        <v>72</v>
      </c>
      <c r="E9" s="54"/>
      <c r="F9" s="54">
        <v>59</v>
      </c>
      <c r="G9" s="54">
        <v>51</v>
      </c>
      <c r="H9" s="54">
        <v>48</v>
      </c>
      <c r="I9" s="54">
        <v>45</v>
      </c>
      <c r="J9" s="54"/>
      <c r="K9" s="54">
        <v>11</v>
      </c>
      <c r="L9" s="54">
        <v>354</v>
      </c>
      <c r="M9" s="54"/>
      <c r="N9" s="54"/>
      <c r="O9" s="54"/>
      <c r="P9" s="54"/>
      <c r="Q9" s="54"/>
      <c r="R9" s="54"/>
    </row>
    <row r="10" spans="1:18" ht="16.5" x14ac:dyDescent="0.15">
      <c r="A10" s="54" t="s">
        <v>40</v>
      </c>
      <c r="B10" s="54">
        <v>23</v>
      </c>
      <c r="C10" s="54">
        <v>57</v>
      </c>
      <c r="D10" s="54">
        <v>121</v>
      </c>
      <c r="E10" s="54"/>
      <c r="F10" s="54">
        <v>63</v>
      </c>
      <c r="G10" s="54">
        <v>42</v>
      </c>
      <c r="H10" s="54">
        <v>61</v>
      </c>
      <c r="I10" s="54">
        <v>75</v>
      </c>
      <c r="J10" s="54"/>
      <c r="K10" s="54">
        <v>15</v>
      </c>
      <c r="L10" s="54">
        <v>457</v>
      </c>
      <c r="M10" s="54"/>
      <c r="N10" s="54"/>
      <c r="O10" s="54"/>
      <c r="P10" s="54"/>
      <c r="Q10" s="54"/>
      <c r="R10" s="54"/>
    </row>
    <row r="11" spans="1:18" ht="15" customHeight="1" x14ac:dyDescent="0.15">
      <c r="A11" s="54" t="s">
        <v>94</v>
      </c>
      <c r="B11" s="54">
        <v>71</v>
      </c>
      <c r="C11" s="54">
        <v>135</v>
      </c>
      <c r="D11" s="54">
        <v>227</v>
      </c>
      <c r="E11" s="54"/>
      <c r="F11" s="54">
        <v>241</v>
      </c>
      <c r="G11" s="54">
        <v>93</v>
      </c>
      <c r="H11" s="54">
        <v>122</v>
      </c>
      <c r="I11" s="54">
        <v>126</v>
      </c>
      <c r="J11" s="54"/>
      <c r="K11" s="54">
        <v>31</v>
      </c>
      <c r="L11" s="54">
        <v>1046</v>
      </c>
      <c r="M11" s="54"/>
      <c r="N11" s="54"/>
      <c r="O11" s="54"/>
      <c r="P11" s="54"/>
      <c r="Q11" s="54"/>
      <c r="R11" s="54"/>
    </row>
    <row r="12" spans="1:18" ht="15" customHeight="1" x14ac:dyDescent="0.15">
      <c r="A12" s="54" t="s">
        <v>39</v>
      </c>
      <c r="B12" s="54">
        <v>22</v>
      </c>
      <c r="C12" s="54">
        <v>84</v>
      </c>
      <c r="D12" s="54">
        <v>119</v>
      </c>
      <c r="E12" s="54"/>
      <c r="F12" s="54">
        <v>66</v>
      </c>
      <c r="G12" s="54">
        <v>51</v>
      </c>
      <c r="H12" s="54">
        <v>61</v>
      </c>
      <c r="I12" s="54">
        <v>52</v>
      </c>
      <c r="J12" s="54"/>
      <c r="K12" s="54">
        <v>16</v>
      </c>
      <c r="L12" s="54">
        <v>471</v>
      </c>
      <c r="M12" s="54"/>
      <c r="N12" s="54"/>
      <c r="O12" s="54"/>
      <c r="P12" s="54"/>
      <c r="Q12" s="54"/>
      <c r="R12" s="54"/>
    </row>
    <row r="13" spans="1:18" ht="15" customHeight="1" x14ac:dyDescent="0.15">
      <c r="A13" s="54" t="s">
        <v>89</v>
      </c>
      <c r="B13" s="54">
        <v>113</v>
      </c>
      <c r="C13" s="54">
        <v>254</v>
      </c>
      <c r="D13" s="54">
        <v>297</v>
      </c>
      <c r="E13" s="54"/>
      <c r="F13" s="54">
        <v>248</v>
      </c>
      <c r="G13" s="54">
        <v>147</v>
      </c>
      <c r="H13" s="54">
        <v>261</v>
      </c>
      <c r="I13" s="54">
        <v>229</v>
      </c>
      <c r="J13" s="54"/>
      <c r="K13" s="54">
        <v>130</v>
      </c>
      <c r="L13" s="54">
        <v>1679</v>
      </c>
      <c r="M13" s="54"/>
      <c r="N13" s="54"/>
      <c r="O13" s="54"/>
      <c r="P13" s="54"/>
      <c r="Q13" s="54"/>
      <c r="R13" s="54"/>
    </row>
    <row r="14" spans="1:18" ht="15" customHeight="1" x14ac:dyDescent="0.15">
      <c r="A14" s="54" t="s">
        <v>38</v>
      </c>
      <c r="B14" s="54">
        <v>71</v>
      </c>
      <c r="C14" s="54">
        <v>167</v>
      </c>
      <c r="D14" s="54">
        <v>245</v>
      </c>
      <c r="E14" s="54"/>
      <c r="F14" s="54">
        <v>175</v>
      </c>
      <c r="G14" s="54">
        <v>351</v>
      </c>
      <c r="H14" s="54">
        <v>204</v>
      </c>
      <c r="I14" s="54">
        <v>163</v>
      </c>
      <c r="J14" s="54"/>
      <c r="K14" s="54">
        <v>65</v>
      </c>
      <c r="L14" s="54">
        <v>1441</v>
      </c>
      <c r="M14" s="54"/>
      <c r="N14" s="54"/>
      <c r="O14" s="54"/>
      <c r="P14" s="54"/>
      <c r="Q14" s="54"/>
      <c r="R14" s="54"/>
    </row>
    <row r="15" spans="1:18" ht="15" customHeight="1" x14ac:dyDescent="0.15">
      <c r="A15" s="54" t="s">
        <v>18</v>
      </c>
      <c r="B15" s="54">
        <v>510</v>
      </c>
      <c r="C15" s="54">
        <v>1380</v>
      </c>
      <c r="D15" s="54">
        <v>1862</v>
      </c>
      <c r="E15" s="54"/>
      <c r="F15" s="54">
        <v>1273</v>
      </c>
      <c r="G15" s="54">
        <v>1051</v>
      </c>
      <c r="H15" s="54">
        <v>1194</v>
      </c>
      <c r="I15" s="54">
        <v>1136</v>
      </c>
      <c r="J15" s="54"/>
      <c r="K15" s="54">
        <v>436</v>
      </c>
      <c r="L15" s="54">
        <v>8842</v>
      </c>
      <c r="M15" s="54"/>
      <c r="N15" s="54"/>
      <c r="O15" s="54"/>
      <c r="P15" s="54"/>
      <c r="Q15" s="54"/>
      <c r="R15" s="54"/>
    </row>
    <row r="18" spans="1:15" x14ac:dyDescent="0.15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</row>
    <row r="19" spans="1:15" x14ac:dyDescent="0.15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EB5CE-875C-4DB9-B96D-822EE8788550}">
  <sheetPr>
    <tabColor theme="4" tint="0.39997558519241921"/>
    <pageSetUpPr fitToPage="1"/>
  </sheetPr>
  <dimension ref="B1:AV60"/>
  <sheetViews>
    <sheetView topLeftCell="A6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29" width="2.33203125" style="5"/>
    <col min="30" max="30" width="2.33203125" style="5" customWidth="1"/>
    <col min="31" max="36" width="2.33203125" style="5"/>
    <col min="37" max="37" width="30" style="5" bestFit="1" customWidth="1"/>
    <col min="38" max="38" width="5.33203125" style="5" bestFit="1" customWidth="1"/>
    <col min="39" max="39" width="2" style="5" customWidth="1"/>
    <col min="40" max="40" width="7.44140625" style="5" bestFit="1" customWidth="1"/>
    <col min="41" max="41" width="5.6640625" style="5" bestFit="1" customWidth="1"/>
    <col min="42" max="42" width="7.44140625" style="5" bestFit="1" customWidth="1"/>
    <col min="43" max="43" width="2.33203125" style="5"/>
    <col min="44" max="44" width="5.6640625" style="5" bestFit="1" customWidth="1"/>
    <col min="45" max="45" width="2.33203125" style="5"/>
    <col min="46" max="46" width="5.6640625" style="5" bestFit="1" customWidth="1"/>
    <col min="47" max="16384" width="2.33203125" style="5"/>
  </cols>
  <sheetData>
    <row r="1" spans="2:39" ht="14.25" thickBot="1" x14ac:dyDescent="0.2">
      <c r="B1" s="29" t="s">
        <v>79</v>
      </c>
      <c r="C1" s="28"/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0.100000000000001" customHeight="1" x14ac:dyDescent="0.15">
      <c r="B13" s="498">
        <f>'원주(날짜변경!!)'!$B$13</f>
        <v>46307</v>
      </c>
      <c r="C13" s="499"/>
      <c r="D13" s="500"/>
      <c r="E13" s="501" t="s">
        <v>116</v>
      </c>
      <c r="F13" s="502"/>
      <c r="G13" s="502"/>
      <c r="H13" s="502"/>
      <c r="I13" s="502"/>
      <c r="J13" s="502"/>
      <c r="K13" s="502"/>
      <c r="L13" s="503"/>
      <c r="M13" s="501">
        <v>18</v>
      </c>
      <c r="N13" s="502"/>
      <c r="O13" s="502"/>
      <c r="P13" s="503"/>
      <c r="Q13" s="246">
        <f>IFERROR(VLOOKUP($B$1,'탭스푸드피벗발주량 (2)'!A:R,2,FALSE),0)</f>
        <v>17</v>
      </c>
      <c r="R13" s="247"/>
      <c r="S13" s="248"/>
      <c r="T13" s="249">
        <f>IFERROR(ROUNDDOWN(Q13/M13,0),"")</f>
        <v>0</v>
      </c>
      <c r="U13" s="250"/>
      <c r="V13" s="406"/>
      <c r="W13" s="504">
        <f>IFERROR(Q13-(T13*M13),"")</f>
        <v>17</v>
      </c>
      <c r="X13" s="505"/>
      <c r="Y13" s="505"/>
      <c r="Z13" s="506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J13" s="76"/>
      <c r="AK13" s="126"/>
      <c r="AL13" s="126"/>
      <c r="AM13" s="76"/>
    </row>
    <row r="14" spans="2:39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41</v>
      </c>
      <c r="R14" s="247"/>
      <c r="S14" s="248"/>
      <c r="T14" s="249">
        <f t="shared" ref="T14:T18" si="0">IFERROR(ROUNDDOWN(Q14/M14,0),"")</f>
        <v>1</v>
      </c>
      <c r="U14" s="250"/>
      <c r="V14" s="406"/>
      <c r="W14" s="409">
        <f t="shared" ref="W14:W18" si="1">IFERROR(Q14-(T14*M14),"")</f>
        <v>8</v>
      </c>
      <c r="X14" s="410"/>
      <c r="Y14" s="410"/>
      <c r="Z14" s="411"/>
      <c r="AA14" s="481">
        <f t="shared" ref="AA14:AA22" si="2">IF(Q14=0,"",$B$13+2)</f>
        <v>46309</v>
      </c>
      <c r="AB14" s="482"/>
      <c r="AC14" s="482"/>
      <c r="AD14" s="482"/>
      <c r="AE14" s="482"/>
      <c r="AF14" s="482"/>
      <c r="AG14" s="482"/>
      <c r="AH14" s="483"/>
      <c r="AJ14" s="76"/>
      <c r="AK14" s="129"/>
      <c r="AL14" s="126"/>
      <c r="AM14" s="76"/>
    </row>
    <row r="15" spans="2:39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66</v>
      </c>
      <c r="R15" s="247"/>
      <c r="S15" s="248"/>
      <c r="T15" s="249">
        <f>IFERROR(ROUNDDOWN(Q15/M15,0),"")</f>
        <v>2</v>
      </c>
      <c r="U15" s="250"/>
      <c r="V15" s="406"/>
      <c r="W15" s="409">
        <f>IFERROR(Q15-(T15*M15),"")</f>
        <v>6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J15" s="76"/>
      <c r="AK15" s="129"/>
      <c r="AL15" s="126"/>
      <c r="AM15" s="110"/>
    </row>
    <row r="16" spans="2:39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si="2"/>
        <v/>
      </c>
      <c r="AB16" s="482"/>
      <c r="AC16" s="482"/>
      <c r="AD16" s="482"/>
      <c r="AE16" s="482"/>
      <c r="AF16" s="482"/>
      <c r="AG16" s="482"/>
      <c r="AH16" s="483"/>
      <c r="AJ16" s="76"/>
      <c r="AK16" s="129"/>
      <c r="AL16" s="126"/>
      <c r="AM16" s="110"/>
    </row>
    <row r="17" spans="2:4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28</v>
      </c>
      <c r="R17" s="247"/>
      <c r="S17" s="248"/>
      <c r="T17" s="249">
        <f t="shared" si="0"/>
        <v>0</v>
      </c>
      <c r="U17" s="250"/>
      <c r="V17" s="406"/>
      <c r="W17" s="409">
        <f t="shared" si="1"/>
        <v>28</v>
      </c>
      <c r="X17" s="410"/>
      <c r="Y17" s="410"/>
      <c r="Z17" s="411"/>
      <c r="AA17" s="481">
        <f t="shared" ref="AA17" si="3">IF(Q17=0,"",$B$13+2)</f>
        <v>46309</v>
      </c>
      <c r="AB17" s="482"/>
      <c r="AC17" s="482"/>
      <c r="AD17" s="482"/>
      <c r="AE17" s="482"/>
      <c r="AF17" s="482"/>
      <c r="AG17" s="482"/>
      <c r="AH17" s="483"/>
      <c r="AJ17" s="76"/>
      <c r="AK17" s="129"/>
      <c r="AL17" s="126"/>
      <c r="AM17" s="110"/>
    </row>
    <row r="18" spans="2:4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14</v>
      </c>
      <c r="R18" s="247"/>
      <c r="S18" s="248"/>
      <c r="T18" s="249">
        <f t="shared" si="0"/>
        <v>0</v>
      </c>
      <c r="U18" s="250"/>
      <c r="V18" s="406"/>
      <c r="W18" s="409">
        <f t="shared" si="1"/>
        <v>14</v>
      </c>
      <c r="X18" s="410"/>
      <c r="Y18" s="410"/>
      <c r="Z18" s="411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J18" s="76"/>
      <c r="AK18" s="129"/>
      <c r="AL18" s="126"/>
      <c r="AM18" s="110"/>
    </row>
    <row r="19" spans="2:4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23</v>
      </c>
      <c r="R19" s="247"/>
      <c r="S19" s="248"/>
      <c r="T19" s="249">
        <f>IFERROR(ROUNDDOWN(Q19/M19,0),"")</f>
        <v>0</v>
      </c>
      <c r="U19" s="250"/>
      <c r="V19" s="406"/>
      <c r="W19" s="409">
        <f>IFERROR(Q19-(T19*M19),"")</f>
        <v>23</v>
      </c>
      <c r="X19" s="410"/>
      <c r="Y19" s="410"/>
      <c r="Z19" s="411"/>
      <c r="AA19" s="481">
        <f t="shared" si="2"/>
        <v>46309</v>
      </c>
      <c r="AB19" s="482"/>
      <c r="AC19" s="482"/>
      <c r="AD19" s="482"/>
      <c r="AE19" s="482"/>
      <c r="AF19" s="482"/>
      <c r="AG19" s="482"/>
      <c r="AH19" s="483"/>
      <c r="AJ19" s="76"/>
      <c r="AK19" s="129"/>
      <c r="AL19" s="126"/>
      <c r="AM19" s="76"/>
    </row>
    <row r="20" spans="2:4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45</v>
      </c>
      <c r="R20" s="247"/>
      <c r="S20" s="248"/>
      <c r="T20" s="249">
        <f>IFERROR(ROUNDDOWN(Q20/M20,0),"")</f>
        <v>0</v>
      </c>
      <c r="U20" s="250"/>
      <c r="V20" s="406"/>
      <c r="W20" s="409">
        <f>IFERROR(Q20-(T20*M20),"")</f>
        <v>45</v>
      </c>
      <c r="X20" s="410"/>
      <c r="Y20" s="410"/>
      <c r="Z20" s="411"/>
      <c r="AA20" s="481">
        <f t="shared" si="2"/>
        <v>46309</v>
      </c>
      <c r="AB20" s="482"/>
      <c r="AC20" s="482"/>
      <c r="AD20" s="482"/>
      <c r="AE20" s="482"/>
      <c r="AF20" s="482"/>
      <c r="AG20" s="482"/>
      <c r="AH20" s="483"/>
      <c r="AJ20" s="76"/>
      <c r="AK20" s="129"/>
      <c r="AL20" s="126"/>
      <c r="AM20" s="76"/>
    </row>
    <row r="21" spans="2:4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406"/>
      <c r="W21" s="409">
        <f>IFERROR(Q21-(T21*M21),"")</f>
        <v>0</v>
      </c>
      <c r="X21" s="410"/>
      <c r="Y21" s="410"/>
      <c r="Z21" s="411"/>
      <c r="AA21" s="481" t="str">
        <f t="shared" ref="AA21" si="4">IF(Q21=0,"",$B$13+2)</f>
        <v/>
      </c>
      <c r="AB21" s="482"/>
      <c r="AC21" s="482"/>
      <c r="AD21" s="482"/>
      <c r="AE21" s="482"/>
      <c r="AF21" s="482"/>
      <c r="AG21" s="482"/>
      <c r="AH21" s="483"/>
      <c r="AJ21" s="76"/>
      <c r="AK21" s="129"/>
      <c r="AL21" s="126"/>
      <c r="AM21" s="76"/>
    </row>
    <row r="22" spans="2:4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8</v>
      </c>
      <c r="R22" s="247"/>
      <c r="S22" s="248"/>
      <c r="T22" s="249">
        <f>IFERROR(ROUNDDOWN(Q22/M22,0),"")</f>
        <v>0</v>
      </c>
      <c r="U22" s="250"/>
      <c r="V22" s="406"/>
      <c r="W22" s="409">
        <f>IFERROR(Q22-(T22*M22),"")</f>
        <v>8</v>
      </c>
      <c r="X22" s="410"/>
      <c r="Y22" s="410"/>
      <c r="Z22" s="411"/>
      <c r="AA22" s="481">
        <f t="shared" si="2"/>
        <v>46309</v>
      </c>
      <c r="AB22" s="482"/>
      <c r="AC22" s="482"/>
      <c r="AD22" s="482"/>
      <c r="AE22" s="482"/>
      <c r="AF22" s="482"/>
      <c r="AG22" s="482"/>
      <c r="AH22" s="483"/>
      <c r="AJ22" s="76"/>
      <c r="AK22" s="129"/>
      <c r="AL22" s="126"/>
      <c r="AM22" s="76"/>
    </row>
    <row r="23" spans="2:4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406"/>
      <c r="W23" s="409"/>
      <c r="X23" s="410"/>
      <c r="Y23" s="410"/>
      <c r="Z23" s="411"/>
      <c r="AA23" s="481"/>
      <c r="AB23" s="482"/>
      <c r="AC23" s="482"/>
      <c r="AD23" s="482"/>
      <c r="AE23" s="482"/>
      <c r="AF23" s="482"/>
      <c r="AG23" s="482"/>
      <c r="AH23" s="483"/>
      <c r="AK23" s="110"/>
      <c r="AL23" s="110"/>
      <c r="AM23" s="110"/>
    </row>
    <row r="24" spans="2:4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406"/>
      <c r="W24" s="409"/>
      <c r="X24" s="410"/>
      <c r="Y24" s="410"/>
      <c r="Z24" s="411"/>
      <c r="AA24" s="481"/>
      <c r="AB24" s="482"/>
      <c r="AC24" s="482"/>
      <c r="AD24" s="482"/>
      <c r="AE24" s="482"/>
      <c r="AF24" s="482"/>
      <c r="AG24" s="482"/>
      <c r="AH24" s="483"/>
      <c r="AK24" s="110"/>
      <c r="AL24" s="110"/>
      <c r="AM24" s="110"/>
    </row>
    <row r="25" spans="2:4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406"/>
      <c r="W25" s="409"/>
      <c r="X25" s="410"/>
      <c r="Y25" s="410"/>
      <c r="Z25" s="411"/>
      <c r="AA25" s="481"/>
      <c r="AB25" s="482"/>
      <c r="AC25" s="482"/>
      <c r="AD25" s="482"/>
      <c r="AE25" s="482"/>
      <c r="AF25" s="482"/>
      <c r="AG25" s="482"/>
      <c r="AH25" s="483"/>
      <c r="AK25" s="110"/>
      <c r="AL25" s="110"/>
      <c r="AM25" s="110"/>
    </row>
    <row r="26" spans="2:4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406"/>
      <c r="W26" s="409"/>
      <c r="X26" s="410"/>
      <c r="Y26" s="410"/>
      <c r="Z26" s="411"/>
      <c r="AA26" s="481"/>
      <c r="AB26" s="482"/>
      <c r="AC26" s="482"/>
      <c r="AD26" s="482"/>
      <c r="AE26" s="482"/>
      <c r="AF26" s="482"/>
      <c r="AG26" s="482"/>
      <c r="AH26" s="483"/>
      <c r="AK26" s="110"/>
      <c r="AL26" s="110"/>
      <c r="AM26" s="110"/>
    </row>
    <row r="27" spans="2:4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242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K27" s="11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</row>
    <row r="28" spans="2:4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tr">
        <f>G8</f>
        <v>강원특별자치도 원주시 호저면 주산리 298,1층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4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4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4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4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9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9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9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9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원주센터(저온)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9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9" x14ac:dyDescent="0.15">
      <c r="B38" s="210"/>
      <c r="C38" s="189" t="s">
        <v>4</v>
      </c>
      <c r="D38" s="182"/>
      <c r="E38" s="182"/>
      <c r="F38" s="182"/>
      <c r="G38" s="199" t="str">
        <f>G8</f>
        <v>강원특별자치도 원주시 호저면 주산리 298,1층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9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9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9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9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9" ht="20.100000000000001" customHeight="1" x14ac:dyDescent="0.15">
      <c r="B43" s="495">
        <f>B13</f>
        <v>46307</v>
      </c>
      <c r="C43" s="496"/>
      <c r="D43" s="497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17</v>
      </c>
      <c r="R43" s="488"/>
      <c r="S43" s="489"/>
      <c r="T43" s="487">
        <f t="shared" ref="T43:T50" si="8">T13</f>
        <v>0</v>
      </c>
      <c r="U43" s="488"/>
      <c r="V43" s="489"/>
      <c r="W43" s="336">
        <f t="shared" ref="W43:W50" si="9">W13</f>
        <v>17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  <c r="AK43" s="76"/>
      <c r="AL43" s="76"/>
      <c r="AM43" s="76"/>
    </row>
    <row r="44" spans="2:39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41</v>
      </c>
      <c r="R44" s="488"/>
      <c r="S44" s="489"/>
      <c r="T44" s="487">
        <f t="shared" si="8"/>
        <v>1</v>
      </c>
      <c r="U44" s="488"/>
      <c r="V44" s="489"/>
      <c r="W44" s="336">
        <f t="shared" si="9"/>
        <v>8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  <c r="AK44" s="76"/>
      <c r="AL44" s="76"/>
      <c r="AM44" s="76"/>
    </row>
    <row r="45" spans="2:39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66</v>
      </c>
      <c r="R45" s="488"/>
      <c r="S45" s="489"/>
      <c r="T45" s="487">
        <f t="shared" si="8"/>
        <v>2</v>
      </c>
      <c r="U45" s="488"/>
      <c r="V45" s="489"/>
      <c r="W45" s="336">
        <f t="shared" si="9"/>
        <v>6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  <c r="AK45" s="110"/>
      <c r="AL45" s="76"/>
      <c r="AM45" s="110"/>
    </row>
    <row r="46" spans="2:39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  <c r="AK46" s="110"/>
      <c r="AL46" s="76"/>
      <c r="AM46" s="110"/>
    </row>
    <row r="47" spans="2:39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28</v>
      </c>
      <c r="R47" s="488"/>
      <c r="S47" s="489"/>
      <c r="T47" s="487">
        <f t="shared" si="8"/>
        <v>0</v>
      </c>
      <c r="U47" s="488"/>
      <c r="V47" s="489"/>
      <c r="W47" s="336">
        <f t="shared" si="9"/>
        <v>28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  <c r="AK47" s="110"/>
      <c r="AL47" s="76"/>
      <c r="AM47" s="110"/>
    </row>
    <row r="48" spans="2:39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14</v>
      </c>
      <c r="R48" s="488"/>
      <c r="S48" s="489"/>
      <c r="T48" s="487">
        <f t="shared" si="8"/>
        <v>0</v>
      </c>
      <c r="U48" s="488"/>
      <c r="V48" s="489"/>
      <c r="W48" s="336">
        <f t="shared" si="9"/>
        <v>14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  <c r="AK48" s="110"/>
      <c r="AL48" s="76"/>
      <c r="AM48" s="110"/>
    </row>
    <row r="49" spans="2:39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23</v>
      </c>
      <c r="R49" s="488"/>
      <c r="S49" s="489"/>
      <c r="T49" s="487">
        <f t="shared" si="8"/>
        <v>0</v>
      </c>
      <c r="U49" s="488"/>
      <c r="V49" s="489"/>
      <c r="W49" s="336">
        <f t="shared" si="9"/>
        <v>23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  <c r="AK49" s="110"/>
      <c r="AL49" s="76"/>
      <c r="AM49" s="110"/>
    </row>
    <row r="50" spans="2:39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45</v>
      </c>
      <c r="R50" s="488"/>
      <c r="S50" s="489"/>
      <c r="T50" s="487">
        <f t="shared" si="8"/>
        <v>0</v>
      </c>
      <c r="U50" s="488"/>
      <c r="V50" s="489"/>
      <c r="W50" s="336">
        <f t="shared" si="9"/>
        <v>45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  <c r="AK50" s="110"/>
      <c r="AL50" s="76"/>
      <c r="AM50" s="110"/>
    </row>
    <row r="51" spans="2:39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  <c r="AK51" s="110"/>
      <c r="AL51" s="76"/>
      <c r="AM51" s="76"/>
    </row>
    <row r="52" spans="2:39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8</v>
      </c>
      <c r="R52" s="488"/>
      <c r="S52" s="489"/>
      <c r="T52" s="487">
        <f t="shared" si="14"/>
        <v>0</v>
      </c>
      <c r="U52" s="488"/>
      <c r="V52" s="489"/>
      <c r="W52" s="336">
        <f t="shared" si="15"/>
        <v>8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  <c r="AK52" s="110"/>
      <c r="AL52" s="76"/>
      <c r="AM52" s="76"/>
    </row>
    <row r="53" spans="2:39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  <c r="AK53" s="110"/>
      <c r="AL53" s="76"/>
      <c r="AM53" s="76"/>
    </row>
    <row r="54" spans="2:39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9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  <c r="AK55" s="110"/>
      <c r="AL55" s="76"/>
      <c r="AM55" s="76"/>
    </row>
    <row r="56" spans="2:39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9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242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9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강원특별자치도 원주시 호저면 주산리 298,1층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9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9" ht="15" customHeight="1" x14ac:dyDescent="0.15"/>
  </sheetData>
  <mergeCells count="241">
    <mergeCell ref="W50:Z50"/>
    <mergeCell ref="AA50:AH50"/>
    <mergeCell ref="W48:Z48"/>
    <mergeCell ref="AA48:AH48"/>
    <mergeCell ref="E52:L52"/>
    <mergeCell ref="M52:P52"/>
    <mergeCell ref="Q52:S52"/>
    <mergeCell ref="T52:V52"/>
    <mergeCell ref="W52:Z52"/>
    <mergeCell ref="AA52:AH52"/>
    <mergeCell ref="E50:L50"/>
    <mergeCell ref="M50:P50"/>
    <mergeCell ref="Q50:S50"/>
    <mergeCell ref="T50:V50"/>
    <mergeCell ref="E48:L48"/>
    <mergeCell ref="M48:P48"/>
    <mergeCell ref="Q48:S48"/>
    <mergeCell ref="T48:V48"/>
    <mergeCell ref="E53:L53"/>
    <mergeCell ref="M53:P53"/>
    <mergeCell ref="Q53:S53"/>
    <mergeCell ref="T53:V53"/>
    <mergeCell ref="W53:Z53"/>
    <mergeCell ref="AA53:AH53"/>
    <mergeCell ref="E12:L12"/>
    <mergeCell ref="Q12:S12"/>
    <mergeCell ref="T12:V12"/>
    <mergeCell ref="W12:Z12"/>
    <mergeCell ref="AA12:AH12"/>
    <mergeCell ref="AA13:AH13"/>
    <mergeCell ref="E17:L17"/>
    <mergeCell ref="M17:P17"/>
    <mergeCell ref="Q17:S17"/>
    <mergeCell ref="T17:V17"/>
    <mergeCell ref="W17:Z17"/>
    <mergeCell ref="AA17:AH17"/>
    <mergeCell ref="W15:Z15"/>
    <mergeCell ref="AA15:AH15"/>
    <mergeCell ref="E15:L15"/>
    <mergeCell ref="M15:P15"/>
    <mergeCell ref="Q15:S15"/>
    <mergeCell ref="T15:V15"/>
    <mergeCell ref="AA14:AH14"/>
    <mergeCell ref="E16:L16"/>
    <mergeCell ref="M16:P16"/>
    <mergeCell ref="Q16:S16"/>
    <mergeCell ref="T16:V16"/>
    <mergeCell ref="W16:Z16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W18:Z18"/>
    <mergeCell ref="AA18:AH18"/>
    <mergeCell ref="E23:L23"/>
    <mergeCell ref="M23:P23"/>
    <mergeCell ref="Q23:S23"/>
    <mergeCell ref="T23:V23"/>
    <mergeCell ref="W23:Z23"/>
    <mergeCell ref="AA25:AH25"/>
    <mergeCell ref="W25:Z25"/>
    <mergeCell ref="T25:V25"/>
    <mergeCell ref="Q25:S25"/>
    <mergeCell ref="M25:P25"/>
    <mergeCell ref="E25:L25"/>
    <mergeCell ref="AA23:AH23"/>
    <mergeCell ref="E20:L20"/>
    <mergeCell ref="M20:P20"/>
    <mergeCell ref="Q20:S20"/>
    <mergeCell ref="T20:V20"/>
    <mergeCell ref="W20:Z20"/>
    <mergeCell ref="AA20:AH20"/>
    <mergeCell ref="E18:L18"/>
    <mergeCell ref="M18:P18"/>
    <mergeCell ref="Q18:S18"/>
    <mergeCell ref="T18:V18"/>
    <mergeCell ref="E45:L45"/>
    <mergeCell ref="C40:F41"/>
    <mergeCell ref="E44:L44"/>
    <mergeCell ref="V36:AA37"/>
    <mergeCell ref="T45:V45"/>
    <mergeCell ref="W45:Z45"/>
    <mergeCell ref="B43:D43"/>
    <mergeCell ref="E43:L43"/>
    <mergeCell ref="M43:P43"/>
    <mergeCell ref="G38:P39"/>
    <mergeCell ref="R38:U39"/>
    <mergeCell ref="Q43:S43"/>
    <mergeCell ref="T43:V43"/>
    <mergeCell ref="W43:Z43"/>
    <mergeCell ref="AA44:AH44"/>
    <mergeCell ref="AA43:AH43"/>
    <mergeCell ref="W44:Z44"/>
    <mergeCell ref="M45:P45"/>
    <mergeCell ref="Q45:S45"/>
    <mergeCell ref="AD36:AH37"/>
    <mergeCell ref="G40:P41"/>
    <mergeCell ref="R40:U41"/>
    <mergeCell ref="V40:AA41"/>
    <mergeCell ref="AB40:AC41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5:L55"/>
    <mergeCell ref="M55:P55"/>
    <mergeCell ref="Q55:S55"/>
    <mergeCell ref="T55:V55"/>
    <mergeCell ref="W55:Z55"/>
    <mergeCell ref="AA55:AH55"/>
    <mergeCell ref="E56:L56"/>
    <mergeCell ref="M56:P56"/>
    <mergeCell ref="Q56:S56"/>
    <mergeCell ref="T56:V56"/>
    <mergeCell ref="W56:Z56"/>
    <mergeCell ref="AA56:AH56"/>
    <mergeCell ref="E46:L46"/>
    <mergeCell ref="M46:P46"/>
    <mergeCell ref="Q46:S46"/>
    <mergeCell ref="T46:V46"/>
    <mergeCell ref="W46:Z46"/>
    <mergeCell ref="AA46:AH46"/>
    <mergeCell ref="W47:Z47"/>
    <mergeCell ref="AA47:AH47"/>
    <mergeCell ref="W26:Z26"/>
    <mergeCell ref="AD40:AH41"/>
    <mergeCell ref="E42:L42"/>
    <mergeCell ref="M42:P42"/>
    <mergeCell ref="E47:L47"/>
    <mergeCell ref="M47:P47"/>
    <mergeCell ref="Q47:S47"/>
    <mergeCell ref="T47:V47"/>
    <mergeCell ref="M44:P44"/>
    <mergeCell ref="Q44:S44"/>
    <mergeCell ref="T44:V44"/>
    <mergeCell ref="Q42:S42"/>
    <mergeCell ref="T42:V42"/>
    <mergeCell ref="W42:Z42"/>
    <mergeCell ref="AA42:AH42"/>
    <mergeCell ref="AA45:AH45"/>
    <mergeCell ref="L36:P37"/>
    <mergeCell ref="E27:L27"/>
    <mergeCell ref="M27:Z27"/>
    <mergeCell ref="AA27:AH27"/>
    <mergeCell ref="B28:V29"/>
    <mergeCell ref="E26:L26"/>
    <mergeCell ref="M26:P26"/>
    <mergeCell ref="Q26:S26"/>
    <mergeCell ref="T26:V26"/>
    <mergeCell ref="Q34:Q41"/>
    <mergeCell ref="G36:K37"/>
    <mergeCell ref="W28:AH29"/>
    <mergeCell ref="B27:D27"/>
    <mergeCell ref="E19:L19"/>
    <mergeCell ref="M19:P19"/>
    <mergeCell ref="Q19:S19"/>
    <mergeCell ref="T19:V19"/>
    <mergeCell ref="W19:Z19"/>
    <mergeCell ref="AA19:AH19"/>
    <mergeCell ref="E49:L49"/>
    <mergeCell ref="M49:P49"/>
    <mergeCell ref="Q49:S49"/>
    <mergeCell ref="T49:V49"/>
    <mergeCell ref="W49:Z49"/>
    <mergeCell ref="AA49:AH49"/>
    <mergeCell ref="T24:V24"/>
    <mergeCell ref="W24:Z24"/>
    <mergeCell ref="AA24:AH24"/>
    <mergeCell ref="B32:AH33"/>
    <mergeCell ref="V34:AH35"/>
    <mergeCell ref="C36:F37"/>
    <mergeCell ref="B34:B41"/>
    <mergeCell ref="R34:U35"/>
    <mergeCell ref="C38:F39"/>
    <mergeCell ref="AA26:AH26"/>
    <mergeCell ref="C34:F35"/>
    <mergeCell ref="G34:P35"/>
    <mergeCell ref="E21:L21"/>
    <mergeCell ref="M21:P21"/>
    <mergeCell ref="Q21:S21"/>
    <mergeCell ref="T21:V21"/>
    <mergeCell ref="W21:Z21"/>
    <mergeCell ref="AA21:AH21"/>
    <mergeCell ref="E51:L51"/>
    <mergeCell ref="M51:P51"/>
    <mergeCell ref="Q51:S51"/>
    <mergeCell ref="T51:V51"/>
    <mergeCell ref="W51:Z51"/>
    <mergeCell ref="AA51:AH51"/>
    <mergeCell ref="E22:L22"/>
    <mergeCell ref="M22:P22"/>
    <mergeCell ref="Q22:S22"/>
    <mergeCell ref="T22:V22"/>
    <mergeCell ref="W22:Z22"/>
    <mergeCell ref="AA22:AH22"/>
    <mergeCell ref="R36:U37"/>
    <mergeCell ref="AB36:AC37"/>
    <mergeCell ref="E24:L24"/>
    <mergeCell ref="M24:P24"/>
    <mergeCell ref="Q24:S24"/>
    <mergeCell ref="V38:AH39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C40 H2:K5 C6 C10 C4 C36 D30:F33 B30:C34 W28 G8:L11 N8:P11 G2:G6 M2:P5 L2:L6 Q2:AH11 G38:L41 N38:P41 H30:K35 G30:G36 Q30:AH41 M30:P35 L30:L36 E27:M27 C42:D42 B12:E12 C2:F3 B2:B4 M8:M16 E13:E16 C17:D18 C19:E26 E42:E57 M18:M26 B13:B28 T13:T26 Q13:Q26 B42:B58 M38:M57 AA42:AA56 C45:D56 AA12:AA26" xr:uid="{2E347845-BE50-4E48-8638-1C86479EF912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A868F-300B-4639-AB7D-756A5B97A54D}">
  <sheetPr>
    <tabColor theme="4" tint="0.39997558519241921"/>
    <pageSetUpPr fitToPage="1"/>
  </sheetPr>
  <dimension ref="B1:BF60"/>
  <sheetViews>
    <sheetView topLeftCell="A6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8" width="2.33203125" style="5"/>
    <col min="39" max="39" width="31" style="5" bestFit="1" customWidth="1"/>
    <col min="40" max="40" width="7.44140625" style="5" bestFit="1" customWidth="1"/>
    <col min="41" max="16384" width="2.33203125" style="5"/>
  </cols>
  <sheetData>
    <row r="1" spans="2:58" ht="14.25" thickBot="1" x14ac:dyDescent="0.2">
      <c r="B1" s="29" t="s">
        <v>110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16</v>
      </c>
      <c r="R13" s="247"/>
      <c r="S13" s="248"/>
      <c r="T13" s="249">
        <f>IFERROR(ROUNDDOWN(Q13/M13,0),"")</f>
        <v>0</v>
      </c>
      <c r="U13" s="250"/>
      <c r="V13" s="406"/>
      <c r="W13" s="409">
        <f>IFERROR(Q13-(T13*M13),"")</f>
        <v>16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69</v>
      </c>
      <c r="R14" s="247"/>
      <c r="S14" s="248"/>
      <c r="T14" s="249">
        <f t="shared" ref="T14:T18" si="0">IFERROR(ROUNDDOWN(Q14/M14,0),"")</f>
        <v>2</v>
      </c>
      <c r="U14" s="250"/>
      <c r="V14" s="406"/>
      <c r="W14" s="409">
        <f t="shared" ref="W14:W18" si="1">IFERROR(Q14-(T14*M14),"")</f>
        <v>3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79</v>
      </c>
      <c r="R15" s="247"/>
      <c r="S15" s="248"/>
      <c r="T15" s="249">
        <f>IFERROR(ROUNDDOWN(Q15/M15,0),"")</f>
        <v>2</v>
      </c>
      <c r="U15" s="250"/>
      <c r="V15" s="406"/>
      <c r="W15" s="409">
        <f>IFERROR(Q15-(T15*M15),"")</f>
        <v>19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45</v>
      </c>
      <c r="R17" s="247"/>
      <c r="S17" s="248"/>
      <c r="T17" s="249">
        <f t="shared" si="0"/>
        <v>1</v>
      </c>
      <c r="U17" s="250"/>
      <c r="V17" s="250"/>
      <c r="W17" s="251">
        <f t="shared" si="1"/>
        <v>5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26</v>
      </c>
      <c r="R18" s="247"/>
      <c r="S18" s="248"/>
      <c r="T18" s="249">
        <f t="shared" si="0"/>
        <v>0</v>
      </c>
      <c r="U18" s="250"/>
      <c r="V18" s="250"/>
      <c r="W18" s="251">
        <f t="shared" si="1"/>
        <v>26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57</v>
      </c>
      <c r="R19" s="247"/>
      <c r="S19" s="248"/>
      <c r="T19" s="249">
        <f>IFERROR(ROUNDDOWN(Q19/M19,0),"")</f>
        <v>1</v>
      </c>
      <c r="U19" s="250"/>
      <c r="V19" s="250"/>
      <c r="W19" s="251">
        <f>IFERROR(Q19-(T19*M19),"")</f>
        <v>17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46</v>
      </c>
      <c r="R20" s="247"/>
      <c r="S20" s="248"/>
      <c r="T20" s="249">
        <f>IFERROR(ROUNDDOWN(Q20/M20,0),"")</f>
        <v>0</v>
      </c>
      <c r="U20" s="250"/>
      <c r="V20" s="250"/>
      <c r="W20" s="251">
        <f>IFERROR(Q20-(T20*M20),"")</f>
        <v>46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26</v>
      </c>
      <c r="R22" s="247"/>
      <c r="S22" s="248"/>
      <c r="T22" s="249">
        <f>IFERROR(ROUNDDOWN(Q22/M22,0),"")</f>
        <v>0</v>
      </c>
      <c r="U22" s="250"/>
      <c r="V22" s="250"/>
      <c r="W22" s="251">
        <f>IFERROR(Q22-(T22*M22),"")</f>
        <v>26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364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108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김해센터(저온)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경상남도 김해시 진례면 
테크노밸리로 193-28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16</v>
      </c>
      <c r="R43" s="488"/>
      <c r="S43" s="489"/>
      <c r="T43" s="487">
        <f t="shared" ref="T43:T50" si="8">T13</f>
        <v>0</v>
      </c>
      <c r="U43" s="488"/>
      <c r="V43" s="489"/>
      <c r="W43" s="336">
        <f t="shared" ref="W43:W50" si="9">W13</f>
        <v>16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69</v>
      </c>
      <c r="R44" s="488"/>
      <c r="S44" s="489"/>
      <c r="T44" s="487">
        <f t="shared" si="8"/>
        <v>2</v>
      </c>
      <c r="U44" s="488"/>
      <c r="V44" s="489"/>
      <c r="W44" s="336">
        <f t="shared" si="9"/>
        <v>3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79</v>
      </c>
      <c r="R45" s="488"/>
      <c r="S45" s="489"/>
      <c r="T45" s="487">
        <f t="shared" si="8"/>
        <v>2</v>
      </c>
      <c r="U45" s="488"/>
      <c r="V45" s="489"/>
      <c r="W45" s="336">
        <f t="shared" si="9"/>
        <v>19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45</v>
      </c>
      <c r="R47" s="488"/>
      <c r="S47" s="489"/>
      <c r="T47" s="487">
        <f t="shared" si="8"/>
        <v>1</v>
      </c>
      <c r="U47" s="488"/>
      <c r="V47" s="489"/>
      <c r="W47" s="336">
        <f t="shared" si="9"/>
        <v>5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26</v>
      </c>
      <c r="R48" s="488"/>
      <c r="S48" s="489"/>
      <c r="T48" s="487">
        <f t="shared" si="8"/>
        <v>0</v>
      </c>
      <c r="U48" s="488"/>
      <c r="V48" s="489"/>
      <c r="W48" s="336">
        <f t="shared" si="9"/>
        <v>26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57</v>
      </c>
      <c r="R49" s="488"/>
      <c r="S49" s="489"/>
      <c r="T49" s="487">
        <f t="shared" si="8"/>
        <v>1</v>
      </c>
      <c r="U49" s="488"/>
      <c r="V49" s="489"/>
      <c r="W49" s="336">
        <f t="shared" si="9"/>
        <v>17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46</v>
      </c>
      <c r="R50" s="488"/>
      <c r="S50" s="489"/>
      <c r="T50" s="487">
        <f t="shared" si="8"/>
        <v>0</v>
      </c>
      <c r="U50" s="488"/>
      <c r="V50" s="489"/>
      <c r="W50" s="336">
        <f t="shared" si="9"/>
        <v>46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26</v>
      </c>
      <c r="R52" s="488"/>
      <c r="S52" s="489"/>
      <c r="T52" s="487">
        <f t="shared" si="14"/>
        <v>0</v>
      </c>
      <c r="U52" s="488"/>
      <c r="V52" s="489"/>
      <c r="W52" s="336">
        <f t="shared" si="15"/>
        <v>26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364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경상남도 김해시 진례면 
테크노밸리로 193-28
TEL 070-4398-2825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301BA0A2-18C9-4E35-B5A0-CE68F3125F6A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4F2CC-5814-43E5-995B-9E6C5006D2A4}">
  <sheetPr>
    <tabColor theme="4" tint="0.39997558519241921"/>
    <pageSetUpPr fitToPage="1"/>
  </sheetPr>
  <dimension ref="B1:BF60"/>
  <sheetViews>
    <sheetView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8" width="2.33203125" style="5"/>
    <col min="39" max="39" width="31" style="5" bestFit="1" customWidth="1"/>
    <col min="40" max="40" width="7.44140625" style="5" bestFit="1" customWidth="1"/>
    <col min="41" max="41" width="2.33203125" style="5"/>
    <col min="42" max="42" width="7.44140625" style="5" bestFit="1" customWidth="1"/>
    <col min="43" max="43" width="2.33203125" style="5"/>
    <col min="44" max="44" width="7.44140625" style="5" bestFit="1" customWidth="1"/>
    <col min="45" max="16384" width="2.33203125" style="5"/>
  </cols>
  <sheetData>
    <row r="1" spans="2:58" ht="14.25" thickBot="1" x14ac:dyDescent="0.2">
      <c r="B1" s="29" t="s">
        <v>57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38</v>
      </c>
      <c r="R13" s="247"/>
      <c r="S13" s="248"/>
      <c r="T13" s="249">
        <f>IFERROR(ROUNDDOWN(Q13/M13,0),"")</f>
        <v>2</v>
      </c>
      <c r="U13" s="250"/>
      <c r="V13" s="406"/>
      <c r="W13" s="409">
        <f>IFERROR(Q13-(T13*M13),"")</f>
        <v>2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114</v>
      </c>
      <c r="R14" s="247"/>
      <c r="S14" s="248"/>
      <c r="T14" s="249">
        <f t="shared" ref="T14:T18" si="0">IFERROR(ROUNDDOWN(Q14/M14,0),"")</f>
        <v>3</v>
      </c>
      <c r="U14" s="250"/>
      <c r="V14" s="406"/>
      <c r="W14" s="409">
        <f t="shared" ref="W14:W18" si="1">IFERROR(Q14-(T14*M14),"")</f>
        <v>15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133</v>
      </c>
      <c r="R15" s="247"/>
      <c r="S15" s="248"/>
      <c r="T15" s="249">
        <f>IFERROR(ROUNDDOWN(Q15/M15,0),"")</f>
        <v>4</v>
      </c>
      <c r="U15" s="250"/>
      <c r="V15" s="406"/>
      <c r="W15" s="409">
        <f>IFERROR(Q15-(T15*M15),"")</f>
        <v>13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O15" s="110"/>
      <c r="AP15" s="76"/>
      <c r="AQ15" s="110"/>
      <c r="AR15" s="76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O16" s="110"/>
      <c r="AP16" s="76"/>
      <c r="AQ16" s="110"/>
      <c r="AR16" s="76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99</v>
      </c>
      <c r="R17" s="247"/>
      <c r="S17" s="248"/>
      <c r="T17" s="249">
        <f t="shared" si="0"/>
        <v>2</v>
      </c>
      <c r="U17" s="250"/>
      <c r="V17" s="250"/>
      <c r="W17" s="251">
        <f t="shared" si="1"/>
        <v>19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O17" s="110"/>
      <c r="AP17" s="76"/>
      <c r="AQ17" s="110"/>
      <c r="AR17" s="76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80</v>
      </c>
      <c r="R18" s="247"/>
      <c r="S18" s="248"/>
      <c r="T18" s="249">
        <f t="shared" si="0"/>
        <v>2</v>
      </c>
      <c r="U18" s="250"/>
      <c r="V18" s="250"/>
      <c r="W18" s="251">
        <f t="shared" si="1"/>
        <v>0</v>
      </c>
      <c r="X18" s="252"/>
      <c r="Y18" s="252"/>
      <c r="Z18" s="253"/>
      <c r="AA18" s="481" t="str">
        <f t="shared" si="2"/>
        <v/>
      </c>
      <c r="AB18" s="482"/>
      <c r="AC18" s="482"/>
      <c r="AD18" s="482"/>
      <c r="AE18" s="482"/>
      <c r="AF18" s="482"/>
      <c r="AG18" s="482"/>
      <c r="AH18" s="483"/>
      <c r="AK18" s="110"/>
      <c r="AL18" s="110"/>
      <c r="AO18" s="110"/>
      <c r="AP18" s="76"/>
      <c r="AQ18" s="110"/>
      <c r="AR18" s="76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93</v>
      </c>
      <c r="R19" s="247"/>
      <c r="S19" s="248"/>
      <c r="T19" s="249">
        <f>IFERROR(ROUNDDOWN(Q19/M19,0),"")</f>
        <v>2</v>
      </c>
      <c r="U19" s="250"/>
      <c r="V19" s="250"/>
      <c r="W19" s="251">
        <f>IFERROR(Q19-(T19*M19),"")</f>
        <v>13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73</v>
      </c>
      <c r="R20" s="247"/>
      <c r="S20" s="248"/>
      <c r="T20" s="249">
        <f>IFERROR(ROUNDDOWN(Q20/M20,0),"")</f>
        <v>1</v>
      </c>
      <c r="U20" s="250"/>
      <c r="V20" s="250"/>
      <c r="W20" s="251">
        <f>IFERROR(Q20-(T20*M20),"")</f>
        <v>23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18</v>
      </c>
      <c r="R22" s="247"/>
      <c r="S22" s="248"/>
      <c r="T22" s="249">
        <f>IFERROR(ROUNDDOWN(Q22/M22,0),"")</f>
        <v>0</v>
      </c>
      <c r="U22" s="250"/>
      <c r="V22" s="250"/>
      <c r="W22" s="251">
        <f>IFERROR(Q22-(T22*M22),"")</f>
        <v>18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648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tr">
        <f>G8</f>
        <v>경상남도 양산시 산막공단북3길 25(산막동 313-4)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40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40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40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40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양산센터(저온)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40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40" x14ac:dyDescent="0.15">
      <c r="B38" s="210"/>
      <c r="C38" s="189" t="s">
        <v>4</v>
      </c>
      <c r="D38" s="182"/>
      <c r="E38" s="182"/>
      <c r="F38" s="182"/>
      <c r="G38" s="199" t="str">
        <f>G8</f>
        <v>경상남도 양산시 산막공단북3길 25(산막동 313-4)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40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40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40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40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40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38</v>
      </c>
      <c r="R43" s="488"/>
      <c r="S43" s="489"/>
      <c r="T43" s="487">
        <f t="shared" ref="T43:T50" si="8">T13</f>
        <v>2</v>
      </c>
      <c r="U43" s="488"/>
      <c r="V43" s="489"/>
      <c r="W43" s="336">
        <f t="shared" ref="W43:W50" si="9">W13</f>
        <v>2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  <c r="AM43" s="76"/>
      <c r="AN43" s="77"/>
    </row>
    <row r="44" spans="2:40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114</v>
      </c>
      <c r="R44" s="488"/>
      <c r="S44" s="489"/>
      <c r="T44" s="487">
        <f t="shared" si="8"/>
        <v>3</v>
      </c>
      <c r="U44" s="488"/>
      <c r="V44" s="489"/>
      <c r="W44" s="336">
        <f t="shared" si="9"/>
        <v>15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  <c r="AM44" s="76"/>
      <c r="AN44" s="77"/>
    </row>
    <row r="45" spans="2:40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133</v>
      </c>
      <c r="R45" s="488"/>
      <c r="S45" s="489"/>
      <c r="T45" s="487">
        <f t="shared" si="8"/>
        <v>4</v>
      </c>
      <c r="U45" s="488"/>
      <c r="V45" s="489"/>
      <c r="W45" s="336">
        <f t="shared" si="9"/>
        <v>13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  <c r="AM45" s="110"/>
      <c r="AN45" s="77"/>
    </row>
    <row r="46" spans="2:40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  <c r="AM46" s="110"/>
      <c r="AN46" s="77"/>
    </row>
    <row r="47" spans="2:40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99</v>
      </c>
      <c r="R47" s="488"/>
      <c r="S47" s="489"/>
      <c r="T47" s="487">
        <f t="shared" si="8"/>
        <v>2</v>
      </c>
      <c r="U47" s="488"/>
      <c r="V47" s="489"/>
      <c r="W47" s="336">
        <f t="shared" si="9"/>
        <v>19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  <c r="AM47" s="110"/>
      <c r="AN47" s="77"/>
    </row>
    <row r="48" spans="2:40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80</v>
      </c>
      <c r="R48" s="488"/>
      <c r="S48" s="489"/>
      <c r="T48" s="487">
        <f t="shared" si="8"/>
        <v>2</v>
      </c>
      <c r="U48" s="488"/>
      <c r="V48" s="489"/>
      <c r="W48" s="336">
        <f t="shared" si="9"/>
        <v>0</v>
      </c>
      <c r="X48" s="337"/>
      <c r="Y48" s="337"/>
      <c r="Z48" s="338"/>
      <c r="AA48" s="490" t="str">
        <f t="shared" si="10"/>
        <v/>
      </c>
      <c r="AB48" s="337"/>
      <c r="AC48" s="337"/>
      <c r="AD48" s="337"/>
      <c r="AE48" s="337"/>
      <c r="AF48" s="337"/>
      <c r="AG48" s="337"/>
      <c r="AH48" s="491"/>
      <c r="AM48" s="110"/>
      <c r="AN48" s="77"/>
    </row>
    <row r="49" spans="2:40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93</v>
      </c>
      <c r="R49" s="488"/>
      <c r="S49" s="489"/>
      <c r="T49" s="487">
        <f t="shared" si="8"/>
        <v>2</v>
      </c>
      <c r="U49" s="488"/>
      <c r="V49" s="489"/>
      <c r="W49" s="336">
        <f t="shared" si="9"/>
        <v>13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  <c r="AM49" s="110"/>
      <c r="AN49" s="77"/>
    </row>
    <row r="50" spans="2:40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73</v>
      </c>
      <c r="R50" s="488"/>
      <c r="S50" s="489"/>
      <c r="T50" s="487">
        <f t="shared" si="8"/>
        <v>1</v>
      </c>
      <c r="U50" s="488"/>
      <c r="V50" s="489"/>
      <c r="W50" s="336">
        <f t="shared" si="9"/>
        <v>23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  <c r="AM50" s="110"/>
      <c r="AN50" s="77"/>
    </row>
    <row r="51" spans="2:40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  <c r="AM51" s="110"/>
      <c r="AN51" s="77"/>
    </row>
    <row r="52" spans="2:40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18</v>
      </c>
      <c r="R52" s="488"/>
      <c r="S52" s="489"/>
      <c r="T52" s="487">
        <f t="shared" si="14"/>
        <v>0</v>
      </c>
      <c r="U52" s="488"/>
      <c r="V52" s="489"/>
      <c r="W52" s="336">
        <f t="shared" si="15"/>
        <v>18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  <c r="AM52" s="110"/>
      <c r="AN52" s="77"/>
    </row>
    <row r="53" spans="2:40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  <c r="AM53" s="110"/>
      <c r="AN53" s="77"/>
    </row>
    <row r="54" spans="2:40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40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  <c r="AM55" s="110"/>
      <c r="AN55" s="77"/>
    </row>
    <row r="56" spans="2:40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40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648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40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경상남도 양산시 산막공단북3길 25(산막동 313-4)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40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40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4EBC75CC-9141-4C42-8A8C-342C5F5C5402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5F0D-3422-43B4-B0E9-A6EB957A9C0C}">
  <sheetPr>
    <tabColor theme="4" tint="0.39997558519241921"/>
    <pageSetUpPr fitToPage="1"/>
  </sheetPr>
  <dimension ref="B1:BF60"/>
  <sheetViews>
    <sheetView topLeftCell="A3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6" width="2.33203125" style="5"/>
    <col min="37" max="37" width="28.21875" style="5" bestFit="1" customWidth="1"/>
    <col min="38" max="38" width="4" style="5" bestFit="1" customWidth="1"/>
    <col min="39" max="39" width="7.109375" style="5" customWidth="1"/>
    <col min="40" max="40" width="6.77734375" style="5" customWidth="1"/>
    <col min="41" max="16384" width="2.33203125" style="5"/>
  </cols>
  <sheetData>
    <row r="1" spans="2:58" ht="14.25" thickBot="1" x14ac:dyDescent="0.2">
      <c r="B1" s="29" t="s">
        <v>56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64</v>
      </c>
      <c r="R13" s="247"/>
      <c r="S13" s="248"/>
      <c r="T13" s="249">
        <f>IFERROR(ROUNDDOWN(Q13/M13,0),"")</f>
        <v>3</v>
      </c>
      <c r="U13" s="250"/>
      <c r="V13" s="406"/>
      <c r="W13" s="409">
        <f>IFERROR(Q13-(T13*M13),"")</f>
        <v>10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54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185</v>
      </c>
      <c r="R14" s="247"/>
      <c r="S14" s="248"/>
      <c r="T14" s="249">
        <f t="shared" ref="T14:T18" si="0">IFERROR(ROUNDDOWN(Q14/M14,0),"")</f>
        <v>5</v>
      </c>
      <c r="U14" s="250"/>
      <c r="V14" s="406"/>
      <c r="W14" s="409">
        <f t="shared" ref="W14:W18" si="1">IFERROR(Q14-(T14*M14),"")</f>
        <v>20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54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213</v>
      </c>
      <c r="R15" s="247"/>
      <c r="S15" s="248"/>
      <c r="T15" s="249">
        <f>IFERROR(ROUNDDOWN(Q15/M15,0),"")</f>
        <v>7</v>
      </c>
      <c r="U15" s="250"/>
      <c r="V15" s="406"/>
      <c r="W15" s="409">
        <f>IFERROR(Q15-(T15*M15),"")</f>
        <v>3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54"/>
      <c r="AM15" s="76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54"/>
      <c r="AM16" s="76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100</v>
      </c>
      <c r="R17" s="247"/>
      <c r="S17" s="248"/>
      <c r="T17" s="249">
        <f t="shared" si="0"/>
        <v>2</v>
      </c>
      <c r="U17" s="250"/>
      <c r="V17" s="250"/>
      <c r="W17" s="251">
        <f t="shared" si="1"/>
        <v>20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54"/>
      <c r="AM17" s="76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94</v>
      </c>
      <c r="R18" s="247"/>
      <c r="S18" s="248"/>
      <c r="T18" s="249">
        <f t="shared" si="0"/>
        <v>2</v>
      </c>
      <c r="U18" s="250"/>
      <c r="V18" s="250"/>
      <c r="W18" s="251">
        <f t="shared" si="1"/>
        <v>14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54"/>
      <c r="AM18" s="76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116</v>
      </c>
      <c r="R19" s="247"/>
      <c r="S19" s="248"/>
      <c r="T19" s="249">
        <f>IFERROR(ROUNDDOWN(Q19/M19,0),"")</f>
        <v>2</v>
      </c>
      <c r="U19" s="250"/>
      <c r="V19" s="250"/>
      <c r="W19" s="251">
        <f>IFERROR(Q19-(T19*M19),"")</f>
        <v>36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54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131</v>
      </c>
      <c r="R20" s="247"/>
      <c r="S20" s="248"/>
      <c r="T20" s="249">
        <f>IFERROR(ROUNDDOWN(Q20/M20,0),"")</f>
        <v>2</v>
      </c>
      <c r="U20" s="250"/>
      <c r="V20" s="250"/>
      <c r="W20" s="251">
        <f>IFERROR(Q20-(T20*M20),"")</f>
        <v>31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54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54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50</v>
      </c>
      <c r="R22" s="247"/>
      <c r="S22" s="248"/>
      <c r="T22" s="249">
        <f>IFERROR(ROUNDDOWN(Q22/M22,0),"")</f>
        <v>1</v>
      </c>
      <c r="U22" s="250"/>
      <c r="V22" s="250"/>
      <c r="W22" s="251">
        <f>IFERROR(Q22-(T22*M22),"")</f>
        <v>10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54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953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31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40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40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40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40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세종센터(저온)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40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40" x14ac:dyDescent="0.15">
      <c r="B38" s="210"/>
      <c r="C38" s="189" t="s">
        <v>4</v>
      </c>
      <c r="D38" s="182"/>
      <c r="E38" s="182"/>
      <c r="F38" s="182"/>
      <c r="G38" s="199" t="str">
        <f>G8</f>
        <v>세종특별자치시 연동면
응암리 925 E동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40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40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40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40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40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64</v>
      </c>
      <c r="R43" s="488"/>
      <c r="S43" s="489"/>
      <c r="T43" s="487">
        <f t="shared" ref="T43:T50" si="8">T13</f>
        <v>3</v>
      </c>
      <c r="U43" s="488"/>
      <c r="V43" s="489"/>
      <c r="W43" s="336">
        <f t="shared" ref="W43:W50" si="9">W13</f>
        <v>10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  <c r="AK43" s="76"/>
      <c r="AL43" s="54"/>
      <c r="AM43" s="76"/>
      <c r="AN43" s="76"/>
    </row>
    <row r="44" spans="2:40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185</v>
      </c>
      <c r="R44" s="488"/>
      <c r="S44" s="489"/>
      <c r="T44" s="487">
        <f t="shared" si="8"/>
        <v>5</v>
      </c>
      <c r="U44" s="488"/>
      <c r="V44" s="489"/>
      <c r="W44" s="336">
        <f t="shared" si="9"/>
        <v>20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  <c r="AK44" s="76"/>
      <c r="AL44" s="54"/>
      <c r="AM44" s="76"/>
      <c r="AN44" s="76"/>
    </row>
    <row r="45" spans="2:40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213</v>
      </c>
      <c r="R45" s="488"/>
      <c r="S45" s="489"/>
      <c r="T45" s="487">
        <f t="shared" si="8"/>
        <v>7</v>
      </c>
      <c r="U45" s="488"/>
      <c r="V45" s="489"/>
      <c r="W45" s="336">
        <f t="shared" si="9"/>
        <v>3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  <c r="AK45" s="110"/>
      <c r="AL45" s="54"/>
      <c r="AM45" s="76"/>
      <c r="AN45" s="76"/>
    </row>
    <row r="46" spans="2:40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  <c r="AK46" s="110"/>
      <c r="AL46" s="54"/>
      <c r="AM46" s="76"/>
      <c r="AN46" s="76"/>
    </row>
    <row r="47" spans="2:40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100</v>
      </c>
      <c r="R47" s="488"/>
      <c r="S47" s="489"/>
      <c r="T47" s="487">
        <f t="shared" si="8"/>
        <v>2</v>
      </c>
      <c r="U47" s="488"/>
      <c r="V47" s="489"/>
      <c r="W47" s="336">
        <f t="shared" si="9"/>
        <v>20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  <c r="AK47" s="110"/>
      <c r="AL47" s="54"/>
      <c r="AM47" s="76"/>
      <c r="AN47" s="76"/>
    </row>
    <row r="48" spans="2:40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94</v>
      </c>
      <c r="R48" s="488"/>
      <c r="S48" s="489"/>
      <c r="T48" s="487">
        <f t="shared" si="8"/>
        <v>2</v>
      </c>
      <c r="U48" s="488"/>
      <c r="V48" s="489"/>
      <c r="W48" s="336">
        <f t="shared" si="9"/>
        <v>14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  <c r="AK48" s="110"/>
      <c r="AL48" s="54"/>
      <c r="AM48" s="76"/>
      <c r="AN48" s="76"/>
    </row>
    <row r="49" spans="2:40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116</v>
      </c>
      <c r="R49" s="488"/>
      <c r="S49" s="489"/>
      <c r="T49" s="487">
        <f t="shared" si="8"/>
        <v>2</v>
      </c>
      <c r="U49" s="488"/>
      <c r="V49" s="489"/>
      <c r="W49" s="336">
        <f t="shared" si="9"/>
        <v>36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  <c r="AK49" s="110"/>
      <c r="AL49" s="54"/>
      <c r="AM49" s="76"/>
      <c r="AN49" s="76"/>
    </row>
    <row r="50" spans="2:40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131</v>
      </c>
      <c r="R50" s="488"/>
      <c r="S50" s="489"/>
      <c r="T50" s="487">
        <f t="shared" si="8"/>
        <v>2</v>
      </c>
      <c r="U50" s="488"/>
      <c r="V50" s="489"/>
      <c r="W50" s="336">
        <f t="shared" si="9"/>
        <v>31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  <c r="AK50" s="110"/>
      <c r="AL50" s="54"/>
      <c r="AM50" s="76"/>
      <c r="AN50" s="76"/>
    </row>
    <row r="51" spans="2:40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  <c r="AK51" s="110"/>
      <c r="AL51" s="54"/>
      <c r="AM51" s="76"/>
      <c r="AN51" s="76"/>
    </row>
    <row r="52" spans="2:40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50</v>
      </c>
      <c r="R52" s="488"/>
      <c r="S52" s="489"/>
      <c r="T52" s="487">
        <f t="shared" si="14"/>
        <v>1</v>
      </c>
      <c r="U52" s="488"/>
      <c r="V52" s="489"/>
      <c r="W52" s="336">
        <f t="shared" si="15"/>
        <v>10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  <c r="AK52" s="110"/>
      <c r="AL52" s="54"/>
      <c r="AM52" s="76"/>
      <c r="AN52" s="76"/>
    </row>
    <row r="53" spans="2:40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  <c r="AK53" s="110"/>
      <c r="AL53" s="54"/>
      <c r="AM53" s="76"/>
      <c r="AN53" s="76"/>
    </row>
    <row r="54" spans="2:40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40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  <c r="AK55" s="110"/>
      <c r="AL55" s="54"/>
      <c r="AM55" s="76"/>
      <c r="AN55" s="76"/>
    </row>
    <row r="56" spans="2:40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40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953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40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세종특별자치시 연동면
응암리 925 E동
허승현 대리 044-862-4400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40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40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Q2:AH11 G8:L11 N8:P11 H2:K5 G2:G6 M2:P5 L2:L6 G38:L41 N38:P41 H30:K35 G30:G36 Q30:AH41 M30:P35 L30:L36 F27:M27 C42:D42 B12:E12 C17:D26 M8:M26 T13:T26 E13:E27 Q13:Q26 E42:E57 B13:B28 B42:B58 M38:M57 AA42:AA56 C45:D56 AA12:AA26" xr:uid="{27ECAD98-C365-4FDE-A60E-E86EF75C61E7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E867-73AA-4C86-A64B-AEB6436706F9}">
  <sheetPr>
    <tabColor theme="4" tint="0.39997558519241921"/>
    <pageSetUpPr fitToPage="1"/>
  </sheetPr>
  <dimension ref="B1:BF60"/>
  <sheetViews>
    <sheetView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5" width="2.33203125" style="5"/>
    <col min="36" max="36" width="3" style="5" customWidth="1"/>
    <col min="37" max="38" width="2.33203125" style="5"/>
    <col min="39" max="39" width="31" style="5" bestFit="1" customWidth="1"/>
    <col min="40" max="40" width="7.44140625" style="5" bestFit="1" customWidth="1"/>
    <col min="41" max="16384" width="2.33203125" style="5"/>
  </cols>
  <sheetData>
    <row r="1" spans="2:58" ht="14.25" thickBot="1" x14ac:dyDescent="0.2">
      <c r="B1" s="29" t="s">
        <v>55</v>
      </c>
      <c r="C1" s="28"/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42</v>
      </c>
      <c r="R13" s="247"/>
      <c r="S13" s="248"/>
      <c r="T13" s="249">
        <f>IFERROR(ROUNDDOWN(Q13/M13,0),"")</f>
        <v>2</v>
      </c>
      <c r="U13" s="250"/>
      <c r="V13" s="406"/>
      <c r="W13" s="409">
        <f>IFERROR(Q13-(T13*M13),"")</f>
        <v>6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148</v>
      </c>
      <c r="R14" s="247"/>
      <c r="S14" s="248"/>
      <c r="T14" s="249">
        <f t="shared" ref="T14:T18" si="0">IFERROR(ROUNDDOWN(Q14/M14,0),"")</f>
        <v>4</v>
      </c>
      <c r="U14" s="250"/>
      <c r="V14" s="406"/>
      <c r="W14" s="409">
        <f t="shared" ref="W14:W18" si="1">IFERROR(Q14-(T14*M14),"")</f>
        <v>16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195</v>
      </c>
      <c r="R15" s="247"/>
      <c r="S15" s="248"/>
      <c r="T15" s="249">
        <f>IFERROR(ROUNDDOWN(Q15/M15,0),"")</f>
        <v>6</v>
      </c>
      <c r="U15" s="250"/>
      <c r="V15" s="406"/>
      <c r="W15" s="409">
        <f>IFERROR(Q15-(T15*M15),"")</f>
        <v>15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96</v>
      </c>
      <c r="R17" s="247"/>
      <c r="S17" s="248"/>
      <c r="T17" s="249">
        <f t="shared" si="0"/>
        <v>2</v>
      </c>
      <c r="U17" s="250"/>
      <c r="V17" s="250"/>
      <c r="W17" s="251">
        <f t="shared" si="1"/>
        <v>16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77</v>
      </c>
      <c r="R18" s="247"/>
      <c r="S18" s="248"/>
      <c r="T18" s="249">
        <f t="shared" si="0"/>
        <v>1</v>
      </c>
      <c r="U18" s="250"/>
      <c r="V18" s="250"/>
      <c r="W18" s="251">
        <f t="shared" si="1"/>
        <v>37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105</v>
      </c>
      <c r="R19" s="247"/>
      <c r="S19" s="248"/>
      <c r="T19" s="249">
        <f>IFERROR(ROUNDDOWN(Q19/M19,0),"")</f>
        <v>2</v>
      </c>
      <c r="U19" s="250"/>
      <c r="V19" s="250"/>
      <c r="W19" s="251">
        <f>IFERROR(Q19-(T19*M19),"")</f>
        <v>25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98</v>
      </c>
      <c r="R20" s="247"/>
      <c r="S20" s="248"/>
      <c r="T20" s="249">
        <f>IFERROR(ROUNDDOWN(Q20/M20,0),"")</f>
        <v>1</v>
      </c>
      <c r="U20" s="250"/>
      <c r="V20" s="250"/>
      <c r="W20" s="251">
        <f>IFERROR(Q20-(T20*M20),"")</f>
        <v>48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40</v>
      </c>
      <c r="R22" s="247"/>
      <c r="S22" s="248"/>
      <c r="T22" s="249">
        <f>IFERROR(ROUNDDOWN(Q22/M22,0),"")</f>
        <v>1</v>
      </c>
      <c r="U22" s="250"/>
      <c r="V22" s="250"/>
      <c r="W22" s="251">
        <f>IFERROR(Q22-(T22*M22),"")</f>
        <v>0</v>
      </c>
      <c r="X22" s="252"/>
      <c r="Y22" s="252"/>
      <c r="Z22" s="253"/>
      <c r="AA22" s="481" t="str">
        <f>IF(W22=0,"",$B$13+2)</f>
        <v/>
      </c>
      <c r="AB22" s="482"/>
      <c r="AC22" s="482"/>
      <c r="AD22" s="482"/>
      <c r="AE22" s="482"/>
      <c r="AF22" s="482"/>
      <c r="AG22" s="482"/>
      <c r="AH22" s="483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801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tr">
        <f>G8</f>
        <v>전라남도 장성군 황룡면 황룡리 44-2 2층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장성센터(저온)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전라남도 장성군 황룡면 황룡리 44-2 2층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42</v>
      </c>
      <c r="R43" s="488"/>
      <c r="S43" s="489"/>
      <c r="T43" s="487">
        <f t="shared" ref="T43:T50" si="8">T13</f>
        <v>2</v>
      </c>
      <c r="U43" s="488"/>
      <c r="V43" s="489"/>
      <c r="W43" s="336">
        <f t="shared" ref="W43:W50" si="9">W13</f>
        <v>6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148</v>
      </c>
      <c r="R44" s="488"/>
      <c r="S44" s="489"/>
      <c r="T44" s="487">
        <f t="shared" si="8"/>
        <v>4</v>
      </c>
      <c r="U44" s="488"/>
      <c r="V44" s="489"/>
      <c r="W44" s="336">
        <f t="shared" si="9"/>
        <v>16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195</v>
      </c>
      <c r="R45" s="488"/>
      <c r="S45" s="489"/>
      <c r="T45" s="487">
        <f t="shared" si="8"/>
        <v>6</v>
      </c>
      <c r="U45" s="488"/>
      <c r="V45" s="489"/>
      <c r="W45" s="336">
        <f t="shared" si="9"/>
        <v>15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96</v>
      </c>
      <c r="R47" s="488"/>
      <c r="S47" s="489"/>
      <c r="T47" s="487">
        <f t="shared" si="8"/>
        <v>2</v>
      </c>
      <c r="U47" s="488"/>
      <c r="V47" s="489"/>
      <c r="W47" s="336">
        <f t="shared" si="9"/>
        <v>16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77</v>
      </c>
      <c r="R48" s="488"/>
      <c r="S48" s="489"/>
      <c r="T48" s="487">
        <f t="shared" si="8"/>
        <v>1</v>
      </c>
      <c r="U48" s="488"/>
      <c r="V48" s="489"/>
      <c r="W48" s="336">
        <f t="shared" si="9"/>
        <v>37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105</v>
      </c>
      <c r="R49" s="488"/>
      <c r="S49" s="489"/>
      <c r="T49" s="487">
        <f t="shared" si="8"/>
        <v>2</v>
      </c>
      <c r="U49" s="488"/>
      <c r="V49" s="489"/>
      <c r="W49" s="336">
        <f t="shared" si="9"/>
        <v>25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98</v>
      </c>
      <c r="R50" s="488"/>
      <c r="S50" s="489"/>
      <c r="T50" s="487">
        <f t="shared" si="8"/>
        <v>1</v>
      </c>
      <c r="U50" s="488"/>
      <c r="V50" s="489"/>
      <c r="W50" s="336">
        <f t="shared" si="9"/>
        <v>48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40</v>
      </c>
      <c r="R52" s="488"/>
      <c r="S52" s="489"/>
      <c r="T52" s="487">
        <f t="shared" si="14"/>
        <v>1</v>
      </c>
      <c r="U52" s="488"/>
      <c r="V52" s="489"/>
      <c r="W52" s="336">
        <f t="shared" si="15"/>
        <v>0</v>
      </c>
      <c r="X52" s="337"/>
      <c r="Y52" s="337"/>
      <c r="Z52" s="338"/>
      <c r="AA52" s="490" t="str">
        <f t="shared" si="16"/>
        <v/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801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전라남도 장성군 황룡면 황룡리 44-2 2층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F14C319D-A7B5-4D37-A3C8-64EBD0528669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D8A2-A228-4FEE-8DEB-C31C110AAC44}">
  <sheetPr>
    <tabColor theme="4" tint="0.39997558519241921"/>
    <pageSetUpPr fitToPage="1"/>
  </sheetPr>
  <dimension ref="B1:BF60"/>
  <sheetViews>
    <sheetView topLeftCell="A6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6" width="2.33203125" style="5"/>
    <col min="37" max="37" width="5.6640625" style="5" bestFit="1" customWidth="1"/>
    <col min="38" max="38" width="2.33203125" style="5"/>
    <col min="39" max="39" width="31" style="5" bestFit="1" customWidth="1"/>
    <col min="40" max="40" width="7.44140625" style="5" bestFit="1" customWidth="1"/>
    <col min="41" max="41" width="2.33203125" style="5"/>
    <col min="42" max="42" width="5.6640625" style="5" bestFit="1" customWidth="1"/>
    <col min="43" max="43" width="2.33203125" style="5"/>
    <col min="44" max="44" width="5.6640625" style="5" bestFit="1" customWidth="1"/>
    <col min="45" max="16384" width="2.33203125" style="5"/>
  </cols>
  <sheetData>
    <row r="1" spans="2:58" ht="14.25" thickBot="1" x14ac:dyDescent="0.2">
      <c r="B1" s="29" t="s">
        <v>139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20</v>
      </c>
      <c r="R13" s="247"/>
      <c r="S13" s="248"/>
      <c r="T13" s="249">
        <f>IFERROR(ROUNDDOWN(Q13/M13,0),"")</f>
        <v>1</v>
      </c>
      <c r="U13" s="250"/>
      <c r="V13" s="406"/>
      <c r="W13" s="409">
        <f>IFERROR(Q13-(T13*M13),"")</f>
        <v>2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71</v>
      </c>
      <c r="R14" s="247"/>
      <c r="S14" s="248"/>
      <c r="T14" s="249">
        <f t="shared" ref="T14:T18" si="0">IFERROR(ROUNDDOWN(Q14/M14,0),"")</f>
        <v>2</v>
      </c>
      <c r="U14" s="250"/>
      <c r="V14" s="406"/>
      <c r="W14" s="409">
        <f t="shared" ref="W14:W18" si="1">IFERROR(Q14-(T14*M14),"")</f>
        <v>5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95</v>
      </c>
      <c r="R15" s="247"/>
      <c r="S15" s="248"/>
      <c r="T15" s="249">
        <f>IFERROR(ROUNDDOWN(Q15/M15,0),"")</f>
        <v>3</v>
      </c>
      <c r="U15" s="250"/>
      <c r="V15" s="406"/>
      <c r="W15" s="409">
        <f>IFERROR(Q15-(T15*M15),"")</f>
        <v>5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53</v>
      </c>
      <c r="R17" s="247"/>
      <c r="S17" s="248"/>
      <c r="T17" s="249">
        <f t="shared" si="0"/>
        <v>1</v>
      </c>
      <c r="U17" s="250"/>
      <c r="V17" s="250"/>
      <c r="W17" s="251">
        <f t="shared" si="1"/>
        <v>13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25</v>
      </c>
      <c r="R18" s="247"/>
      <c r="S18" s="248"/>
      <c r="T18" s="249">
        <f t="shared" si="0"/>
        <v>0</v>
      </c>
      <c r="U18" s="250"/>
      <c r="V18" s="250"/>
      <c r="W18" s="251">
        <f t="shared" si="1"/>
        <v>25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43</v>
      </c>
      <c r="R19" s="247"/>
      <c r="S19" s="248"/>
      <c r="T19" s="249">
        <f>IFERROR(ROUNDDOWN(Q19/M19,0),"")</f>
        <v>1</v>
      </c>
      <c r="U19" s="250"/>
      <c r="V19" s="250"/>
      <c r="W19" s="251">
        <f>IFERROR(Q19-(T19*M19),"")</f>
        <v>3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53</v>
      </c>
      <c r="R20" s="247"/>
      <c r="S20" s="248"/>
      <c r="T20" s="249">
        <f>IFERROR(ROUNDDOWN(Q20/M20,0),"")</f>
        <v>1</v>
      </c>
      <c r="U20" s="250"/>
      <c r="V20" s="250"/>
      <c r="W20" s="251">
        <f>IFERROR(Q20-(T20*M20),"")</f>
        <v>3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26</v>
      </c>
      <c r="R22" s="247"/>
      <c r="S22" s="248"/>
      <c r="T22" s="249">
        <f>IFERROR(ROUNDDOWN(Q22/M22,0),"")</f>
        <v>0</v>
      </c>
      <c r="U22" s="250"/>
      <c r="V22" s="250"/>
      <c r="W22" s="251">
        <f>IFERROR(Q22-(T22*M22),"")</f>
        <v>26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386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tr">
        <f>G8</f>
        <v>경상북도 김천시 어모면 옥율리 212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김천센터(저온)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경상북도 김천시 어모면 옥율리 212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20</v>
      </c>
      <c r="R43" s="488"/>
      <c r="S43" s="489"/>
      <c r="T43" s="487">
        <f t="shared" ref="T43:T50" si="8">T13</f>
        <v>1</v>
      </c>
      <c r="U43" s="488"/>
      <c r="V43" s="489"/>
      <c r="W43" s="336">
        <f t="shared" ref="W43:W50" si="9">W13</f>
        <v>2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71</v>
      </c>
      <c r="R44" s="488"/>
      <c r="S44" s="489"/>
      <c r="T44" s="487">
        <f t="shared" si="8"/>
        <v>2</v>
      </c>
      <c r="U44" s="488"/>
      <c r="V44" s="489"/>
      <c r="W44" s="336">
        <f t="shared" si="9"/>
        <v>5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95</v>
      </c>
      <c r="R45" s="488"/>
      <c r="S45" s="489"/>
      <c r="T45" s="487">
        <f t="shared" si="8"/>
        <v>3</v>
      </c>
      <c r="U45" s="488"/>
      <c r="V45" s="489"/>
      <c r="W45" s="336">
        <f t="shared" si="9"/>
        <v>5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53</v>
      </c>
      <c r="R47" s="488"/>
      <c r="S47" s="489"/>
      <c r="T47" s="487">
        <f t="shared" si="8"/>
        <v>1</v>
      </c>
      <c r="U47" s="488"/>
      <c r="V47" s="489"/>
      <c r="W47" s="336">
        <f t="shared" si="9"/>
        <v>13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25</v>
      </c>
      <c r="R48" s="488"/>
      <c r="S48" s="489"/>
      <c r="T48" s="487">
        <f t="shared" si="8"/>
        <v>0</v>
      </c>
      <c r="U48" s="488"/>
      <c r="V48" s="489"/>
      <c r="W48" s="336">
        <f t="shared" si="9"/>
        <v>25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43</v>
      </c>
      <c r="R49" s="488"/>
      <c r="S49" s="489"/>
      <c r="T49" s="487">
        <f t="shared" si="8"/>
        <v>1</v>
      </c>
      <c r="U49" s="488"/>
      <c r="V49" s="489"/>
      <c r="W49" s="336">
        <f t="shared" si="9"/>
        <v>3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53</v>
      </c>
      <c r="R50" s="488"/>
      <c r="S50" s="489"/>
      <c r="T50" s="487">
        <f t="shared" si="8"/>
        <v>1</v>
      </c>
      <c r="U50" s="488"/>
      <c r="V50" s="489"/>
      <c r="W50" s="336">
        <f t="shared" si="9"/>
        <v>3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26</v>
      </c>
      <c r="R52" s="488"/>
      <c r="S52" s="489"/>
      <c r="T52" s="487">
        <f t="shared" si="14"/>
        <v>0</v>
      </c>
      <c r="U52" s="488"/>
      <c r="V52" s="489"/>
      <c r="W52" s="336">
        <f t="shared" si="15"/>
        <v>26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386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경상북도 김천시 어모면 옥율리 212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FBD1451E-D921-4C80-B7DE-42AE526165DF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83B7-9E77-4207-AD87-667F1CADFA09}">
  <sheetPr>
    <tabColor theme="4" tint="0.39997558519241921"/>
    <pageSetUpPr fitToPage="1"/>
  </sheetPr>
  <dimension ref="B1:BF60"/>
  <sheetViews>
    <sheetView topLeftCell="A48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5" width="2.33203125" style="5"/>
    <col min="36" max="36" width="3" style="5" customWidth="1"/>
    <col min="37" max="37" width="5.6640625" style="5" bestFit="1" customWidth="1"/>
    <col min="38" max="38" width="2.33203125" style="5"/>
    <col min="39" max="39" width="31" style="5" bestFit="1" customWidth="1"/>
    <col min="40" max="40" width="7.44140625" style="5" bestFit="1" customWidth="1"/>
    <col min="41" max="41" width="2.33203125" style="5"/>
    <col min="42" max="42" width="7.44140625" style="5" bestFit="1" customWidth="1"/>
    <col min="43" max="43" width="2.33203125" style="5"/>
    <col min="44" max="44" width="7.44140625" style="5" bestFit="1" customWidth="1"/>
    <col min="45" max="16384" width="2.33203125" style="5"/>
  </cols>
  <sheetData>
    <row r="1" spans="2:58" ht="14.25" thickBot="1" x14ac:dyDescent="0.2">
      <c r="B1" s="29" t="s">
        <v>136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13</v>
      </c>
      <c r="R13" s="247"/>
      <c r="S13" s="248"/>
      <c r="T13" s="249">
        <f>IFERROR(ROUNDDOWN(Q13/M13,0),"")</f>
        <v>0</v>
      </c>
      <c r="U13" s="250"/>
      <c r="V13" s="406"/>
      <c r="W13" s="409">
        <f>IFERROR(Q13-(T13*M13),"")</f>
        <v>13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J13" s="76"/>
      <c r="AK13" s="76"/>
      <c r="AL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55</v>
      </c>
      <c r="R14" s="247"/>
      <c r="S14" s="248"/>
      <c r="T14" s="249">
        <f t="shared" ref="T14:T18" si="0">IFERROR(ROUNDDOWN(Q14/M14,0),"")</f>
        <v>1</v>
      </c>
      <c r="U14" s="250"/>
      <c r="V14" s="406"/>
      <c r="W14" s="409">
        <f t="shared" ref="W14:W18" si="1">IFERROR(Q14-(T14*M14),"")</f>
        <v>22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J14" s="76"/>
      <c r="AK14" s="76"/>
      <c r="AL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72</v>
      </c>
      <c r="R15" s="247"/>
      <c r="S15" s="248"/>
      <c r="T15" s="249">
        <f>IFERROR(ROUNDDOWN(Q15/M15,0),"")</f>
        <v>2</v>
      </c>
      <c r="U15" s="250"/>
      <c r="V15" s="406"/>
      <c r="W15" s="409">
        <f>IFERROR(Q15-(T15*M15),"")</f>
        <v>12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J15" s="76"/>
      <c r="AK15" s="110"/>
      <c r="AL15" s="110"/>
      <c r="AO15" s="110"/>
      <c r="AP15" s="76"/>
      <c r="AQ15" s="110"/>
      <c r="AR15" s="76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J16" s="76"/>
      <c r="AK16" s="110"/>
      <c r="AL16" s="110"/>
      <c r="AO16" s="110"/>
      <c r="AP16" s="76"/>
      <c r="AQ16" s="110"/>
      <c r="AR16" s="76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59</v>
      </c>
      <c r="R17" s="247"/>
      <c r="S17" s="248"/>
      <c r="T17" s="249">
        <f t="shared" si="0"/>
        <v>1</v>
      </c>
      <c r="U17" s="250"/>
      <c r="V17" s="250"/>
      <c r="W17" s="251">
        <f t="shared" si="1"/>
        <v>19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J17"/>
      <c r="AK17" s="110"/>
      <c r="AL17" s="110"/>
      <c r="AO17" s="110"/>
      <c r="AP17" s="76"/>
      <c r="AQ17" s="110"/>
      <c r="AR17" s="76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51</v>
      </c>
      <c r="R18" s="247"/>
      <c r="S18" s="248"/>
      <c r="T18" s="249">
        <f t="shared" si="0"/>
        <v>1</v>
      </c>
      <c r="U18" s="250"/>
      <c r="V18" s="250"/>
      <c r="W18" s="251">
        <f t="shared" si="1"/>
        <v>11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J18"/>
      <c r="AK18" s="110"/>
      <c r="AL18" s="110"/>
      <c r="AO18" s="110"/>
      <c r="AP18" s="76"/>
      <c r="AQ18" s="110"/>
      <c r="AR18" s="76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48</v>
      </c>
      <c r="R19" s="247"/>
      <c r="S19" s="248"/>
      <c r="T19" s="249">
        <f>IFERROR(ROUNDDOWN(Q19/M19,0),"")</f>
        <v>1</v>
      </c>
      <c r="U19" s="250"/>
      <c r="V19" s="250"/>
      <c r="W19" s="251">
        <f>IFERROR(Q19-(T19*M19),"")</f>
        <v>8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J19"/>
      <c r="AK19" s="110"/>
      <c r="AL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45</v>
      </c>
      <c r="R20" s="247"/>
      <c r="S20" s="248"/>
      <c r="T20" s="249">
        <f>IFERROR(ROUNDDOWN(Q20/M20,0),"")</f>
        <v>0</v>
      </c>
      <c r="U20" s="250"/>
      <c r="V20" s="250"/>
      <c r="W20" s="251">
        <f>IFERROR(Q20-(T20*M20),"")</f>
        <v>45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J20"/>
      <c r="AK20" s="110"/>
      <c r="AL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J21"/>
      <c r="AK21" s="110"/>
      <c r="AL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11</v>
      </c>
      <c r="R22" s="247"/>
      <c r="S22" s="248"/>
      <c r="T22" s="249">
        <f>IFERROR(ROUNDDOWN(Q22/M22,0),"")</f>
        <v>0</v>
      </c>
      <c r="U22" s="250"/>
      <c r="V22" s="250"/>
      <c r="W22" s="251">
        <f>IFERROR(Q22-(T22*M22),"")</f>
        <v>11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J22"/>
      <c r="AK22" s="110"/>
      <c r="AL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J23"/>
      <c r="AL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J25"/>
      <c r="AL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354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tr">
        <f>G8</f>
        <v>경상북도 경산시 압량읍 가야로 20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40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40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40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40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경산센터(저온)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40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40" x14ac:dyDescent="0.15">
      <c r="B38" s="210"/>
      <c r="C38" s="189" t="s">
        <v>4</v>
      </c>
      <c r="D38" s="182"/>
      <c r="E38" s="182"/>
      <c r="F38" s="182"/>
      <c r="G38" s="199" t="str">
        <f>G8</f>
        <v>경상북도 경산시 압량읍 가야로 20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40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40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40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40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40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13</v>
      </c>
      <c r="R43" s="488"/>
      <c r="S43" s="489"/>
      <c r="T43" s="487">
        <f t="shared" ref="T43:T50" si="8">T13</f>
        <v>0</v>
      </c>
      <c r="U43" s="488"/>
      <c r="V43" s="489"/>
      <c r="W43" s="336">
        <f t="shared" ref="W43:W50" si="9">W13</f>
        <v>13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  <c r="AM43" s="76"/>
      <c r="AN43" s="54"/>
    </row>
    <row r="44" spans="2:40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55</v>
      </c>
      <c r="R44" s="488"/>
      <c r="S44" s="489"/>
      <c r="T44" s="487">
        <f t="shared" si="8"/>
        <v>1</v>
      </c>
      <c r="U44" s="488"/>
      <c r="V44" s="489"/>
      <c r="W44" s="336">
        <f t="shared" si="9"/>
        <v>22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  <c r="AM44" s="76"/>
      <c r="AN44" s="54"/>
    </row>
    <row r="45" spans="2:40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72</v>
      </c>
      <c r="R45" s="488"/>
      <c r="S45" s="489"/>
      <c r="T45" s="487">
        <f t="shared" si="8"/>
        <v>2</v>
      </c>
      <c r="U45" s="488"/>
      <c r="V45" s="489"/>
      <c r="W45" s="336">
        <f t="shared" si="9"/>
        <v>12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  <c r="AM45" s="110"/>
      <c r="AN45" s="54"/>
    </row>
    <row r="46" spans="2:40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  <c r="AM46" s="110"/>
      <c r="AN46" s="54"/>
    </row>
    <row r="47" spans="2:40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59</v>
      </c>
      <c r="R47" s="488"/>
      <c r="S47" s="489"/>
      <c r="T47" s="487">
        <f t="shared" si="8"/>
        <v>1</v>
      </c>
      <c r="U47" s="488"/>
      <c r="V47" s="489"/>
      <c r="W47" s="336">
        <f t="shared" si="9"/>
        <v>19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  <c r="AM47" s="110"/>
      <c r="AN47" s="54"/>
    </row>
    <row r="48" spans="2:40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51</v>
      </c>
      <c r="R48" s="488"/>
      <c r="S48" s="489"/>
      <c r="T48" s="487">
        <f t="shared" si="8"/>
        <v>1</v>
      </c>
      <c r="U48" s="488"/>
      <c r="V48" s="489"/>
      <c r="W48" s="336">
        <f t="shared" si="9"/>
        <v>11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  <c r="AM48" s="110"/>
      <c r="AN48" s="54"/>
    </row>
    <row r="49" spans="2:40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48</v>
      </c>
      <c r="R49" s="488"/>
      <c r="S49" s="489"/>
      <c r="T49" s="487">
        <f t="shared" si="8"/>
        <v>1</v>
      </c>
      <c r="U49" s="488"/>
      <c r="V49" s="489"/>
      <c r="W49" s="336">
        <f t="shared" si="9"/>
        <v>8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  <c r="AM49" s="110"/>
      <c r="AN49" s="54"/>
    </row>
    <row r="50" spans="2:40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45</v>
      </c>
      <c r="R50" s="488"/>
      <c r="S50" s="489"/>
      <c r="T50" s="487">
        <f t="shared" si="8"/>
        <v>0</v>
      </c>
      <c r="U50" s="488"/>
      <c r="V50" s="489"/>
      <c r="W50" s="336">
        <f t="shared" si="9"/>
        <v>45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  <c r="AM50" s="110"/>
      <c r="AN50" s="54"/>
    </row>
    <row r="51" spans="2:40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  <c r="AM51" s="110"/>
      <c r="AN51" s="54"/>
    </row>
    <row r="52" spans="2:40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11</v>
      </c>
      <c r="R52" s="488"/>
      <c r="S52" s="489"/>
      <c r="T52" s="487">
        <f t="shared" si="14"/>
        <v>0</v>
      </c>
      <c r="U52" s="488"/>
      <c r="V52" s="489"/>
      <c r="W52" s="336">
        <f t="shared" si="15"/>
        <v>11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  <c r="AM52" s="110"/>
      <c r="AN52" s="54"/>
    </row>
    <row r="53" spans="2:40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  <c r="AM53" s="110"/>
      <c r="AN53" s="54"/>
    </row>
    <row r="54" spans="2:40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  <c r="AM54" s="110"/>
      <c r="AN54" s="110"/>
    </row>
    <row r="55" spans="2:40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  <c r="AM55" s="110"/>
      <c r="AN55" s="54"/>
    </row>
    <row r="56" spans="2:40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  <c r="AM56" s="110"/>
      <c r="AN56" s="110"/>
    </row>
    <row r="57" spans="2:40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354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40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경상북도 경산시 압량읍 가야로 20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40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40" ht="15" customHeight="1" x14ac:dyDescent="0.15"/>
  </sheetData>
  <mergeCells count="241">
    <mergeCell ref="T42:V42"/>
    <mergeCell ref="E53:L53"/>
    <mergeCell ref="M53:P53"/>
    <mergeCell ref="Q53:S53"/>
    <mergeCell ref="T53:V53"/>
    <mergeCell ref="W53:Z53"/>
    <mergeCell ref="AA53:AH53"/>
    <mergeCell ref="E15:L15"/>
    <mergeCell ref="M15:P15"/>
    <mergeCell ref="Q15:S15"/>
    <mergeCell ref="T15:V15"/>
    <mergeCell ref="W15:Z15"/>
    <mergeCell ref="AA15:AH15"/>
    <mergeCell ref="Q43:S43"/>
    <mergeCell ref="Q22:S22"/>
    <mergeCell ref="T22:V22"/>
    <mergeCell ref="W22:Z22"/>
    <mergeCell ref="W25:Z25"/>
    <mergeCell ref="AA25:AH25"/>
    <mergeCell ref="AA22:AH22"/>
    <mergeCell ref="R34:U35"/>
    <mergeCell ref="V34:AH35"/>
    <mergeCell ref="M48:P48"/>
    <mergeCell ref="AA18:AH18"/>
    <mergeCell ref="B58:V59"/>
    <mergeCell ref="W58:AH59"/>
    <mergeCell ref="B57:D57"/>
    <mergeCell ref="E57:L57"/>
    <mergeCell ref="M57:Z57"/>
    <mergeCell ref="AA57:AH57"/>
    <mergeCell ref="AA54:AH54"/>
    <mergeCell ref="E50:L50"/>
    <mergeCell ref="M50:P50"/>
    <mergeCell ref="Q50:S50"/>
    <mergeCell ref="T50:V50"/>
    <mergeCell ref="W50:Z50"/>
    <mergeCell ref="AA50:AH50"/>
    <mergeCell ref="E54:L54"/>
    <mergeCell ref="M54:P54"/>
    <mergeCell ref="Q54:S54"/>
    <mergeCell ref="T54:V54"/>
    <mergeCell ref="W54:Z54"/>
    <mergeCell ref="E52:L52"/>
    <mergeCell ref="M52:P52"/>
    <mergeCell ref="Q52:S52"/>
    <mergeCell ref="T52:V52"/>
    <mergeCell ref="W52:Z52"/>
    <mergeCell ref="E56:L56"/>
    <mergeCell ref="T18:V18"/>
    <mergeCell ref="W18:Z18"/>
    <mergeCell ref="E20:L20"/>
    <mergeCell ref="M20:P20"/>
    <mergeCell ref="E18:L18"/>
    <mergeCell ref="Q20:S20"/>
    <mergeCell ref="T20:V20"/>
    <mergeCell ref="W20:Z20"/>
    <mergeCell ref="AA20:AH20"/>
    <mergeCell ref="M18:P18"/>
    <mergeCell ref="Q18:S18"/>
    <mergeCell ref="E19:L19"/>
    <mergeCell ref="M19:P19"/>
    <mergeCell ref="Q19:S19"/>
    <mergeCell ref="T19:V19"/>
    <mergeCell ref="W19:Z19"/>
    <mergeCell ref="AA19:AH19"/>
    <mergeCell ref="T13:V13"/>
    <mergeCell ref="W13:Z13"/>
    <mergeCell ref="AA13:AH13"/>
    <mergeCell ref="E14:L14"/>
    <mergeCell ref="M14:P14"/>
    <mergeCell ref="Q14:S14"/>
    <mergeCell ref="T14:V14"/>
    <mergeCell ref="W14:Z14"/>
    <mergeCell ref="AA14:AH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AD40:AH41"/>
    <mergeCell ref="AD36:AH37"/>
    <mergeCell ref="C40:F41"/>
    <mergeCell ref="E12:L12"/>
    <mergeCell ref="Q12:S12"/>
    <mergeCell ref="T12:V12"/>
    <mergeCell ref="W12:Z12"/>
    <mergeCell ref="AA12:AH12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B13:D13"/>
    <mergeCell ref="E13:L13"/>
    <mergeCell ref="M13:P13"/>
    <mergeCell ref="Q13:S13"/>
    <mergeCell ref="M56:P56"/>
    <mergeCell ref="Q56:S56"/>
    <mergeCell ref="T56:V56"/>
    <mergeCell ref="W56:Z56"/>
    <mergeCell ref="AA56:AH56"/>
    <mergeCell ref="E55:L55"/>
    <mergeCell ref="Q49:S49"/>
    <mergeCell ref="E49:L49"/>
    <mergeCell ref="T49:V49"/>
    <mergeCell ref="W49:Z49"/>
    <mergeCell ref="AA49:AH49"/>
    <mergeCell ref="E51:L51"/>
    <mergeCell ref="M51:P51"/>
    <mergeCell ref="Q51:S51"/>
    <mergeCell ref="T51:V51"/>
    <mergeCell ref="W51:Z51"/>
    <mergeCell ref="AA51:AH51"/>
    <mergeCell ref="W47:Z47"/>
    <mergeCell ref="Q48:S48"/>
    <mergeCell ref="T48:V48"/>
    <mergeCell ref="AA45:AH45"/>
    <mergeCell ref="E44:L44"/>
    <mergeCell ref="M55:P55"/>
    <mergeCell ref="Q55:S55"/>
    <mergeCell ref="T55:V55"/>
    <mergeCell ref="W55:Z55"/>
    <mergeCell ref="E48:L48"/>
    <mergeCell ref="M49:P49"/>
    <mergeCell ref="AA55:AH55"/>
    <mergeCell ref="AA52:AH52"/>
    <mergeCell ref="E47:L47"/>
    <mergeCell ref="M47:P47"/>
    <mergeCell ref="Q47:S47"/>
    <mergeCell ref="T47:V47"/>
    <mergeCell ref="W48:Z48"/>
    <mergeCell ref="AA48:AH48"/>
    <mergeCell ref="AA47:AH47"/>
    <mergeCell ref="B32:AH33"/>
    <mergeCell ref="G40:P41"/>
    <mergeCell ref="C38:F39"/>
    <mergeCell ref="R38:U39"/>
    <mergeCell ref="AA46:AH46"/>
    <mergeCell ref="E45:L45"/>
    <mergeCell ref="M45:P45"/>
    <mergeCell ref="E46:L46"/>
    <mergeCell ref="M46:P46"/>
    <mergeCell ref="Q46:S46"/>
    <mergeCell ref="T46:V46"/>
    <mergeCell ref="W46:Z46"/>
    <mergeCell ref="W45:Z45"/>
    <mergeCell ref="Q45:S45"/>
    <mergeCell ref="T45:V45"/>
    <mergeCell ref="R40:U41"/>
    <mergeCell ref="V40:AA41"/>
    <mergeCell ref="R36:U37"/>
    <mergeCell ref="V36:AA37"/>
    <mergeCell ref="V38:AH39"/>
    <mergeCell ref="Q34:Q41"/>
    <mergeCell ref="G38:P39"/>
    <mergeCell ref="C36:F37"/>
    <mergeCell ref="AB40:AC41"/>
    <mergeCell ref="B27:D27"/>
    <mergeCell ref="B28:V29"/>
    <mergeCell ref="M44:P44"/>
    <mergeCell ref="Q44:S44"/>
    <mergeCell ref="T44:V44"/>
    <mergeCell ref="W44:Z44"/>
    <mergeCell ref="AA44:AH44"/>
    <mergeCell ref="W42:Z42"/>
    <mergeCell ref="E43:L43"/>
    <mergeCell ref="AA43:AH43"/>
    <mergeCell ref="T43:V43"/>
    <mergeCell ref="W43:Z43"/>
    <mergeCell ref="M43:P43"/>
    <mergeCell ref="E42:L42"/>
    <mergeCell ref="M42:P42"/>
    <mergeCell ref="Q42:S42"/>
    <mergeCell ref="B43:D43"/>
    <mergeCell ref="AA42:AH42"/>
    <mergeCell ref="G36:K37"/>
    <mergeCell ref="L36:P37"/>
    <mergeCell ref="B34:B41"/>
    <mergeCell ref="C34:F35"/>
    <mergeCell ref="G34:P35"/>
    <mergeCell ref="AB36:AC37"/>
    <mergeCell ref="AA21:AH21"/>
    <mergeCell ref="M21:P21"/>
    <mergeCell ref="Q21:S21"/>
    <mergeCell ref="T21:V21"/>
    <mergeCell ref="T25:V25"/>
    <mergeCell ref="T23:V23"/>
    <mergeCell ref="E21:L21"/>
    <mergeCell ref="M25:P25"/>
    <mergeCell ref="Q25:S25"/>
    <mergeCell ref="E22:L22"/>
    <mergeCell ref="W21:Z21"/>
    <mergeCell ref="M22:P22"/>
    <mergeCell ref="W28:AH29"/>
    <mergeCell ref="E26:L26"/>
    <mergeCell ref="M26:P26"/>
    <mergeCell ref="Q26:S26"/>
    <mergeCell ref="T26:V26"/>
    <mergeCell ref="W26:Z26"/>
    <mergeCell ref="E23:L23"/>
    <mergeCell ref="M23:P23"/>
    <mergeCell ref="Q23:S23"/>
    <mergeCell ref="AA26:AH26"/>
    <mergeCell ref="T24:V24"/>
    <mergeCell ref="W24:Z24"/>
    <mergeCell ref="AA24:AH24"/>
    <mergeCell ref="AA23:AH23"/>
    <mergeCell ref="E27:L27"/>
    <mergeCell ref="M27:Z27"/>
    <mergeCell ref="AA27:AH27"/>
    <mergeCell ref="E24:L24"/>
    <mergeCell ref="M24:P24"/>
    <mergeCell ref="Q24:S24"/>
    <mergeCell ref="W23:Z23"/>
    <mergeCell ref="E25:L25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9C729B66-BF32-4F07-9F50-66661D8CA740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5104-83A5-4156-B2C0-3C6EEA56B9BD}">
  <sheetPr>
    <tabColor theme="4" tint="0.39997558519241921"/>
    <pageSetUpPr fitToPage="1"/>
  </sheetPr>
  <dimension ref="B1:BF60"/>
  <sheetViews>
    <sheetView topLeftCell="A36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8" width="2.33203125" style="5"/>
    <col min="39" max="39" width="31" style="5" bestFit="1" customWidth="1"/>
    <col min="40" max="40" width="7.44140625" style="5" bestFit="1" customWidth="1"/>
    <col min="41" max="16384" width="2.33203125" style="5"/>
  </cols>
  <sheetData>
    <row r="1" spans="2:58" ht="14.25" thickBot="1" x14ac:dyDescent="0.2">
      <c r="B1" s="29" t="s">
        <v>59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23</v>
      </c>
      <c r="R13" s="247"/>
      <c r="S13" s="248"/>
      <c r="T13" s="249">
        <f>IFERROR(ROUNDDOWN(Q13/M13,0),"")</f>
        <v>1</v>
      </c>
      <c r="U13" s="250"/>
      <c r="V13" s="406"/>
      <c r="W13" s="409">
        <f>IFERROR(Q13-(T13*M13),"")</f>
        <v>5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57</v>
      </c>
      <c r="R14" s="247"/>
      <c r="S14" s="248"/>
      <c r="T14" s="249">
        <f t="shared" ref="T14" si="0">IFERROR(ROUNDDOWN(Q14/M14,0),"")</f>
        <v>1</v>
      </c>
      <c r="U14" s="250"/>
      <c r="V14" s="406"/>
      <c r="W14" s="409">
        <f t="shared" ref="W14:W18" si="1">IFERROR(Q14-(T14*M14),"")</f>
        <v>24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121</v>
      </c>
      <c r="R15" s="247"/>
      <c r="S15" s="248"/>
      <c r="T15" s="249">
        <f t="shared" ref="T15:T22" si="3">IFERROR(ROUNDDOWN(Q15/M15,0),"")</f>
        <v>4</v>
      </c>
      <c r="U15" s="250"/>
      <c r="V15" s="406"/>
      <c r="W15" s="409">
        <f>IFERROR(Q15-(T15*M15),"")</f>
        <v>1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 t="shared" ref="T16" si="4"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5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63</v>
      </c>
      <c r="R17" s="247"/>
      <c r="S17" s="248"/>
      <c r="T17" s="249">
        <f t="shared" si="3"/>
        <v>1</v>
      </c>
      <c r="U17" s="250"/>
      <c r="V17" s="250"/>
      <c r="W17" s="251">
        <f t="shared" si="1"/>
        <v>23</v>
      </c>
      <c r="X17" s="252"/>
      <c r="Y17" s="252"/>
      <c r="Z17" s="253"/>
      <c r="AA17" s="481">
        <f t="shared" ref="AA17" si="6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42</v>
      </c>
      <c r="R18" s="247"/>
      <c r="S18" s="248"/>
      <c r="T18" s="249">
        <f t="shared" si="3"/>
        <v>1</v>
      </c>
      <c r="U18" s="250"/>
      <c r="V18" s="250"/>
      <c r="W18" s="251">
        <f t="shared" si="1"/>
        <v>2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61</v>
      </c>
      <c r="R19" s="247"/>
      <c r="S19" s="248"/>
      <c r="T19" s="249">
        <f t="shared" ref="T19" si="7">IFERROR(ROUNDDOWN(Q19/M19,0),"")</f>
        <v>1</v>
      </c>
      <c r="U19" s="250"/>
      <c r="V19" s="250"/>
      <c r="W19" s="251">
        <f>IFERROR(Q19-(T19*M19),"")</f>
        <v>21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75</v>
      </c>
      <c r="R20" s="247"/>
      <c r="S20" s="248"/>
      <c r="T20" s="249">
        <f t="shared" si="3"/>
        <v>1</v>
      </c>
      <c r="U20" s="250"/>
      <c r="V20" s="250"/>
      <c r="W20" s="251">
        <f>IFERROR(Q20-(T20*M20),"")</f>
        <v>25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 t="shared" ref="T21" si="8"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15</v>
      </c>
      <c r="R22" s="247"/>
      <c r="S22" s="248"/>
      <c r="T22" s="249">
        <f t="shared" si="3"/>
        <v>0</v>
      </c>
      <c r="U22" s="250"/>
      <c r="V22" s="250"/>
      <c r="W22" s="251">
        <f>IFERROR(Q22-(T22*M22),"")</f>
        <v>15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457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30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화성센터(저온)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경기 화성시 초록로 103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9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10">M13</f>
        <v>18</v>
      </c>
      <c r="N43" s="337"/>
      <c r="O43" s="337"/>
      <c r="P43" s="338"/>
      <c r="Q43" s="487">
        <f t="shared" ref="Q43:Q50" si="11">Q13</f>
        <v>23</v>
      </c>
      <c r="R43" s="488"/>
      <c r="S43" s="489"/>
      <c r="T43" s="487">
        <f t="shared" ref="T43:T50" si="12">T13</f>
        <v>1</v>
      </c>
      <c r="U43" s="488"/>
      <c r="V43" s="489"/>
      <c r="W43" s="336">
        <f t="shared" ref="W43:W50" si="13">W13</f>
        <v>5</v>
      </c>
      <c r="X43" s="337"/>
      <c r="Y43" s="337"/>
      <c r="Z43" s="338"/>
      <c r="AA43" s="490">
        <f t="shared" ref="AA43:AA50" si="14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9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10"/>
        <v>33</v>
      </c>
      <c r="N44" s="337"/>
      <c r="O44" s="337"/>
      <c r="P44" s="338"/>
      <c r="Q44" s="487">
        <f t="shared" si="11"/>
        <v>57</v>
      </c>
      <c r="R44" s="488"/>
      <c r="S44" s="489"/>
      <c r="T44" s="487">
        <f t="shared" si="12"/>
        <v>1</v>
      </c>
      <c r="U44" s="488"/>
      <c r="V44" s="489"/>
      <c r="W44" s="336">
        <f t="shared" si="13"/>
        <v>24</v>
      </c>
      <c r="X44" s="337"/>
      <c r="Y44" s="337"/>
      <c r="Z44" s="338"/>
      <c r="AA44" s="490">
        <f t="shared" si="14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9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10"/>
        <v>30</v>
      </c>
      <c r="N45" s="337"/>
      <c r="O45" s="337"/>
      <c r="P45" s="338"/>
      <c r="Q45" s="487">
        <f t="shared" si="11"/>
        <v>121</v>
      </c>
      <c r="R45" s="488"/>
      <c r="S45" s="489"/>
      <c r="T45" s="487">
        <f t="shared" si="12"/>
        <v>4</v>
      </c>
      <c r="U45" s="488"/>
      <c r="V45" s="489"/>
      <c r="W45" s="336">
        <f t="shared" si="13"/>
        <v>1</v>
      </c>
      <c r="X45" s="337"/>
      <c r="Y45" s="337"/>
      <c r="Z45" s="338"/>
      <c r="AA45" s="490">
        <f t="shared" si="14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9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10"/>
        <v>30</v>
      </c>
      <c r="N46" s="337"/>
      <c r="O46" s="337"/>
      <c r="P46" s="338"/>
      <c r="Q46" s="487">
        <f t="shared" si="11"/>
        <v>0</v>
      </c>
      <c r="R46" s="488"/>
      <c r="S46" s="489"/>
      <c r="T46" s="487">
        <f t="shared" si="12"/>
        <v>0</v>
      </c>
      <c r="U46" s="488"/>
      <c r="V46" s="489"/>
      <c r="W46" s="336">
        <f t="shared" si="13"/>
        <v>0</v>
      </c>
      <c r="X46" s="337"/>
      <c r="Y46" s="337"/>
      <c r="Z46" s="338"/>
      <c r="AA46" s="490" t="str">
        <f t="shared" si="14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9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10"/>
        <v>40</v>
      </c>
      <c r="N47" s="337"/>
      <c r="O47" s="337"/>
      <c r="P47" s="338"/>
      <c r="Q47" s="487">
        <f t="shared" si="11"/>
        <v>63</v>
      </c>
      <c r="R47" s="488"/>
      <c r="S47" s="489"/>
      <c r="T47" s="487">
        <f t="shared" si="12"/>
        <v>1</v>
      </c>
      <c r="U47" s="488"/>
      <c r="V47" s="489"/>
      <c r="W47" s="336">
        <f t="shared" si="13"/>
        <v>23</v>
      </c>
      <c r="X47" s="337"/>
      <c r="Y47" s="337"/>
      <c r="Z47" s="338"/>
      <c r="AA47" s="490">
        <f t="shared" si="14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9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10"/>
        <v>40</v>
      </c>
      <c r="N48" s="337"/>
      <c r="O48" s="337"/>
      <c r="P48" s="338"/>
      <c r="Q48" s="487">
        <f t="shared" si="11"/>
        <v>42</v>
      </c>
      <c r="R48" s="488"/>
      <c r="S48" s="489"/>
      <c r="T48" s="487">
        <f t="shared" si="12"/>
        <v>1</v>
      </c>
      <c r="U48" s="488"/>
      <c r="V48" s="489"/>
      <c r="W48" s="336">
        <f t="shared" si="13"/>
        <v>2</v>
      </c>
      <c r="X48" s="337"/>
      <c r="Y48" s="337"/>
      <c r="Z48" s="338"/>
      <c r="AA48" s="490">
        <f t="shared" si="14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9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10"/>
        <v>40</v>
      </c>
      <c r="N49" s="337"/>
      <c r="O49" s="337"/>
      <c r="P49" s="338"/>
      <c r="Q49" s="487">
        <f t="shared" si="11"/>
        <v>61</v>
      </c>
      <c r="R49" s="488"/>
      <c r="S49" s="489"/>
      <c r="T49" s="487">
        <f t="shared" si="12"/>
        <v>1</v>
      </c>
      <c r="U49" s="488"/>
      <c r="V49" s="489"/>
      <c r="W49" s="336">
        <f t="shared" si="13"/>
        <v>21</v>
      </c>
      <c r="X49" s="337"/>
      <c r="Y49" s="337"/>
      <c r="Z49" s="338"/>
      <c r="AA49" s="490">
        <f t="shared" si="14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9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10"/>
        <v>50</v>
      </c>
      <c r="N50" s="337"/>
      <c r="O50" s="337"/>
      <c r="P50" s="338"/>
      <c r="Q50" s="487">
        <f t="shared" si="11"/>
        <v>75</v>
      </c>
      <c r="R50" s="488"/>
      <c r="S50" s="489"/>
      <c r="T50" s="487">
        <f t="shared" si="12"/>
        <v>1</v>
      </c>
      <c r="U50" s="488"/>
      <c r="V50" s="489"/>
      <c r="W50" s="336">
        <f t="shared" si="13"/>
        <v>25</v>
      </c>
      <c r="X50" s="337"/>
      <c r="Y50" s="337"/>
      <c r="Z50" s="338"/>
      <c r="AA50" s="490">
        <f t="shared" si="14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5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6">M21</f>
        <v>50</v>
      </c>
      <c r="N51" s="337"/>
      <c r="O51" s="337"/>
      <c r="P51" s="338"/>
      <c r="Q51" s="487">
        <f t="shared" ref="Q51:Q52" si="17">Q21</f>
        <v>0</v>
      </c>
      <c r="R51" s="488"/>
      <c r="S51" s="489"/>
      <c r="T51" s="487">
        <f t="shared" ref="T51:T52" si="18">T21</f>
        <v>0</v>
      </c>
      <c r="U51" s="488"/>
      <c r="V51" s="489"/>
      <c r="W51" s="336">
        <f t="shared" ref="W51:W52" si="19">W21</f>
        <v>0</v>
      </c>
      <c r="X51" s="337"/>
      <c r="Y51" s="337"/>
      <c r="Z51" s="338"/>
      <c r="AA51" s="490" t="str">
        <f t="shared" ref="AA51:AA52" si="20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5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6"/>
        <v>40</v>
      </c>
      <c r="N52" s="337"/>
      <c r="O52" s="337"/>
      <c r="P52" s="338"/>
      <c r="Q52" s="487">
        <f t="shared" si="17"/>
        <v>15</v>
      </c>
      <c r="R52" s="488"/>
      <c r="S52" s="489"/>
      <c r="T52" s="487">
        <f t="shared" si="18"/>
        <v>0</v>
      </c>
      <c r="U52" s="488"/>
      <c r="V52" s="489"/>
      <c r="W52" s="336">
        <f t="shared" si="19"/>
        <v>15</v>
      </c>
      <c r="X52" s="337"/>
      <c r="Y52" s="337"/>
      <c r="Z52" s="338"/>
      <c r="AA52" s="490">
        <f t="shared" si="20"/>
        <v>46309</v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457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 화성시 초록로 103
오민수 대리 031-8077-2407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Q2:AH11 G8:L11 N8:P11 H2:K5 G2:G6 M2:P5 L2:L6 G38:L41 N38:P41 H30:K35 G30:G36 Q30:AH41 M30:P35 L30:L36 F27:M27 C42:D42 B12:E12 C17:D26 M8:M26 T13:T26 E13:E27 Q13:Q26 E42:E57 B13:B28 B42:B58 M38:M57 AA42:AA56 C45:D56 AA12:AA26" xr:uid="{80DC0A90-8290-467D-84EA-FA8D43288E30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4FE79-A040-4249-8D14-6EF50DC7AE16}">
  <sheetPr>
    <tabColor theme="4" tint="0.39997558519241921"/>
    <pageSetUpPr fitToPage="1"/>
  </sheetPr>
  <dimension ref="B1:BF60"/>
  <sheetViews>
    <sheetView topLeftCell="A7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5" width="2.33203125" style="5"/>
    <col min="36" max="36" width="26.44140625" style="5" bestFit="1" customWidth="1"/>
    <col min="37" max="37" width="4.5546875" style="5" bestFit="1" customWidth="1"/>
    <col min="38" max="38" width="2.33203125" style="5"/>
    <col min="39" max="40" width="7.44140625" style="5" bestFit="1" customWidth="1"/>
    <col min="41" max="16384" width="2.33203125" style="5"/>
  </cols>
  <sheetData>
    <row r="1" spans="2:58" ht="14.25" thickBot="1" x14ac:dyDescent="0.2">
      <c r="B1" s="29" t="s">
        <v>96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71</v>
      </c>
      <c r="R13" s="247"/>
      <c r="S13" s="248"/>
      <c r="T13" s="249">
        <f>IFERROR(ROUNDDOWN(Q13/M13,0),"")</f>
        <v>3</v>
      </c>
      <c r="U13" s="250"/>
      <c r="V13" s="406"/>
      <c r="W13" s="409">
        <f>IFERROR(Q13-(T13*M13),"")</f>
        <v>17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135</v>
      </c>
      <c r="R14" s="247"/>
      <c r="S14" s="248"/>
      <c r="T14" s="249">
        <f t="shared" ref="T14:T18" si="0">IFERROR(ROUNDDOWN(Q14/M14,0),"")</f>
        <v>4</v>
      </c>
      <c r="U14" s="250"/>
      <c r="V14" s="406"/>
      <c r="W14" s="409">
        <f t="shared" ref="W14:W18" si="1">IFERROR(Q14-(T14*M14),"")</f>
        <v>3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227</v>
      </c>
      <c r="R15" s="247"/>
      <c r="S15" s="248"/>
      <c r="T15" s="249">
        <f>IFERROR(ROUNDDOWN(Q15/M15,0),"")</f>
        <v>7</v>
      </c>
      <c r="U15" s="250"/>
      <c r="V15" s="406"/>
      <c r="W15" s="409">
        <f>IFERROR(Q15-(T15*M15),"")</f>
        <v>17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J15" s="76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J16" s="76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241</v>
      </c>
      <c r="R17" s="247"/>
      <c r="S17" s="248"/>
      <c r="T17" s="249">
        <f t="shared" si="0"/>
        <v>6</v>
      </c>
      <c r="U17" s="250"/>
      <c r="V17" s="250"/>
      <c r="W17" s="251">
        <f t="shared" si="1"/>
        <v>1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J17" s="76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93</v>
      </c>
      <c r="R18" s="247"/>
      <c r="S18" s="248"/>
      <c r="T18" s="249">
        <f t="shared" si="0"/>
        <v>2</v>
      </c>
      <c r="U18" s="250"/>
      <c r="V18" s="250"/>
      <c r="W18" s="251">
        <f t="shared" si="1"/>
        <v>13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J18" s="110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122</v>
      </c>
      <c r="R19" s="247"/>
      <c r="S19" s="248"/>
      <c r="T19" s="249">
        <f>IFERROR(ROUNDDOWN(Q19/M19,0),"")</f>
        <v>3</v>
      </c>
      <c r="U19" s="250"/>
      <c r="V19" s="250"/>
      <c r="W19" s="251">
        <f>IFERROR(Q19-(T19*M19),"")</f>
        <v>2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J19" s="54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126</v>
      </c>
      <c r="R20" s="247"/>
      <c r="S20" s="248"/>
      <c r="T20" s="249">
        <f>IFERROR(ROUNDDOWN(Q20/M20,0),"")</f>
        <v>2</v>
      </c>
      <c r="U20" s="250"/>
      <c r="V20" s="250"/>
      <c r="W20" s="251">
        <f>IFERROR(Q20-(T20*M20),"")</f>
        <v>26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J20" s="54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J21" s="54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31</v>
      </c>
      <c r="R22" s="247"/>
      <c r="S22" s="248"/>
      <c r="T22" s="249">
        <f>IFERROR(ROUNDDOWN(Q22/M22,0),"")</f>
        <v>0</v>
      </c>
      <c r="U22" s="250"/>
      <c r="V22" s="250"/>
      <c r="W22" s="251">
        <f>IFERROR(Q22-(T22*M22),"")</f>
        <v>31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J22" s="54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1046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97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청라센터(저온)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363" t="str">
        <f>G8</f>
        <v>인천광역시 서구 북항로120번길 55,
청라로지스틱스센터3, 9층</v>
      </c>
      <c r="H38" s="363"/>
      <c r="I38" s="363"/>
      <c r="J38" s="363"/>
      <c r="K38" s="363"/>
      <c r="L38" s="363"/>
      <c r="M38" s="363"/>
      <c r="N38" s="363"/>
      <c r="O38" s="363"/>
      <c r="P38" s="363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363"/>
      <c r="H39" s="363"/>
      <c r="I39" s="363"/>
      <c r="J39" s="363"/>
      <c r="K39" s="363"/>
      <c r="L39" s="363"/>
      <c r="M39" s="363"/>
      <c r="N39" s="363"/>
      <c r="O39" s="363"/>
      <c r="P39" s="363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71</v>
      </c>
      <c r="R43" s="488"/>
      <c r="S43" s="489"/>
      <c r="T43" s="487">
        <f t="shared" ref="T43:T50" si="8">T13</f>
        <v>3</v>
      </c>
      <c r="U43" s="488"/>
      <c r="V43" s="489"/>
      <c r="W43" s="336">
        <f t="shared" ref="W43:W50" si="9">W13</f>
        <v>17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135</v>
      </c>
      <c r="R44" s="488"/>
      <c r="S44" s="489"/>
      <c r="T44" s="487">
        <f t="shared" si="8"/>
        <v>4</v>
      </c>
      <c r="U44" s="488"/>
      <c r="V44" s="489"/>
      <c r="W44" s="336">
        <f t="shared" si="9"/>
        <v>3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227</v>
      </c>
      <c r="R45" s="488"/>
      <c r="S45" s="489"/>
      <c r="T45" s="487">
        <f t="shared" si="8"/>
        <v>7</v>
      </c>
      <c r="U45" s="488"/>
      <c r="V45" s="489"/>
      <c r="W45" s="336">
        <f t="shared" si="9"/>
        <v>17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241</v>
      </c>
      <c r="R47" s="488"/>
      <c r="S47" s="489"/>
      <c r="T47" s="487">
        <f t="shared" si="8"/>
        <v>6</v>
      </c>
      <c r="U47" s="488"/>
      <c r="V47" s="489"/>
      <c r="W47" s="336">
        <f t="shared" si="9"/>
        <v>1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93</v>
      </c>
      <c r="R48" s="488"/>
      <c r="S48" s="489"/>
      <c r="T48" s="487">
        <f t="shared" si="8"/>
        <v>2</v>
      </c>
      <c r="U48" s="488"/>
      <c r="V48" s="489"/>
      <c r="W48" s="336">
        <f t="shared" si="9"/>
        <v>13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122</v>
      </c>
      <c r="R49" s="488"/>
      <c r="S49" s="489"/>
      <c r="T49" s="487">
        <f t="shared" si="8"/>
        <v>3</v>
      </c>
      <c r="U49" s="488"/>
      <c r="V49" s="489"/>
      <c r="W49" s="336">
        <f t="shared" si="9"/>
        <v>2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126</v>
      </c>
      <c r="R50" s="488"/>
      <c r="S50" s="489"/>
      <c r="T50" s="487">
        <f t="shared" si="8"/>
        <v>2</v>
      </c>
      <c r="U50" s="488"/>
      <c r="V50" s="489"/>
      <c r="W50" s="336">
        <f t="shared" si="9"/>
        <v>26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31</v>
      </c>
      <c r="R52" s="488"/>
      <c r="S52" s="489"/>
      <c r="T52" s="487">
        <f t="shared" si="14"/>
        <v>0</v>
      </c>
      <c r="U52" s="488"/>
      <c r="V52" s="489"/>
      <c r="W52" s="336">
        <f t="shared" si="15"/>
        <v>31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1046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인천광역시 서구 북항로120번길 55,
청라로지스틱스센터3, 9층
02)437-0500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G8:L11 N8:P11 H2:K5 G2:G6 M2:P5 L2:L6 Q2:AH11 G38:L41 N38:P41 H30:K35 G30:G36 Q30:AH41 M30:P35 L30:L36 E27:M27 W28 C42:D42 B12:E12 C17:D26 M8:M26 T13:T26 Q13:Q26 E13:E26 E42:E57 B13:B28 B42:B58 M38:M57 AA42:AA56 C45:D56 AA12:AA26" xr:uid="{7411597B-EB2C-4D81-9A58-E8F63979B6C2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9BEA-9D55-4B92-AE90-F117EAA2E540}">
  <sheetPr>
    <tabColor theme="4" tint="0.39997558519241921"/>
    <pageSetUpPr fitToPage="1"/>
  </sheetPr>
  <dimension ref="B1:BF60"/>
  <sheetViews>
    <sheetView topLeftCell="A8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5" width="2.33203125" style="5"/>
    <col min="36" max="36" width="3" style="5" customWidth="1"/>
    <col min="37" max="38" width="2.33203125" style="5"/>
    <col min="39" max="39" width="31" style="5" bestFit="1" customWidth="1"/>
    <col min="40" max="40" width="7.44140625" style="5" bestFit="1" customWidth="1"/>
    <col min="41" max="42" width="2.33203125" style="5"/>
    <col min="43" max="43" width="7.44140625" style="5" bestFit="1" customWidth="1"/>
    <col min="44" max="44" width="2.33203125" style="5"/>
    <col min="45" max="45" width="7.44140625" style="5" bestFit="1" customWidth="1"/>
    <col min="46" max="16384" width="2.33203125" style="5"/>
  </cols>
  <sheetData>
    <row r="1" spans="2:58" ht="14.25" thickBot="1" x14ac:dyDescent="0.2">
      <c r="B1" s="29" t="s">
        <v>58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22</v>
      </c>
      <c r="R13" s="247"/>
      <c r="S13" s="248"/>
      <c r="T13" s="249">
        <f>IFERROR(ROUNDDOWN(Q13/M13,0),"")</f>
        <v>1</v>
      </c>
      <c r="U13" s="250"/>
      <c r="V13" s="406"/>
      <c r="W13" s="409">
        <f>IFERROR(Q13-(T13*M13),"")</f>
        <v>4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M13" s="76"/>
      <c r="AN13" s="54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84</v>
      </c>
      <c r="R14" s="247"/>
      <c r="S14" s="248"/>
      <c r="T14" s="249">
        <f t="shared" ref="T14:T18" si="0">IFERROR(ROUNDDOWN(Q14/M14,0),"")</f>
        <v>2</v>
      </c>
      <c r="U14" s="250"/>
      <c r="V14" s="406"/>
      <c r="W14" s="409">
        <f t="shared" ref="W14:W18" si="1">IFERROR(Q14-(T14*M14),"")</f>
        <v>18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M14" s="76"/>
      <c r="AN14" s="54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119</v>
      </c>
      <c r="R15" s="247"/>
      <c r="S15" s="248"/>
      <c r="T15" s="249">
        <f>IFERROR(ROUNDDOWN(Q15/M15,0),"")</f>
        <v>3</v>
      </c>
      <c r="U15" s="250"/>
      <c r="V15" s="406"/>
      <c r="W15" s="409">
        <f>IFERROR(Q15-(T15*M15),"")</f>
        <v>29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M15" s="110"/>
      <c r="AN15" s="54"/>
      <c r="AO15" s="110"/>
      <c r="AP15" s="110"/>
      <c r="AQ15" s="76"/>
      <c r="AR15" s="110"/>
      <c r="AS15" s="76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M16" s="110"/>
      <c r="AN16" s="54"/>
      <c r="AO16" s="110"/>
      <c r="AP16" s="110"/>
      <c r="AQ16" s="76"/>
      <c r="AR16" s="110"/>
      <c r="AS16" s="76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66</v>
      </c>
      <c r="R17" s="247"/>
      <c r="S17" s="248"/>
      <c r="T17" s="249">
        <f t="shared" si="0"/>
        <v>1</v>
      </c>
      <c r="U17" s="250"/>
      <c r="V17" s="250"/>
      <c r="W17" s="251">
        <f t="shared" si="1"/>
        <v>26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M17" s="110"/>
      <c r="AN17" s="54"/>
      <c r="AO17" s="110"/>
      <c r="AP17" s="110"/>
      <c r="AQ17" s="76"/>
      <c r="AR17" s="110"/>
      <c r="AS17" s="76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51</v>
      </c>
      <c r="R18" s="247"/>
      <c r="S18" s="248"/>
      <c r="T18" s="249">
        <f t="shared" si="0"/>
        <v>1</v>
      </c>
      <c r="U18" s="250"/>
      <c r="V18" s="250"/>
      <c r="W18" s="251">
        <f t="shared" si="1"/>
        <v>11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110"/>
      <c r="AM18" s="110"/>
      <c r="AN18" s="54"/>
      <c r="AO18" s="110"/>
      <c r="AP18" s="110"/>
      <c r="AQ18" s="76"/>
      <c r="AR18" s="110"/>
      <c r="AS18" s="76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61</v>
      </c>
      <c r="R19" s="247"/>
      <c r="S19" s="248"/>
      <c r="T19" s="249">
        <f>IFERROR(ROUNDDOWN(Q19/M19,0),"")</f>
        <v>1</v>
      </c>
      <c r="U19" s="250"/>
      <c r="V19" s="250"/>
      <c r="W19" s="251">
        <f>IFERROR(Q19-(T19*M19),"")</f>
        <v>21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M19" s="110"/>
      <c r="AN19" s="54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52</v>
      </c>
      <c r="R20" s="247"/>
      <c r="S20" s="248"/>
      <c r="T20" s="249">
        <f>IFERROR(ROUNDDOWN(Q20/M20,0),"")</f>
        <v>1</v>
      </c>
      <c r="U20" s="250"/>
      <c r="V20" s="250"/>
      <c r="W20" s="251">
        <f>IFERROR(Q20-(T20*M20),"")</f>
        <v>2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M20" s="110"/>
      <c r="AN20" s="54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M21" s="110"/>
      <c r="AN21" s="54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16</v>
      </c>
      <c r="R22" s="247"/>
      <c r="S22" s="248"/>
      <c r="T22" s="249">
        <f>IFERROR(ROUNDDOWN(Q22/M22,0),"")</f>
        <v>0</v>
      </c>
      <c r="U22" s="250"/>
      <c r="V22" s="250"/>
      <c r="W22" s="251">
        <f>IFERROR(Q22-(T22*M22),"")</f>
        <v>16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76"/>
      <c r="AM22" s="110"/>
      <c r="AN22" s="54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76"/>
      <c r="AR23" s="110"/>
      <c r="AS23" s="76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471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33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평택센터(저온)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경기도 평택시 진위면 마산8로10,
진위물류센터 창고동 1층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22</v>
      </c>
      <c r="R43" s="488"/>
      <c r="S43" s="489"/>
      <c r="T43" s="487">
        <f t="shared" ref="T43:T50" si="8">T13</f>
        <v>1</v>
      </c>
      <c r="U43" s="488"/>
      <c r="V43" s="489"/>
      <c r="W43" s="336">
        <f t="shared" ref="W43:W50" si="9">W13</f>
        <v>4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84</v>
      </c>
      <c r="R44" s="488"/>
      <c r="S44" s="489"/>
      <c r="T44" s="487">
        <f t="shared" si="8"/>
        <v>2</v>
      </c>
      <c r="U44" s="488"/>
      <c r="V44" s="489"/>
      <c r="W44" s="336">
        <f t="shared" si="9"/>
        <v>18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119</v>
      </c>
      <c r="R45" s="488"/>
      <c r="S45" s="489"/>
      <c r="T45" s="487">
        <f t="shared" si="8"/>
        <v>3</v>
      </c>
      <c r="U45" s="488"/>
      <c r="V45" s="489"/>
      <c r="W45" s="336">
        <f t="shared" si="9"/>
        <v>29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66</v>
      </c>
      <c r="R47" s="488"/>
      <c r="S47" s="489"/>
      <c r="T47" s="487">
        <f t="shared" si="8"/>
        <v>1</v>
      </c>
      <c r="U47" s="488"/>
      <c r="V47" s="489"/>
      <c r="W47" s="336">
        <f t="shared" si="9"/>
        <v>26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51</v>
      </c>
      <c r="R48" s="488"/>
      <c r="S48" s="489"/>
      <c r="T48" s="487">
        <f t="shared" si="8"/>
        <v>1</v>
      </c>
      <c r="U48" s="488"/>
      <c r="V48" s="489"/>
      <c r="W48" s="336">
        <f t="shared" si="9"/>
        <v>11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61</v>
      </c>
      <c r="R49" s="488"/>
      <c r="S49" s="489"/>
      <c r="T49" s="487">
        <f t="shared" si="8"/>
        <v>1</v>
      </c>
      <c r="U49" s="488"/>
      <c r="V49" s="489"/>
      <c r="W49" s="336">
        <f t="shared" si="9"/>
        <v>21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52</v>
      </c>
      <c r="R50" s="488"/>
      <c r="S50" s="489"/>
      <c r="T50" s="487">
        <f t="shared" si="8"/>
        <v>1</v>
      </c>
      <c r="U50" s="488"/>
      <c r="V50" s="489"/>
      <c r="W50" s="336">
        <f t="shared" si="9"/>
        <v>2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16</v>
      </c>
      <c r="R52" s="488"/>
      <c r="S52" s="489"/>
      <c r="T52" s="487">
        <f t="shared" si="14"/>
        <v>0</v>
      </c>
      <c r="U52" s="488"/>
      <c r="V52" s="489"/>
      <c r="W52" s="336">
        <f t="shared" si="15"/>
        <v>16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471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경기도 평택시 진위면 마산8로10,
진위물류센터 창고동 1층
강민구 대리 031-663-9260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C0706202-B897-441D-BDB4-65129A4387F4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BDB66-61C2-478D-A7E0-F6E784239833}">
  <sheetPr>
    <tabColor theme="4" tint="0.39997558519241921"/>
    <pageSetUpPr fitToPage="1"/>
  </sheetPr>
  <dimension ref="B1:BF60"/>
  <sheetViews>
    <sheetView topLeftCell="A6"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5" width="2.33203125" style="5"/>
    <col min="36" max="36" width="28.21875" style="5" bestFit="1" customWidth="1"/>
    <col min="37" max="37" width="5.5546875" style="5" bestFit="1" customWidth="1"/>
    <col min="38" max="38" width="2.33203125" style="5"/>
    <col min="39" max="39" width="31" style="5" bestFit="1" customWidth="1"/>
    <col min="40" max="40" width="7.44140625" style="5" bestFit="1" customWidth="1"/>
    <col min="41" max="41" width="5.6640625" style="5" bestFit="1" customWidth="1"/>
    <col min="42" max="16384" width="2.33203125" style="5"/>
  </cols>
  <sheetData>
    <row r="1" spans="2:58" ht="14.25" thickBot="1" x14ac:dyDescent="0.2">
      <c r="B1" s="29" t="s">
        <v>93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113</v>
      </c>
      <c r="R13" s="247"/>
      <c r="S13" s="248"/>
      <c r="T13" s="249">
        <f>IFERROR(ROUNDDOWN(Q13/M13,0),"")</f>
        <v>6</v>
      </c>
      <c r="U13" s="250"/>
      <c r="V13" s="406"/>
      <c r="W13" s="409">
        <f>IFERROR(Q13-(T13*M13),"")</f>
        <v>5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254</v>
      </c>
      <c r="R14" s="247"/>
      <c r="S14" s="248"/>
      <c r="T14" s="249">
        <f t="shared" ref="T14:T18" si="0">IFERROR(ROUNDDOWN(Q14/M14,0),"")</f>
        <v>7</v>
      </c>
      <c r="U14" s="250"/>
      <c r="V14" s="406"/>
      <c r="W14" s="409">
        <f t="shared" ref="W14:W18" si="1">IFERROR(Q14-(T14*M14),"")</f>
        <v>23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297</v>
      </c>
      <c r="R15" s="247"/>
      <c r="S15" s="248"/>
      <c r="T15" s="249">
        <f>IFERROR(ROUNDDOWN(Q15/M15,0),"")</f>
        <v>9</v>
      </c>
      <c r="U15" s="250"/>
      <c r="V15" s="406"/>
      <c r="W15" s="409">
        <f>IFERROR(Q15-(T15*M15),"")</f>
        <v>27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J15" s="76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J16" s="76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248</v>
      </c>
      <c r="R17" s="247"/>
      <c r="S17" s="248"/>
      <c r="T17" s="249">
        <f t="shared" si="0"/>
        <v>6</v>
      </c>
      <c r="U17" s="250"/>
      <c r="V17" s="250"/>
      <c r="W17" s="251">
        <f t="shared" si="1"/>
        <v>8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J17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147</v>
      </c>
      <c r="R18" s="247"/>
      <c r="S18" s="248"/>
      <c r="T18" s="249">
        <f t="shared" si="0"/>
        <v>3</v>
      </c>
      <c r="U18" s="250"/>
      <c r="V18" s="250"/>
      <c r="W18" s="251">
        <f t="shared" si="1"/>
        <v>27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J18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261</v>
      </c>
      <c r="R19" s="247"/>
      <c r="S19" s="248"/>
      <c r="T19" s="249">
        <f>IFERROR(ROUNDDOWN(Q19/M19,0),"")</f>
        <v>6</v>
      </c>
      <c r="U19" s="250"/>
      <c r="V19" s="250"/>
      <c r="W19" s="251">
        <f>IFERROR(Q19-(T19*M19),"")</f>
        <v>21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J19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229</v>
      </c>
      <c r="R20" s="247"/>
      <c r="S20" s="248"/>
      <c r="T20" s="249">
        <f>IFERROR(ROUNDDOWN(Q20/M20,0),"")</f>
        <v>4</v>
      </c>
      <c r="U20" s="250"/>
      <c r="V20" s="250"/>
      <c r="W20" s="251">
        <f>IFERROR(Q20-(T20*M20),"")</f>
        <v>29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J20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J21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130</v>
      </c>
      <c r="R22" s="247"/>
      <c r="S22" s="248"/>
      <c r="T22" s="249">
        <f>IFERROR(ROUNDDOWN(Q22/M22,0),"")</f>
        <v>3</v>
      </c>
      <c r="U22" s="250"/>
      <c r="V22" s="250"/>
      <c r="W22" s="251">
        <f>IFERROR(Q22-(T22*M22),"")</f>
        <v>10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J22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J23" s="76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J25" s="76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1679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92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4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4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4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4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포천센터(저온)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4" x14ac:dyDescent="0.15">
      <c r="B38" s="210"/>
      <c r="C38" s="189" t="s">
        <v>4</v>
      </c>
      <c r="D38" s="182"/>
      <c r="E38" s="182"/>
      <c r="F38" s="182"/>
      <c r="G38" s="199" t="str">
        <f>G8</f>
        <v>경기도 포천시 설운동 477,B2F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4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4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4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4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4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113</v>
      </c>
      <c r="R43" s="488"/>
      <c r="S43" s="489"/>
      <c r="T43" s="487">
        <f t="shared" ref="T43:T50" si="8">T13</f>
        <v>6</v>
      </c>
      <c r="U43" s="488"/>
      <c r="V43" s="489"/>
      <c r="W43" s="336">
        <f t="shared" ref="W43:W50" si="9">W13</f>
        <v>5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</row>
    <row r="44" spans="2:34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254</v>
      </c>
      <c r="R44" s="488"/>
      <c r="S44" s="489"/>
      <c r="T44" s="487">
        <f t="shared" si="8"/>
        <v>7</v>
      </c>
      <c r="U44" s="488"/>
      <c r="V44" s="489"/>
      <c r="W44" s="336">
        <f t="shared" si="9"/>
        <v>23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</row>
    <row r="45" spans="2:34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297</v>
      </c>
      <c r="R45" s="488"/>
      <c r="S45" s="489"/>
      <c r="T45" s="487">
        <f t="shared" si="8"/>
        <v>9</v>
      </c>
      <c r="U45" s="488"/>
      <c r="V45" s="489"/>
      <c r="W45" s="336">
        <f t="shared" si="9"/>
        <v>27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</row>
    <row r="46" spans="2:34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</row>
    <row r="47" spans="2:34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248</v>
      </c>
      <c r="R47" s="488"/>
      <c r="S47" s="489"/>
      <c r="T47" s="487">
        <f t="shared" si="8"/>
        <v>6</v>
      </c>
      <c r="U47" s="488"/>
      <c r="V47" s="489"/>
      <c r="W47" s="336">
        <f t="shared" si="9"/>
        <v>8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</row>
    <row r="48" spans="2:34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147</v>
      </c>
      <c r="R48" s="488"/>
      <c r="S48" s="489"/>
      <c r="T48" s="487">
        <f t="shared" si="8"/>
        <v>3</v>
      </c>
      <c r="U48" s="488"/>
      <c r="V48" s="489"/>
      <c r="W48" s="336">
        <f t="shared" si="9"/>
        <v>27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</row>
    <row r="49" spans="2:34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261</v>
      </c>
      <c r="R49" s="488"/>
      <c r="S49" s="489"/>
      <c r="T49" s="487">
        <f t="shared" si="8"/>
        <v>6</v>
      </c>
      <c r="U49" s="488"/>
      <c r="V49" s="489"/>
      <c r="W49" s="336">
        <f t="shared" si="9"/>
        <v>21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</row>
    <row r="50" spans="2:34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229</v>
      </c>
      <c r="R50" s="488"/>
      <c r="S50" s="489"/>
      <c r="T50" s="487">
        <f t="shared" si="8"/>
        <v>4</v>
      </c>
      <c r="U50" s="488"/>
      <c r="V50" s="489"/>
      <c r="W50" s="336">
        <f t="shared" si="9"/>
        <v>29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</row>
    <row r="51" spans="2:34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</row>
    <row r="52" spans="2:34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130</v>
      </c>
      <c r="R52" s="488"/>
      <c r="S52" s="489"/>
      <c r="T52" s="487">
        <f t="shared" si="14"/>
        <v>3</v>
      </c>
      <c r="U52" s="488"/>
      <c r="V52" s="489"/>
      <c r="W52" s="336">
        <f t="shared" si="15"/>
        <v>10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</row>
    <row r="53" spans="2:34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</row>
    <row r="54" spans="2:34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4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</row>
    <row r="56" spans="2:34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4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1679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4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경기도 포천시 설운동 477,B2F
031-543-2486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4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4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G8:L11 N8:P11 H2:K5 G2:G6 M2:P5 L2:L6 Q2:AH11 G38:L41 N38:P41 H30:K35 G30:G36 Q30:AH41 M30:P35 L30:L36 E27:M27 W28 C42:D42 B12:E12 C17:D26 M8:M26 T13:T26 Q13:Q26 E13:E26 E42:E57 B13:B28 B42:B58 M38:M57 AA42:AA56 C45:D56 AA12:AA26" xr:uid="{F4850785-B245-4D02-91B7-5A2823D1B828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CE651-7E30-4AC2-9CEE-AE641E05D514}">
  <sheetPr>
    <tabColor theme="4" tint="0.39997558519241921"/>
    <pageSetUpPr fitToPage="1"/>
  </sheetPr>
  <dimension ref="B1:BF60"/>
  <sheetViews>
    <sheetView zoomScaleNormal="100" workbookViewId="0">
      <selection activeCell="AK17" sqref="AK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12.88671875" style="5" customWidth="1"/>
    <col min="13" max="16" width="1.109375" style="5" customWidth="1"/>
    <col min="17" max="21" width="2.33203125" style="5"/>
    <col min="22" max="25" width="1.6640625" style="5" customWidth="1"/>
    <col min="26" max="33" width="2.33203125" style="5"/>
    <col min="34" max="34" width="2.33203125" style="5" customWidth="1"/>
    <col min="35" max="36" width="2.33203125" style="5"/>
    <col min="37" max="37" width="31" style="5" bestFit="1" customWidth="1"/>
    <col min="38" max="38" width="4" style="5" bestFit="1" customWidth="1"/>
    <col min="39" max="39" width="31" style="5" bestFit="1" customWidth="1"/>
    <col min="40" max="40" width="7.44140625" style="5" bestFit="1" customWidth="1"/>
    <col min="41" max="16384" width="2.33203125" style="5"/>
  </cols>
  <sheetData>
    <row r="1" spans="2:58" ht="14.25" thickBot="1" x14ac:dyDescent="0.2">
      <c r="B1" s="29" t="s">
        <v>38</v>
      </c>
    </row>
    <row r="2" spans="2:5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5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5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112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5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5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113</v>
      </c>
      <c r="W6" s="284"/>
      <c r="X6" s="284"/>
      <c r="Y6" s="284"/>
      <c r="Z6" s="284"/>
      <c r="AA6" s="284"/>
      <c r="AB6" s="279" t="s">
        <v>51</v>
      </c>
      <c r="AC6" s="279"/>
      <c r="AD6" s="284" t="s">
        <v>114</v>
      </c>
      <c r="AE6" s="284"/>
      <c r="AF6" s="284"/>
      <c r="AG6" s="284"/>
      <c r="AH6" s="285"/>
    </row>
    <row r="7" spans="2:5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58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115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5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5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53</v>
      </c>
      <c r="AE10" s="284"/>
      <c r="AF10" s="284"/>
      <c r="AG10" s="284"/>
      <c r="AH10" s="285"/>
    </row>
    <row r="11" spans="2:5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58" ht="18.7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507" t="s">
        <v>41</v>
      </c>
      <c r="X12" s="508"/>
      <c r="Y12" s="508"/>
      <c r="Z12" s="509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58" ht="20.100000000000001" customHeight="1" x14ac:dyDescent="0.15">
      <c r="B13" s="513">
        <f>'원주(날짜변경!!)'!$B$13</f>
        <v>46307</v>
      </c>
      <c r="C13" s="514"/>
      <c r="D13" s="515"/>
      <c r="E13" s="510" t="s">
        <v>116</v>
      </c>
      <c r="F13" s="511"/>
      <c r="G13" s="511"/>
      <c r="H13" s="511"/>
      <c r="I13" s="511"/>
      <c r="J13" s="511"/>
      <c r="K13" s="511"/>
      <c r="L13" s="512"/>
      <c r="M13" s="501">
        <v>18</v>
      </c>
      <c r="N13" s="502"/>
      <c r="O13" s="502"/>
      <c r="P13" s="503"/>
      <c r="Q13" s="246">
        <f>IFERROR(VLOOKUP($B$1,'탭스푸드피벗발주량 (2)'!A:R,2,FALSE),0)</f>
        <v>71</v>
      </c>
      <c r="R13" s="247"/>
      <c r="S13" s="248"/>
      <c r="T13" s="249">
        <f>IFERROR(ROUNDDOWN(Q13/M13,0),"")</f>
        <v>3</v>
      </c>
      <c r="U13" s="250"/>
      <c r="V13" s="406"/>
      <c r="W13" s="409">
        <f>IFERROR(Q13-(T13*M13),"")</f>
        <v>17</v>
      </c>
      <c r="X13" s="410"/>
      <c r="Y13" s="410"/>
      <c r="Z13" s="411"/>
      <c r="AA13" s="481">
        <f>IF(Q13=0,"",$B$13+2)</f>
        <v>46309</v>
      </c>
      <c r="AB13" s="482"/>
      <c r="AC13" s="482"/>
      <c r="AD13" s="482"/>
      <c r="AE13" s="482"/>
      <c r="AF13" s="482"/>
      <c r="AG13" s="482"/>
      <c r="AH13" s="483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</row>
    <row r="14" spans="2:58" ht="20.100000000000001" customHeight="1" x14ac:dyDescent="0.15">
      <c r="B14" s="49"/>
      <c r="C14" s="50"/>
      <c r="D14" s="50"/>
      <c r="E14" s="478" t="s">
        <v>233</v>
      </c>
      <c r="F14" s="479"/>
      <c r="G14" s="479"/>
      <c r="H14" s="479"/>
      <c r="I14" s="479"/>
      <c r="J14" s="479"/>
      <c r="K14" s="479"/>
      <c r="L14" s="480"/>
      <c r="M14" s="243">
        <v>33</v>
      </c>
      <c r="N14" s="244"/>
      <c r="O14" s="244"/>
      <c r="P14" s="245"/>
      <c r="Q14" s="246">
        <f>IFERROR(VLOOKUP($B$1,'탭스푸드피벗발주량 (2)'!A:R,3,FALSE),0)</f>
        <v>167</v>
      </c>
      <c r="R14" s="247"/>
      <c r="S14" s="248"/>
      <c r="T14" s="249">
        <f t="shared" ref="T14:T18" si="0">IFERROR(ROUNDDOWN(Q14/M14,0),"")</f>
        <v>5</v>
      </c>
      <c r="U14" s="250"/>
      <c r="V14" s="406"/>
      <c r="W14" s="409">
        <f t="shared" ref="W14:W18" si="1">IFERROR(Q14-(T14*M14),"")</f>
        <v>2</v>
      </c>
      <c r="X14" s="410"/>
      <c r="Y14" s="410"/>
      <c r="Z14" s="411"/>
      <c r="AA14" s="481">
        <f t="shared" ref="AA14:AA18" si="2">IF(W14=0,"",$B$13+2)</f>
        <v>46309</v>
      </c>
      <c r="AB14" s="482"/>
      <c r="AC14" s="482"/>
      <c r="AD14" s="482"/>
      <c r="AE14" s="482"/>
      <c r="AF14" s="482"/>
      <c r="AG14" s="482"/>
      <c r="AH14" s="483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6"/>
      <c r="AW14" s="76"/>
      <c r="AX14" s="76"/>
      <c r="AY14" s="76"/>
      <c r="AZ14" s="76"/>
      <c r="BA14" s="76"/>
      <c r="BB14" s="76"/>
      <c r="BC14" s="76"/>
      <c r="BD14" s="76"/>
      <c r="BE14" s="76"/>
      <c r="BF14" s="76"/>
    </row>
    <row r="15" spans="2:58" ht="20.100000000000001" customHeight="1" x14ac:dyDescent="0.15">
      <c r="B15" s="49"/>
      <c r="C15" s="50"/>
      <c r="D15" s="50"/>
      <c r="E15" s="478" t="s">
        <v>321</v>
      </c>
      <c r="F15" s="479"/>
      <c r="G15" s="479"/>
      <c r="H15" s="479"/>
      <c r="I15" s="479"/>
      <c r="J15" s="479"/>
      <c r="K15" s="479"/>
      <c r="L15" s="480"/>
      <c r="M15" s="243">
        <v>30</v>
      </c>
      <c r="N15" s="244"/>
      <c r="O15" s="244"/>
      <c r="P15" s="245"/>
      <c r="Q15" s="246">
        <f>IFERROR(VLOOKUP($B$1,'탭스푸드피벗발주량 (2)'!A:R,4,FALSE),0)</f>
        <v>245</v>
      </c>
      <c r="R15" s="247"/>
      <c r="S15" s="248"/>
      <c r="T15" s="249">
        <f>IFERROR(ROUNDDOWN(Q15/M15,0),"")</f>
        <v>8</v>
      </c>
      <c r="U15" s="250"/>
      <c r="V15" s="406"/>
      <c r="W15" s="409">
        <f>IFERROR(Q15-(T15*M15),"")</f>
        <v>5</v>
      </c>
      <c r="X15" s="410"/>
      <c r="Y15" s="410"/>
      <c r="Z15" s="411"/>
      <c r="AA15" s="481">
        <f t="shared" si="2"/>
        <v>46309</v>
      </c>
      <c r="AB15" s="482"/>
      <c r="AC15" s="482"/>
      <c r="AD15" s="482"/>
      <c r="AE15" s="482"/>
      <c r="AF15" s="482"/>
      <c r="AG15" s="482"/>
      <c r="AH15" s="483"/>
      <c r="AK15" s="110"/>
      <c r="AL15" s="110"/>
      <c r="AM15" s="110"/>
      <c r="AN15" s="76"/>
      <c r="AO15" s="110"/>
      <c r="AP15" s="110"/>
      <c r="AQ15" s="110"/>
      <c r="AR15" s="110"/>
      <c r="AS15" s="110"/>
      <c r="AT15" s="110"/>
      <c r="AU15" s="110"/>
      <c r="AV15" s="110"/>
      <c r="AW15" s="110"/>
      <c r="AX15" s="110"/>
      <c r="AY15" s="110"/>
      <c r="AZ15" s="110"/>
      <c r="BA15" s="110"/>
      <c r="BB15" s="110"/>
      <c r="BC15" s="110"/>
      <c r="BD15" s="110"/>
      <c r="BE15" s="110"/>
      <c r="BF15" s="110"/>
    </row>
    <row r="16" spans="2:58" ht="20.100000000000001" customHeight="1" x14ac:dyDescent="0.15">
      <c r="B16" s="49"/>
      <c r="C16" s="50"/>
      <c r="D16" s="50"/>
      <c r="E16" s="478" t="s">
        <v>346</v>
      </c>
      <c r="F16" s="479"/>
      <c r="G16" s="479"/>
      <c r="H16" s="479"/>
      <c r="I16" s="479"/>
      <c r="J16" s="479"/>
      <c r="K16" s="479"/>
      <c r="L16" s="480"/>
      <c r="M16" s="243">
        <v>30</v>
      </c>
      <c r="N16" s="244"/>
      <c r="O16" s="244"/>
      <c r="P16" s="245"/>
      <c r="Q16" s="246">
        <f>IFERROR(VLOOKUP($B$1,'탭스푸드피벗발주량 (2)'!A:R,5,FALSE),0)</f>
        <v>0</v>
      </c>
      <c r="R16" s="247"/>
      <c r="S16" s="248"/>
      <c r="T16" s="249">
        <f>IFERROR(ROUNDDOWN(Q16/M16,0),"")</f>
        <v>0</v>
      </c>
      <c r="U16" s="250"/>
      <c r="V16" s="406"/>
      <c r="W16" s="409">
        <f>IFERROR(Q16-(T16*M16),"")</f>
        <v>0</v>
      </c>
      <c r="X16" s="410"/>
      <c r="Y16" s="410"/>
      <c r="Z16" s="411"/>
      <c r="AA16" s="481" t="str">
        <f t="shared" ref="AA16" si="3">IF(W16=0,"",$B$13+2)</f>
        <v/>
      </c>
      <c r="AB16" s="482"/>
      <c r="AC16" s="482"/>
      <c r="AD16" s="482"/>
      <c r="AE16" s="482"/>
      <c r="AF16" s="482"/>
      <c r="AG16" s="482"/>
      <c r="AH16" s="483"/>
      <c r="AK16" s="110"/>
      <c r="AL16" s="110"/>
      <c r="AM16" s="110"/>
      <c r="AN16" s="76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</row>
    <row r="17" spans="2:58" ht="20.100000000000001" customHeight="1" x14ac:dyDescent="0.15">
      <c r="B17" s="6"/>
      <c r="C17" s="15"/>
      <c r="D17" s="7"/>
      <c r="E17" s="478" t="s">
        <v>238</v>
      </c>
      <c r="F17" s="479"/>
      <c r="G17" s="479"/>
      <c r="H17" s="479"/>
      <c r="I17" s="479"/>
      <c r="J17" s="479"/>
      <c r="K17" s="479"/>
      <c r="L17" s="480"/>
      <c r="M17" s="243">
        <v>40</v>
      </c>
      <c r="N17" s="244"/>
      <c r="O17" s="244"/>
      <c r="P17" s="245"/>
      <c r="Q17" s="246">
        <f>IFERROR(VLOOKUP($B$1,'탭스푸드피벗발주량 (2)'!A:R,6,FALSE),0)</f>
        <v>175</v>
      </c>
      <c r="R17" s="247"/>
      <c r="S17" s="248"/>
      <c r="T17" s="249">
        <f t="shared" si="0"/>
        <v>4</v>
      </c>
      <c r="U17" s="250"/>
      <c r="V17" s="250"/>
      <c r="W17" s="251">
        <f t="shared" si="1"/>
        <v>15</v>
      </c>
      <c r="X17" s="252"/>
      <c r="Y17" s="252"/>
      <c r="Z17" s="253"/>
      <c r="AA17" s="481">
        <f t="shared" ref="AA17" si="4">IF(W17=0,"",$B$13+2)</f>
        <v>46309</v>
      </c>
      <c r="AB17" s="482"/>
      <c r="AC17" s="482"/>
      <c r="AD17" s="482"/>
      <c r="AE17" s="482"/>
      <c r="AF17" s="482"/>
      <c r="AG17" s="482"/>
      <c r="AH17" s="483"/>
      <c r="AK17" s="110"/>
      <c r="AL17" s="110"/>
      <c r="AM17" s="110"/>
      <c r="AN17" s="76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</row>
    <row r="18" spans="2:58" ht="20.100000000000001" customHeight="1" x14ac:dyDescent="0.15">
      <c r="B18" s="6"/>
      <c r="C18" s="15"/>
      <c r="D18" s="7"/>
      <c r="E18" s="478" t="s">
        <v>239</v>
      </c>
      <c r="F18" s="479"/>
      <c r="G18" s="479"/>
      <c r="H18" s="479"/>
      <c r="I18" s="479"/>
      <c r="J18" s="479"/>
      <c r="K18" s="479"/>
      <c r="L18" s="480"/>
      <c r="M18" s="243">
        <v>40</v>
      </c>
      <c r="N18" s="244"/>
      <c r="O18" s="244"/>
      <c r="P18" s="245"/>
      <c r="Q18" s="246">
        <f>IFERROR(VLOOKUP($B$1,'탭스푸드피벗발주량 (2)'!A:R,7,FALSE),0)</f>
        <v>351</v>
      </c>
      <c r="R18" s="247"/>
      <c r="S18" s="248"/>
      <c r="T18" s="249">
        <f t="shared" si="0"/>
        <v>8</v>
      </c>
      <c r="U18" s="250"/>
      <c r="V18" s="250"/>
      <c r="W18" s="251">
        <f t="shared" si="1"/>
        <v>31</v>
      </c>
      <c r="X18" s="252"/>
      <c r="Y18" s="252"/>
      <c r="Z18" s="253"/>
      <c r="AA18" s="481">
        <f t="shared" si="2"/>
        <v>46309</v>
      </c>
      <c r="AB18" s="482"/>
      <c r="AC18" s="482"/>
      <c r="AD18" s="482"/>
      <c r="AE18" s="482"/>
      <c r="AF18" s="482"/>
      <c r="AG18" s="482"/>
      <c r="AH18" s="483"/>
      <c r="AK18" s="110"/>
      <c r="AL18" s="110"/>
      <c r="AM18" s="110"/>
      <c r="AN18" s="76"/>
      <c r="AO18" s="110"/>
      <c r="AP18" s="110"/>
      <c r="AQ18" s="110"/>
      <c r="AR18" s="110"/>
      <c r="AS18" s="110"/>
      <c r="AT18" s="110"/>
      <c r="AU18" s="110"/>
      <c r="AV18" s="110"/>
      <c r="AW18" s="110"/>
      <c r="AX18" s="110"/>
      <c r="AY18" s="110"/>
      <c r="AZ18" s="110"/>
      <c r="BA18" s="110"/>
      <c r="BB18" s="110"/>
      <c r="BC18" s="110"/>
      <c r="BD18" s="110"/>
      <c r="BE18" s="110"/>
      <c r="BF18" s="110"/>
    </row>
    <row r="19" spans="2:58" ht="20.100000000000001" customHeight="1" x14ac:dyDescent="0.15">
      <c r="B19" s="6"/>
      <c r="C19" s="15"/>
      <c r="D19" s="7"/>
      <c r="E19" s="478" t="s">
        <v>349</v>
      </c>
      <c r="F19" s="479"/>
      <c r="G19" s="479"/>
      <c r="H19" s="479"/>
      <c r="I19" s="479"/>
      <c r="J19" s="479"/>
      <c r="K19" s="479"/>
      <c r="L19" s="480"/>
      <c r="M19" s="243">
        <v>40</v>
      </c>
      <c r="N19" s="244"/>
      <c r="O19" s="244"/>
      <c r="P19" s="245"/>
      <c r="Q19" s="246">
        <f>IFERROR(VLOOKUP($B$1,'탭스푸드피벗발주량 (2)'!A:R,8,FALSE),0)</f>
        <v>204</v>
      </c>
      <c r="R19" s="247"/>
      <c r="S19" s="248"/>
      <c r="T19" s="249">
        <f>IFERROR(ROUNDDOWN(Q19/M19,0),"")</f>
        <v>5</v>
      </c>
      <c r="U19" s="250"/>
      <c r="V19" s="250"/>
      <c r="W19" s="251">
        <f>IFERROR(Q19-(T19*M19),"")</f>
        <v>4</v>
      </c>
      <c r="X19" s="252"/>
      <c r="Y19" s="252"/>
      <c r="Z19" s="253"/>
      <c r="AA19" s="481">
        <f>IF(W19=0,"",$B$13+2)</f>
        <v>46309</v>
      </c>
      <c r="AB19" s="482"/>
      <c r="AC19" s="482"/>
      <c r="AD19" s="482"/>
      <c r="AE19" s="482"/>
      <c r="AF19" s="482"/>
      <c r="AG19" s="482"/>
      <c r="AH19" s="483"/>
      <c r="AK19" s="110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76"/>
      <c r="BF19" s="76"/>
    </row>
    <row r="20" spans="2:58" ht="20.100000000000001" customHeight="1" x14ac:dyDescent="0.15">
      <c r="B20" s="6"/>
      <c r="C20" s="15"/>
      <c r="D20" s="7"/>
      <c r="E20" s="478" t="s">
        <v>322</v>
      </c>
      <c r="F20" s="479"/>
      <c r="G20" s="479"/>
      <c r="H20" s="479"/>
      <c r="I20" s="479"/>
      <c r="J20" s="479"/>
      <c r="K20" s="479"/>
      <c r="L20" s="480"/>
      <c r="M20" s="243">
        <v>50</v>
      </c>
      <c r="N20" s="244"/>
      <c r="O20" s="244"/>
      <c r="P20" s="245"/>
      <c r="Q20" s="246">
        <f>IFERROR(VLOOKUP($B$1,'탭스푸드피벗발주량 (2)'!A:R,9,FALSE),0)</f>
        <v>163</v>
      </c>
      <c r="R20" s="247"/>
      <c r="S20" s="248"/>
      <c r="T20" s="249">
        <f>IFERROR(ROUNDDOWN(Q20/M20,0),"")</f>
        <v>3</v>
      </c>
      <c r="U20" s="250"/>
      <c r="V20" s="250"/>
      <c r="W20" s="251">
        <f>IFERROR(Q20-(T20*M20),"")</f>
        <v>13</v>
      </c>
      <c r="X20" s="252"/>
      <c r="Y20" s="252"/>
      <c r="Z20" s="253"/>
      <c r="AA20" s="481">
        <f>IF(W20=0,"",$B$13+2)</f>
        <v>46309</v>
      </c>
      <c r="AB20" s="482"/>
      <c r="AC20" s="482"/>
      <c r="AD20" s="482"/>
      <c r="AE20" s="482"/>
      <c r="AF20" s="482"/>
      <c r="AG20" s="482"/>
      <c r="AH20" s="483"/>
      <c r="AK20" s="110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76"/>
      <c r="BB20" s="76"/>
      <c r="BC20" s="76"/>
      <c r="BD20" s="76"/>
      <c r="BE20" s="76"/>
      <c r="BF20" s="76"/>
    </row>
    <row r="21" spans="2:58" ht="20.100000000000001" customHeight="1" x14ac:dyDescent="0.15">
      <c r="B21" s="6"/>
      <c r="C21" s="15"/>
      <c r="D21" s="7"/>
      <c r="E21" s="478" t="s">
        <v>360</v>
      </c>
      <c r="F21" s="479"/>
      <c r="G21" s="479"/>
      <c r="H21" s="479"/>
      <c r="I21" s="479"/>
      <c r="J21" s="479"/>
      <c r="K21" s="479"/>
      <c r="L21" s="480"/>
      <c r="M21" s="243">
        <v>50</v>
      </c>
      <c r="N21" s="244"/>
      <c r="O21" s="244"/>
      <c r="P21" s="245"/>
      <c r="Q21" s="246">
        <f>IFERROR(VLOOKUP($B$1,'탭스푸드피벗발주량 (2)'!A:R,10,FALSE),0)</f>
        <v>0</v>
      </c>
      <c r="R21" s="247"/>
      <c r="S21" s="248"/>
      <c r="T21" s="249">
        <f>IFERROR(ROUNDDOWN(Q21/M21,0),"")</f>
        <v>0</v>
      </c>
      <c r="U21" s="250"/>
      <c r="V21" s="250"/>
      <c r="W21" s="251">
        <f>IFERROR(Q21-(T21*M21),"")</f>
        <v>0</v>
      </c>
      <c r="X21" s="252"/>
      <c r="Y21" s="252"/>
      <c r="Z21" s="253"/>
      <c r="AA21" s="481" t="str">
        <f>IF(W21=0,"",$B$13+2)</f>
        <v/>
      </c>
      <c r="AB21" s="482"/>
      <c r="AC21" s="482"/>
      <c r="AD21" s="482"/>
      <c r="AE21" s="482"/>
      <c r="AF21" s="482"/>
      <c r="AG21" s="482"/>
      <c r="AH21" s="483"/>
      <c r="AK21" s="110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</row>
    <row r="22" spans="2:58" ht="20.100000000000001" customHeight="1" x14ac:dyDescent="0.15">
      <c r="B22" s="6"/>
      <c r="C22" s="15"/>
      <c r="D22" s="7"/>
      <c r="E22" s="478" t="s">
        <v>152</v>
      </c>
      <c r="F22" s="479"/>
      <c r="G22" s="479"/>
      <c r="H22" s="479"/>
      <c r="I22" s="479"/>
      <c r="J22" s="479"/>
      <c r="K22" s="479"/>
      <c r="L22" s="480"/>
      <c r="M22" s="243">
        <v>40</v>
      </c>
      <c r="N22" s="244"/>
      <c r="O22" s="244"/>
      <c r="P22" s="245"/>
      <c r="Q22" s="246">
        <f>IFERROR(VLOOKUP($B$1,'탭스푸드피벗발주량 (2)'!A:R,11,FALSE),0)</f>
        <v>65</v>
      </c>
      <c r="R22" s="247"/>
      <c r="S22" s="248"/>
      <c r="T22" s="249">
        <f>IFERROR(ROUNDDOWN(Q22/M22,0),"")</f>
        <v>1</v>
      </c>
      <c r="U22" s="250"/>
      <c r="V22" s="250"/>
      <c r="W22" s="251">
        <f>IFERROR(Q22-(T22*M22),"")</f>
        <v>25</v>
      </c>
      <c r="X22" s="252"/>
      <c r="Y22" s="252"/>
      <c r="Z22" s="253"/>
      <c r="AA22" s="481">
        <f>IF(W22=0,"",$B$13+2)</f>
        <v>46309</v>
      </c>
      <c r="AB22" s="482"/>
      <c r="AC22" s="482"/>
      <c r="AD22" s="482"/>
      <c r="AE22" s="482"/>
      <c r="AF22" s="482"/>
      <c r="AG22" s="482"/>
      <c r="AH22" s="483"/>
      <c r="AK22" s="110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6"/>
      <c r="AW22" s="76"/>
      <c r="AX22" s="76"/>
      <c r="AY22" s="76"/>
      <c r="AZ22" s="76"/>
      <c r="BA22" s="76"/>
      <c r="BB22" s="76"/>
      <c r="BC22" s="76"/>
      <c r="BD22" s="76"/>
      <c r="BE22" s="76"/>
      <c r="BF22" s="76"/>
    </row>
    <row r="23" spans="2:58" ht="20.100000000000001" customHeight="1" x14ac:dyDescent="0.15">
      <c r="B23" s="6"/>
      <c r="C23" s="15"/>
      <c r="D23" s="7"/>
      <c r="E23" s="478"/>
      <c r="F23" s="479"/>
      <c r="G23" s="479"/>
      <c r="H23" s="479"/>
      <c r="I23" s="479"/>
      <c r="J23" s="479"/>
      <c r="K23" s="479"/>
      <c r="L23" s="480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81"/>
      <c r="AB23" s="482"/>
      <c r="AC23" s="482"/>
      <c r="AD23" s="482"/>
      <c r="AE23" s="482"/>
      <c r="AF23" s="482"/>
      <c r="AG23" s="482"/>
      <c r="AH23" s="483"/>
      <c r="AL23" s="110"/>
      <c r="AM23" s="110"/>
      <c r="AN23" s="110"/>
      <c r="AO23" s="110"/>
      <c r="AP23" s="110"/>
      <c r="AQ23" s="110"/>
      <c r="AR23" s="110"/>
      <c r="AS23" s="110"/>
      <c r="AT23" s="110"/>
      <c r="AU23" s="110"/>
      <c r="AV23" s="110"/>
      <c r="AW23" s="110"/>
      <c r="AX23" s="110"/>
      <c r="AY23" s="110"/>
      <c r="AZ23" s="110"/>
      <c r="BA23" s="110"/>
      <c r="BB23" s="110"/>
      <c r="BC23" s="110"/>
      <c r="BD23" s="110"/>
      <c r="BE23" s="110"/>
      <c r="BF23" s="110"/>
    </row>
    <row r="24" spans="2:58" ht="20.100000000000001" customHeight="1" x14ac:dyDescent="0.15">
      <c r="B24" s="6"/>
      <c r="C24" s="15"/>
      <c r="D24" s="7"/>
      <c r="E24" s="478"/>
      <c r="F24" s="479"/>
      <c r="G24" s="479"/>
      <c r="H24" s="479"/>
      <c r="I24" s="479"/>
      <c r="J24" s="479"/>
      <c r="K24" s="479"/>
      <c r="L24" s="480"/>
      <c r="M24" s="243"/>
      <c r="N24" s="244"/>
      <c r="O24" s="244"/>
      <c r="P24" s="245"/>
      <c r="Q24" s="246"/>
      <c r="R24" s="247"/>
      <c r="S24" s="248"/>
      <c r="T24" s="249"/>
      <c r="U24" s="250"/>
      <c r="V24" s="250"/>
      <c r="W24" s="251"/>
      <c r="X24" s="252"/>
      <c r="Y24" s="252"/>
      <c r="Z24" s="253"/>
      <c r="AA24" s="481"/>
      <c r="AB24" s="482"/>
      <c r="AC24" s="482"/>
      <c r="AD24" s="482"/>
      <c r="AE24" s="482"/>
      <c r="AF24" s="482"/>
      <c r="AG24" s="482"/>
      <c r="AH24" s="483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0"/>
      <c r="AX24" s="110"/>
      <c r="AY24" s="110"/>
      <c r="AZ24" s="110"/>
      <c r="BA24" s="110"/>
      <c r="BB24" s="110"/>
      <c r="BC24" s="110"/>
      <c r="BD24" s="110"/>
      <c r="BE24" s="110"/>
      <c r="BF24" s="110"/>
    </row>
    <row r="25" spans="2:58" ht="20.100000000000001" customHeight="1" x14ac:dyDescent="0.15">
      <c r="B25" s="6"/>
      <c r="C25" s="15"/>
      <c r="D25" s="7"/>
      <c r="E25" s="478"/>
      <c r="F25" s="479"/>
      <c r="G25" s="479"/>
      <c r="H25" s="479"/>
      <c r="I25" s="479"/>
      <c r="J25" s="479"/>
      <c r="K25" s="479"/>
      <c r="L25" s="480"/>
      <c r="M25" s="243"/>
      <c r="N25" s="244"/>
      <c r="O25" s="244"/>
      <c r="P25" s="245"/>
      <c r="Q25" s="246"/>
      <c r="R25" s="247"/>
      <c r="S25" s="248"/>
      <c r="T25" s="249"/>
      <c r="U25" s="250"/>
      <c r="V25" s="250"/>
      <c r="W25" s="251"/>
      <c r="X25" s="252"/>
      <c r="Y25" s="252"/>
      <c r="Z25" s="253"/>
      <c r="AA25" s="481"/>
      <c r="AB25" s="482"/>
      <c r="AC25" s="482"/>
      <c r="AD25" s="482"/>
      <c r="AE25" s="482"/>
      <c r="AF25" s="482"/>
      <c r="AG25" s="482"/>
      <c r="AH25" s="483"/>
      <c r="AL25" s="110"/>
      <c r="AM25" s="110"/>
      <c r="AN25" s="110"/>
      <c r="AO25" s="110"/>
      <c r="AP25" s="110"/>
      <c r="AQ25" s="110"/>
      <c r="AR25" s="110"/>
      <c r="AS25" s="110"/>
      <c r="AT25" s="110"/>
      <c r="AU25" s="110"/>
      <c r="AV25" s="110"/>
      <c r="AW25" s="110"/>
      <c r="AX25" s="110"/>
      <c r="AY25" s="110"/>
      <c r="AZ25" s="110"/>
      <c r="BA25" s="110"/>
      <c r="BB25" s="110"/>
      <c r="BC25" s="110"/>
      <c r="BD25" s="110"/>
      <c r="BE25" s="110"/>
      <c r="BF25" s="110"/>
    </row>
    <row r="26" spans="2:58" ht="20.100000000000001" customHeight="1" x14ac:dyDescent="0.15">
      <c r="B26" s="6"/>
      <c r="C26" s="15"/>
      <c r="D26" s="7"/>
      <c r="E26" s="478"/>
      <c r="F26" s="479"/>
      <c r="G26" s="479"/>
      <c r="H26" s="479"/>
      <c r="I26" s="479"/>
      <c r="J26" s="479"/>
      <c r="K26" s="479"/>
      <c r="L26" s="480"/>
      <c r="M26" s="243"/>
      <c r="N26" s="244"/>
      <c r="O26" s="244"/>
      <c r="P26" s="245"/>
      <c r="Q26" s="246"/>
      <c r="R26" s="247"/>
      <c r="S26" s="248"/>
      <c r="T26" s="249"/>
      <c r="U26" s="250"/>
      <c r="V26" s="250"/>
      <c r="W26" s="251"/>
      <c r="X26" s="252"/>
      <c r="Y26" s="252"/>
      <c r="Z26" s="253"/>
      <c r="AA26" s="481"/>
      <c r="AB26" s="482"/>
      <c r="AC26" s="482"/>
      <c r="AD26" s="482"/>
      <c r="AE26" s="482"/>
      <c r="AF26" s="482"/>
      <c r="AG26" s="482"/>
      <c r="AH26" s="483"/>
      <c r="AL26" s="110"/>
      <c r="AM26" s="110"/>
      <c r="AN26" s="110"/>
      <c r="AO26" s="110"/>
      <c r="AP26" s="110"/>
      <c r="AQ26" s="110"/>
      <c r="AR26" s="110"/>
      <c r="AS26" s="110"/>
      <c r="AT26" s="110"/>
      <c r="AU26" s="110"/>
      <c r="AV26" s="110"/>
      <c r="AW26" s="110"/>
      <c r="AX26" s="110"/>
      <c r="AY26" s="110"/>
      <c r="AZ26" s="110"/>
      <c r="BA26" s="110"/>
      <c r="BB26" s="110"/>
      <c r="BC26" s="110"/>
      <c r="BD26" s="110"/>
      <c r="BE26" s="110"/>
      <c r="BF26" s="110"/>
    </row>
    <row r="27" spans="2:58" ht="16.5" customHeight="1" thickBot="1" x14ac:dyDescent="0.2">
      <c r="B27" s="221" t="s">
        <v>25</v>
      </c>
      <c r="C27" s="222"/>
      <c r="D27" s="223"/>
      <c r="E27" s="224"/>
      <c r="F27" s="225"/>
      <c r="G27" s="225"/>
      <c r="H27" s="225"/>
      <c r="I27" s="225"/>
      <c r="J27" s="225"/>
      <c r="K27" s="225"/>
      <c r="L27" s="225"/>
      <c r="M27" s="226">
        <f>SUM(Q13:S26)</f>
        <v>1441</v>
      </c>
      <c r="N27" s="227"/>
      <c r="O27" s="227"/>
      <c r="P27" s="227"/>
      <c r="Q27" s="227"/>
      <c r="R27" s="227"/>
      <c r="S27" s="227"/>
      <c r="T27" s="227"/>
      <c r="U27" s="227"/>
      <c r="V27" s="227"/>
      <c r="W27" s="227"/>
      <c r="X27" s="227"/>
      <c r="Y27" s="227"/>
      <c r="Z27" s="228"/>
      <c r="AA27" s="229"/>
      <c r="AB27" s="229"/>
      <c r="AC27" s="229"/>
      <c r="AD27" s="229"/>
      <c r="AE27" s="229"/>
      <c r="AF27" s="229"/>
      <c r="AG27" s="229"/>
      <c r="AH27" s="230"/>
      <c r="AL27" s="110"/>
      <c r="AM27" s="110"/>
      <c r="AN27" s="110"/>
      <c r="AO27" s="110"/>
      <c r="AP27" s="110"/>
      <c r="AQ27" s="110"/>
      <c r="AR27" s="110"/>
      <c r="AS27" s="110"/>
      <c r="AT27" s="110"/>
      <c r="AU27" s="110"/>
      <c r="AV27" s="110"/>
      <c r="AW27" s="110"/>
      <c r="AX27" s="110"/>
      <c r="AY27" s="110"/>
      <c r="AZ27" s="110"/>
      <c r="BA27" s="110"/>
      <c r="BB27" s="110"/>
      <c r="BC27" s="110"/>
      <c r="BD27" s="110"/>
      <c r="BE27" s="110"/>
      <c r="BF27" s="110"/>
    </row>
    <row r="28" spans="2:58" ht="17.100000000000001" customHeight="1" x14ac:dyDescent="0.15">
      <c r="B28" s="231" t="s">
        <v>17</v>
      </c>
      <c r="C28" s="232"/>
      <c r="D28" s="232"/>
      <c r="E28" s="232"/>
      <c r="F28" s="232"/>
      <c r="G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3"/>
      <c r="W28" s="237" t="s">
        <v>32</v>
      </c>
      <c r="X28" s="238"/>
      <c r="Y28" s="238"/>
      <c r="Z28" s="238"/>
      <c r="AA28" s="238"/>
      <c r="AB28" s="238"/>
      <c r="AC28" s="238"/>
      <c r="AD28" s="238"/>
      <c r="AE28" s="238"/>
      <c r="AF28" s="238"/>
      <c r="AG28" s="238"/>
      <c r="AH28" s="239"/>
    </row>
    <row r="29" spans="2:58" ht="17.100000000000001" customHeight="1" thickBot="1" x14ac:dyDescent="0.2">
      <c r="B29" s="234"/>
      <c r="C29" s="235"/>
      <c r="D29" s="235"/>
      <c r="E29" s="235"/>
      <c r="F29" s="235"/>
      <c r="G29" s="235"/>
      <c r="H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6"/>
      <c r="W29" s="240"/>
      <c r="X29" s="241"/>
      <c r="Y29" s="241"/>
      <c r="Z29" s="241"/>
      <c r="AA29" s="241"/>
      <c r="AB29" s="241"/>
      <c r="AC29" s="241"/>
      <c r="AD29" s="241"/>
      <c r="AE29" s="241"/>
      <c r="AF29" s="241"/>
      <c r="AG29" s="241"/>
      <c r="AH29" s="242"/>
    </row>
    <row r="30" spans="2:58" ht="9.9499999999999993" customHeight="1" x14ac:dyDescent="0.15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4"/>
      <c r="AB30" s="4"/>
      <c r="AC30" s="4"/>
      <c r="AD30" s="4"/>
      <c r="AE30" s="4"/>
      <c r="AF30" s="4"/>
      <c r="AG30" s="4"/>
      <c r="AH30" s="4"/>
    </row>
    <row r="31" spans="2:58" ht="9.9499999999999993" customHeight="1" thickBot="1" x14ac:dyDescent="0.2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</row>
    <row r="32" spans="2:58" ht="15" customHeight="1" x14ac:dyDescent="0.15">
      <c r="B32" s="202" t="s">
        <v>12</v>
      </c>
      <c r="C32" s="203"/>
      <c r="D32" s="204"/>
      <c r="E32" s="204"/>
      <c r="F32" s="204"/>
      <c r="G32" s="204"/>
      <c r="H32" s="204"/>
      <c r="I32" s="204"/>
      <c r="J32" s="204"/>
      <c r="K32" s="204"/>
      <c r="L32" s="204"/>
      <c r="M32" s="204"/>
      <c r="N32" s="204"/>
      <c r="O32" s="204"/>
      <c r="P32" s="204"/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5"/>
    </row>
    <row r="33" spans="2:38" ht="20.100000000000001" customHeight="1" x14ac:dyDescent="0.15">
      <c r="B33" s="206"/>
      <c r="C33" s="207"/>
      <c r="D33" s="208"/>
      <c r="E33" s="208"/>
      <c r="F33" s="208"/>
      <c r="G33" s="208"/>
      <c r="H33" s="208"/>
      <c r="I33" s="208"/>
      <c r="J33" s="208"/>
      <c r="K33" s="208"/>
      <c r="L33" s="208"/>
      <c r="M33" s="208"/>
      <c r="N33" s="208"/>
      <c r="O33" s="208"/>
      <c r="P33" s="208"/>
      <c r="Q33" s="208"/>
      <c r="R33" s="208"/>
      <c r="S33" s="208"/>
      <c r="T33" s="208"/>
      <c r="U33" s="208"/>
      <c r="V33" s="208"/>
      <c r="W33" s="208"/>
      <c r="X33" s="208"/>
      <c r="Y33" s="208"/>
      <c r="Z33" s="208"/>
      <c r="AA33" s="208"/>
      <c r="AB33" s="208"/>
      <c r="AC33" s="208"/>
      <c r="AD33" s="208"/>
      <c r="AE33" s="208"/>
      <c r="AF33" s="208"/>
      <c r="AG33" s="208"/>
      <c r="AH33" s="209"/>
    </row>
    <row r="34" spans="2:38" ht="3" customHeight="1" x14ac:dyDescent="0.15">
      <c r="B34" s="210" t="s">
        <v>0</v>
      </c>
      <c r="C34" s="189" t="str">
        <f>C4</f>
        <v>등록번호</v>
      </c>
      <c r="D34" s="189"/>
      <c r="E34" s="189"/>
      <c r="F34" s="189"/>
      <c r="G34" s="211"/>
      <c r="H34" s="211"/>
      <c r="I34" s="211"/>
      <c r="J34" s="211"/>
      <c r="K34" s="211"/>
      <c r="L34" s="211"/>
      <c r="M34" s="211"/>
      <c r="N34" s="211"/>
      <c r="O34" s="211"/>
      <c r="P34" s="211"/>
      <c r="Q34" s="189" t="s">
        <v>2</v>
      </c>
      <c r="R34" s="182" t="s">
        <v>3</v>
      </c>
      <c r="S34" s="182"/>
      <c r="T34" s="182"/>
      <c r="U34" s="182"/>
      <c r="V34" s="213" t="str">
        <f>V4</f>
        <v>725-85-02346</v>
      </c>
      <c r="W34" s="213"/>
      <c r="X34" s="213"/>
      <c r="Y34" s="213"/>
      <c r="Z34" s="213"/>
      <c r="AA34" s="213"/>
      <c r="AB34" s="213"/>
      <c r="AC34" s="213"/>
      <c r="AD34" s="213"/>
      <c r="AE34" s="213"/>
      <c r="AF34" s="213"/>
      <c r="AG34" s="213"/>
      <c r="AH34" s="214"/>
    </row>
    <row r="35" spans="2:38" x14ac:dyDescent="0.15">
      <c r="B35" s="210"/>
      <c r="C35" s="189"/>
      <c r="D35" s="189"/>
      <c r="E35" s="189"/>
      <c r="F35" s="189"/>
      <c r="G35" s="211"/>
      <c r="H35" s="211"/>
      <c r="I35" s="211"/>
      <c r="J35" s="211"/>
      <c r="K35" s="211"/>
      <c r="L35" s="211"/>
      <c r="M35" s="211"/>
      <c r="N35" s="211"/>
      <c r="O35" s="211"/>
      <c r="P35" s="211"/>
      <c r="Q35" s="189"/>
      <c r="R35" s="182"/>
      <c r="S35" s="182"/>
      <c r="T35" s="182"/>
      <c r="U35" s="182"/>
      <c r="V35" s="213"/>
      <c r="W35" s="213"/>
      <c r="X35" s="213"/>
      <c r="Y35" s="213"/>
      <c r="Z35" s="213"/>
      <c r="AA35" s="213"/>
      <c r="AB35" s="213"/>
      <c r="AC35" s="213"/>
      <c r="AD35" s="213"/>
      <c r="AE35" s="213"/>
      <c r="AF35" s="213"/>
      <c r="AG35" s="213"/>
      <c r="AH35" s="214"/>
    </row>
    <row r="36" spans="2:38" ht="13.5" customHeight="1" x14ac:dyDescent="0.15">
      <c r="B36" s="210"/>
      <c r="C36" s="189" t="str">
        <f>C6</f>
        <v>상 호
(법인명)</v>
      </c>
      <c r="D36" s="189"/>
      <c r="E36" s="189"/>
      <c r="F36" s="189"/>
      <c r="G36" s="215" t="str">
        <f>G6</f>
        <v>(이마트24)</v>
      </c>
      <c r="H36" s="216"/>
      <c r="I36" s="216"/>
      <c r="J36" s="216"/>
      <c r="K36" s="217"/>
      <c r="L36" s="215" t="str">
        <f>L6</f>
        <v>양지센터(저온)</v>
      </c>
      <c r="M36" s="216"/>
      <c r="N36" s="216"/>
      <c r="O36" s="216"/>
      <c r="P36" s="217"/>
      <c r="Q36" s="189"/>
      <c r="R36" s="189" t="s">
        <v>1</v>
      </c>
      <c r="S36" s="189"/>
      <c r="T36" s="189"/>
      <c r="U36" s="189"/>
      <c r="V36" s="195" t="str">
        <f>V6</f>
        <v>탭스인터네셔널</v>
      </c>
      <c r="W36" s="195"/>
      <c r="X36" s="195"/>
      <c r="Y36" s="195"/>
      <c r="Z36" s="195"/>
      <c r="AA36" s="195"/>
      <c r="AB36" s="182" t="s">
        <v>5</v>
      </c>
      <c r="AC36" s="182"/>
      <c r="AD36" s="195" t="str">
        <f>AD6</f>
        <v>배윤성</v>
      </c>
      <c r="AE36" s="195"/>
      <c r="AF36" s="195"/>
      <c r="AG36" s="195"/>
      <c r="AH36" s="197"/>
    </row>
    <row r="37" spans="2:38" x14ac:dyDescent="0.15">
      <c r="B37" s="210"/>
      <c r="C37" s="189"/>
      <c r="D37" s="189"/>
      <c r="E37" s="189"/>
      <c r="F37" s="189"/>
      <c r="G37" s="218"/>
      <c r="H37" s="219"/>
      <c r="I37" s="219"/>
      <c r="J37" s="219"/>
      <c r="K37" s="220"/>
      <c r="L37" s="218"/>
      <c r="M37" s="219"/>
      <c r="N37" s="219"/>
      <c r="O37" s="219"/>
      <c r="P37" s="220"/>
      <c r="Q37" s="189"/>
      <c r="R37" s="189"/>
      <c r="S37" s="189"/>
      <c r="T37" s="189"/>
      <c r="U37" s="189"/>
      <c r="V37" s="195"/>
      <c r="W37" s="195"/>
      <c r="X37" s="195"/>
      <c r="Y37" s="195"/>
      <c r="Z37" s="195"/>
      <c r="AA37" s="195"/>
      <c r="AB37" s="182"/>
      <c r="AC37" s="182"/>
      <c r="AD37" s="195"/>
      <c r="AE37" s="195"/>
      <c r="AF37" s="195"/>
      <c r="AG37" s="195"/>
      <c r="AH37" s="197"/>
    </row>
    <row r="38" spans="2:38" x14ac:dyDescent="0.15">
      <c r="B38" s="210"/>
      <c r="C38" s="189" t="s">
        <v>4</v>
      </c>
      <c r="D38" s="182"/>
      <c r="E38" s="182"/>
      <c r="F38" s="182"/>
      <c r="G38" s="199" t="str">
        <f>G8</f>
        <v>경기도 용인시 처인구 양지면
제일리 453-7</v>
      </c>
      <c r="H38" s="199"/>
      <c r="I38" s="199"/>
      <c r="J38" s="199"/>
      <c r="K38" s="199"/>
      <c r="L38" s="199"/>
      <c r="M38" s="199"/>
      <c r="N38" s="199"/>
      <c r="O38" s="199"/>
      <c r="P38" s="199"/>
      <c r="Q38" s="189"/>
      <c r="R38" s="189" t="s">
        <v>4</v>
      </c>
      <c r="S38" s="189"/>
      <c r="T38" s="189"/>
      <c r="U38" s="189"/>
      <c r="V38" s="200" t="str">
        <f>V8</f>
        <v>경기도 성남시 중원구 갈마치로 215,4층 비-401호(상대원동,금강펜테리움IT타워)</v>
      </c>
      <c r="W38" s="200"/>
      <c r="X38" s="200"/>
      <c r="Y38" s="200"/>
      <c r="Z38" s="200"/>
      <c r="AA38" s="200"/>
      <c r="AB38" s="200"/>
      <c r="AC38" s="200"/>
      <c r="AD38" s="200"/>
      <c r="AE38" s="200"/>
      <c r="AF38" s="200"/>
      <c r="AG38" s="200"/>
      <c r="AH38" s="201"/>
    </row>
    <row r="39" spans="2:38" x14ac:dyDescent="0.15">
      <c r="B39" s="210"/>
      <c r="C39" s="182"/>
      <c r="D39" s="182"/>
      <c r="E39" s="182"/>
      <c r="F39" s="182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89"/>
      <c r="R39" s="189"/>
      <c r="S39" s="189"/>
      <c r="T39" s="189"/>
      <c r="U39" s="189"/>
      <c r="V39" s="200"/>
      <c r="W39" s="200"/>
      <c r="X39" s="200"/>
      <c r="Y39" s="200"/>
      <c r="Z39" s="200"/>
      <c r="AA39" s="200"/>
      <c r="AB39" s="200"/>
      <c r="AC39" s="200"/>
      <c r="AD39" s="200"/>
      <c r="AE39" s="200"/>
      <c r="AF39" s="200"/>
      <c r="AG39" s="200"/>
      <c r="AH39" s="201"/>
    </row>
    <row r="40" spans="2:38" ht="13.5" customHeight="1" x14ac:dyDescent="0.15">
      <c r="B40" s="210"/>
      <c r="C40" s="189" t="s">
        <v>6</v>
      </c>
      <c r="D40" s="189"/>
      <c r="E40" s="189"/>
      <c r="F40" s="189"/>
      <c r="G40" s="190"/>
      <c r="H40" s="191"/>
      <c r="I40" s="191"/>
      <c r="J40" s="191"/>
      <c r="K40" s="191"/>
      <c r="L40" s="191"/>
      <c r="M40" s="191"/>
      <c r="N40" s="191"/>
      <c r="O40" s="191"/>
      <c r="P40" s="191"/>
      <c r="Q40" s="189"/>
      <c r="R40" s="182" t="s">
        <v>13</v>
      </c>
      <c r="S40" s="182"/>
      <c r="T40" s="182"/>
      <c r="U40" s="182"/>
      <c r="V40" s="194" t="str">
        <f>V10</f>
        <v>제조업</v>
      </c>
      <c r="W40" s="195"/>
      <c r="X40" s="195"/>
      <c r="Y40" s="195"/>
      <c r="Z40" s="195"/>
      <c r="AA40" s="195"/>
      <c r="AB40" s="182" t="s">
        <v>14</v>
      </c>
      <c r="AC40" s="182"/>
      <c r="AD40" s="195" t="str">
        <f>AD10</f>
        <v>식품가공외</v>
      </c>
      <c r="AE40" s="195"/>
      <c r="AF40" s="195"/>
      <c r="AG40" s="195"/>
      <c r="AH40" s="197"/>
    </row>
    <row r="41" spans="2:38" x14ac:dyDescent="0.15">
      <c r="B41" s="210"/>
      <c r="C41" s="189"/>
      <c r="D41" s="189"/>
      <c r="E41" s="189"/>
      <c r="F41" s="189"/>
      <c r="G41" s="191"/>
      <c r="H41" s="191"/>
      <c r="I41" s="191"/>
      <c r="J41" s="191"/>
      <c r="K41" s="191"/>
      <c r="L41" s="191"/>
      <c r="M41" s="192"/>
      <c r="N41" s="192"/>
      <c r="O41" s="192"/>
      <c r="P41" s="192"/>
      <c r="Q41" s="212"/>
      <c r="R41" s="193"/>
      <c r="S41" s="193"/>
      <c r="T41" s="193"/>
      <c r="U41" s="193"/>
      <c r="V41" s="196"/>
      <c r="W41" s="196"/>
      <c r="X41" s="196"/>
      <c r="Y41" s="196"/>
      <c r="Z41" s="196"/>
      <c r="AA41" s="196"/>
      <c r="AB41" s="193"/>
      <c r="AC41" s="193"/>
      <c r="AD41" s="196"/>
      <c r="AE41" s="196"/>
      <c r="AF41" s="196"/>
      <c r="AG41" s="196"/>
      <c r="AH41" s="198"/>
    </row>
    <row r="42" spans="2:38" ht="20.100000000000001" customHeight="1" x14ac:dyDescent="0.15">
      <c r="B42" s="12" t="s">
        <v>10</v>
      </c>
      <c r="C42" s="13" t="s">
        <v>7</v>
      </c>
      <c r="D42" s="11" t="s">
        <v>8</v>
      </c>
      <c r="E42" s="182" t="s">
        <v>9</v>
      </c>
      <c r="F42" s="183"/>
      <c r="G42" s="183"/>
      <c r="H42" s="183"/>
      <c r="I42" s="183"/>
      <c r="J42" s="183"/>
      <c r="K42" s="183"/>
      <c r="L42" s="184"/>
      <c r="M42" s="185" t="s">
        <v>16</v>
      </c>
      <c r="N42" s="185"/>
      <c r="O42" s="185"/>
      <c r="P42" s="185"/>
      <c r="Q42" s="186" t="s">
        <v>25</v>
      </c>
      <c r="R42" s="186"/>
      <c r="S42" s="186"/>
      <c r="T42" s="186" t="s">
        <v>34</v>
      </c>
      <c r="U42" s="186"/>
      <c r="V42" s="186"/>
      <c r="W42" s="185" t="s">
        <v>41</v>
      </c>
      <c r="X42" s="185"/>
      <c r="Y42" s="185"/>
      <c r="Z42" s="185"/>
      <c r="AA42" s="187" t="s">
        <v>24</v>
      </c>
      <c r="AB42" s="185"/>
      <c r="AC42" s="185"/>
      <c r="AD42" s="185"/>
      <c r="AE42" s="185"/>
      <c r="AF42" s="185"/>
      <c r="AG42" s="185"/>
      <c r="AH42" s="188"/>
    </row>
    <row r="43" spans="2:38" ht="20.100000000000001" customHeight="1" x14ac:dyDescent="0.15">
      <c r="B43" s="516">
        <f>B13</f>
        <v>46307</v>
      </c>
      <c r="C43" s="517"/>
      <c r="D43" s="518"/>
      <c r="E43" s="484" t="str">
        <f t="shared" ref="E43:E50" si="5">E13</f>
        <v>탭스)뉴트로치킨마요덮밥2편</v>
      </c>
      <c r="F43" s="485"/>
      <c r="G43" s="485"/>
      <c r="H43" s="485"/>
      <c r="I43" s="485"/>
      <c r="J43" s="485"/>
      <c r="K43" s="485"/>
      <c r="L43" s="486"/>
      <c r="M43" s="336">
        <f t="shared" ref="M43:M50" si="6">M13</f>
        <v>18</v>
      </c>
      <c r="N43" s="337"/>
      <c r="O43" s="337"/>
      <c r="P43" s="338"/>
      <c r="Q43" s="487">
        <f t="shared" ref="Q43:Q50" si="7">Q13</f>
        <v>71</v>
      </c>
      <c r="R43" s="488"/>
      <c r="S43" s="489"/>
      <c r="T43" s="487">
        <f t="shared" ref="T43:T50" si="8">T13</f>
        <v>3</v>
      </c>
      <c r="U43" s="488"/>
      <c r="V43" s="489"/>
      <c r="W43" s="336">
        <f t="shared" ref="W43:W50" si="9">W13</f>
        <v>17</v>
      </c>
      <c r="X43" s="337"/>
      <c r="Y43" s="337"/>
      <c r="Z43" s="338"/>
      <c r="AA43" s="490">
        <f t="shared" ref="AA43:AA50" si="10">AA13</f>
        <v>46309</v>
      </c>
      <c r="AB43" s="337"/>
      <c r="AC43" s="337"/>
      <c r="AD43" s="337"/>
      <c r="AE43" s="337"/>
      <c r="AF43" s="337"/>
      <c r="AG43" s="337"/>
      <c r="AH43" s="491"/>
      <c r="AK43" s="76"/>
      <c r="AL43" s="54"/>
    </row>
    <row r="44" spans="2:38" ht="20.100000000000001" customHeight="1" x14ac:dyDescent="0.15">
      <c r="B44" s="51"/>
      <c r="C44" s="16"/>
      <c r="D44" s="48"/>
      <c r="E44" s="484" t="str">
        <f t="shared" si="5"/>
        <v>탭스)올바른달걀과몰입김밥2편</v>
      </c>
      <c r="F44" s="485"/>
      <c r="G44" s="485"/>
      <c r="H44" s="485"/>
      <c r="I44" s="485"/>
      <c r="J44" s="485"/>
      <c r="K44" s="485"/>
      <c r="L44" s="486"/>
      <c r="M44" s="336">
        <f t="shared" si="6"/>
        <v>33</v>
      </c>
      <c r="N44" s="337"/>
      <c r="O44" s="337"/>
      <c r="P44" s="338"/>
      <c r="Q44" s="487">
        <f t="shared" si="7"/>
        <v>167</v>
      </c>
      <c r="R44" s="488"/>
      <c r="S44" s="489"/>
      <c r="T44" s="487">
        <f t="shared" si="8"/>
        <v>5</v>
      </c>
      <c r="U44" s="488"/>
      <c r="V44" s="489"/>
      <c r="W44" s="336">
        <f t="shared" si="9"/>
        <v>2</v>
      </c>
      <c r="X44" s="337"/>
      <c r="Y44" s="337"/>
      <c r="Z44" s="338"/>
      <c r="AA44" s="490">
        <f t="shared" si="10"/>
        <v>46309</v>
      </c>
      <c r="AB44" s="337"/>
      <c r="AC44" s="337"/>
      <c r="AD44" s="337"/>
      <c r="AE44" s="337"/>
      <c r="AF44" s="337"/>
      <c r="AG44" s="337"/>
      <c r="AH44" s="491"/>
      <c r="AK44" s="76"/>
      <c r="AL44" s="54"/>
    </row>
    <row r="45" spans="2:38" ht="20.100000000000001" customHeight="1" x14ac:dyDescent="0.15">
      <c r="B45" s="9"/>
      <c r="C45" s="16"/>
      <c r="D45" s="10"/>
      <c r="E45" s="484" t="str">
        <f t="shared" si="5"/>
        <v>탭스)올바른리챔햄참치김밥2편</v>
      </c>
      <c r="F45" s="485"/>
      <c r="G45" s="485"/>
      <c r="H45" s="485"/>
      <c r="I45" s="485"/>
      <c r="J45" s="485"/>
      <c r="K45" s="485"/>
      <c r="L45" s="486"/>
      <c r="M45" s="336">
        <f t="shared" si="6"/>
        <v>30</v>
      </c>
      <c r="N45" s="337"/>
      <c r="O45" s="337"/>
      <c r="P45" s="338"/>
      <c r="Q45" s="487">
        <f t="shared" si="7"/>
        <v>245</v>
      </c>
      <c r="R45" s="488"/>
      <c r="S45" s="489"/>
      <c r="T45" s="487">
        <f t="shared" si="8"/>
        <v>8</v>
      </c>
      <c r="U45" s="488"/>
      <c r="V45" s="489"/>
      <c r="W45" s="336">
        <f t="shared" si="9"/>
        <v>5</v>
      </c>
      <c r="X45" s="337"/>
      <c r="Y45" s="337"/>
      <c r="Z45" s="338"/>
      <c r="AA45" s="490">
        <f t="shared" si="10"/>
        <v>46309</v>
      </c>
      <c r="AB45" s="337"/>
      <c r="AC45" s="337"/>
      <c r="AD45" s="337"/>
      <c r="AE45" s="337"/>
      <c r="AF45" s="337"/>
      <c r="AG45" s="337"/>
      <c r="AH45" s="491"/>
      <c r="AK45" s="76"/>
      <c r="AL45" s="54"/>
    </row>
    <row r="46" spans="2:38" ht="20.100000000000001" customHeight="1" x14ac:dyDescent="0.15">
      <c r="B46" s="9"/>
      <c r="C46" s="16"/>
      <c r="D46" s="10"/>
      <c r="E46" s="484" t="str">
        <f t="shared" si="5"/>
        <v>탭스)올바른리챔햄참치김밥2편(사전예약)</v>
      </c>
      <c r="F46" s="485"/>
      <c r="G46" s="485"/>
      <c r="H46" s="485"/>
      <c r="I46" s="485"/>
      <c r="J46" s="485"/>
      <c r="K46" s="485"/>
      <c r="L46" s="486"/>
      <c r="M46" s="336">
        <f t="shared" si="6"/>
        <v>30</v>
      </c>
      <c r="N46" s="337"/>
      <c r="O46" s="337"/>
      <c r="P46" s="338"/>
      <c r="Q46" s="487">
        <f t="shared" si="7"/>
        <v>0</v>
      </c>
      <c r="R46" s="488"/>
      <c r="S46" s="489"/>
      <c r="T46" s="487">
        <f t="shared" si="8"/>
        <v>0</v>
      </c>
      <c r="U46" s="488"/>
      <c r="V46" s="489"/>
      <c r="W46" s="336">
        <f t="shared" si="9"/>
        <v>0</v>
      </c>
      <c r="X46" s="337"/>
      <c r="Y46" s="337"/>
      <c r="Z46" s="338"/>
      <c r="AA46" s="490" t="str">
        <f t="shared" si="10"/>
        <v/>
      </c>
      <c r="AB46" s="337"/>
      <c r="AC46" s="337"/>
      <c r="AD46" s="337"/>
      <c r="AE46" s="337"/>
      <c r="AF46" s="337"/>
      <c r="AG46" s="337"/>
      <c r="AH46" s="491"/>
      <c r="AK46" s="76"/>
      <c r="AL46" s="54"/>
    </row>
    <row r="47" spans="2:38" ht="20.100000000000001" customHeight="1" x14ac:dyDescent="0.15">
      <c r="B47" s="9"/>
      <c r="C47" s="16"/>
      <c r="D47" s="10"/>
      <c r="E47" s="484" t="str">
        <f t="shared" si="5"/>
        <v>탭스)와그작날치알참치마요김밥2편</v>
      </c>
      <c r="F47" s="485"/>
      <c r="G47" s="485"/>
      <c r="H47" s="485"/>
      <c r="I47" s="485"/>
      <c r="J47" s="485"/>
      <c r="K47" s="485"/>
      <c r="L47" s="486"/>
      <c r="M47" s="336">
        <f t="shared" si="6"/>
        <v>40</v>
      </c>
      <c r="N47" s="337"/>
      <c r="O47" s="337"/>
      <c r="P47" s="338"/>
      <c r="Q47" s="487">
        <f t="shared" si="7"/>
        <v>175</v>
      </c>
      <c r="R47" s="488"/>
      <c r="S47" s="489"/>
      <c r="T47" s="487">
        <f t="shared" si="8"/>
        <v>4</v>
      </c>
      <c r="U47" s="488"/>
      <c r="V47" s="489"/>
      <c r="W47" s="336">
        <f t="shared" si="9"/>
        <v>15</v>
      </c>
      <c r="X47" s="337"/>
      <c r="Y47" s="337"/>
      <c r="Z47" s="338"/>
      <c r="AA47" s="490">
        <f t="shared" si="10"/>
        <v>46309</v>
      </c>
      <c r="AB47" s="337"/>
      <c r="AC47" s="337"/>
      <c r="AD47" s="337"/>
      <c r="AE47" s="337"/>
      <c r="AF47" s="337"/>
      <c r="AG47" s="337"/>
      <c r="AH47" s="491"/>
      <c r="AK47" s="110"/>
      <c r="AL47" s="54"/>
    </row>
    <row r="48" spans="2:38" ht="20.100000000000001" customHeight="1" x14ac:dyDescent="0.15">
      <c r="B48" s="9"/>
      <c r="C48" s="16"/>
      <c r="D48" s="10"/>
      <c r="E48" s="484" t="str">
        <f t="shared" si="5"/>
        <v>탭스)와그작스팸계란김밥2편</v>
      </c>
      <c r="F48" s="485"/>
      <c r="G48" s="485"/>
      <c r="H48" s="485"/>
      <c r="I48" s="485"/>
      <c r="J48" s="485"/>
      <c r="K48" s="485"/>
      <c r="L48" s="486"/>
      <c r="M48" s="336">
        <f t="shared" si="6"/>
        <v>40</v>
      </c>
      <c r="N48" s="337"/>
      <c r="O48" s="337"/>
      <c r="P48" s="338"/>
      <c r="Q48" s="487">
        <f t="shared" si="7"/>
        <v>351</v>
      </c>
      <c r="R48" s="488"/>
      <c r="S48" s="489"/>
      <c r="T48" s="487">
        <f t="shared" si="8"/>
        <v>8</v>
      </c>
      <c r="U48" s="488"/>
      <c r="V48" s="489"/>
      <c r="W48" s="336">
        <f t="shared" si="9"/>
        <v>31</v>
      </c>
      <c r="X48" s="337"/>
      <c r="Y48" s="337"/>
      <c r="Z48" s="338"/>
      <c r="AA48" s="490">
        <f t="shared" si="10"/>
        <v>46309</v>
      </c>
      <c r="AB48" s="337"/>
      <c r="AC48" s="337"/>
      <c r="AD48" s="337"/>
      <c r="AE48" s="337"/>
      <c r="AF48" s="337"/>
      <c r="AG48" s="337"/>
      <c r="AH48" s="491"/>
      <c r="AK48" s="76"/>
      <c r="AL48" s="54"/>
    </row>
    <row r="49" spans="2:38" ht="20.100000000000001" customHeight="1" x14ac:dyDescent="0.15">
      <c r="B49" s="9"/>
      <c r="C49" s="16"/>
      <c r="D49" s="10"/>
      <c r="E49" s="484" t="str">
        <f t="shared" si="5"/>
        <v>탭스)와그작크랩명란마요김밥2편</v>
      </c>
      <c r="F49" s="485"/>
      <c r="G49" s="485"/>
      <c r="H49" s="485"/>
      <c r="I49" s="485"/>
      <c r="J49" s="485"/>
      <c r="K49" s="485"/>
      <c r="L49" s="486"/>
      <c r="M49" s="336">
        <f t="shared" si="6"/>
        <v>40</v>
      </c>
      <c r="N49" s="337"/>
      <c r="O49" s="337"/>
      <c r="P49" s="338"/>
      <c r="Q49" s="487">
        <f t="shared" si="7"/>
        <v>204</v>
      </c>
      <c r="R49" s="488"/>
      <c r="S49" s="489"/>
      <c r="T49" s="487">
        <f t="shared" si="8"/>
        <v>5</v>
      </c>
      <c r="U49" s="488"/>
      <c r="V49" s="489"/>
      <c r="W49" s="336">
        <f t="shared" si="9"/>
        <v>4</v>
      </c>
      <c r="X49" s="337"/>
      <c r="Y49" s="337"/>
      <c r="Z49" s="338"/>
      <c r="AA49" s="490">
        <f t="shared" si="10"/>
        <v>46309</v>
      </c>
      <c r="AB49" s="337"/>
      <c r="AC49" s="337"/>
      <c r="AD49" s="337"/>
      <c r="AE49" s="337"/>
      <c r="AF49" s="337"/>
      <c r="AG49" s="337"/>
      <c r="AH49" s="491"/>
      <c r="AL49" s="54"/>
    </row>
    <row r="50" spans="2:38" ht="20.100000000000001" customHeight="1" x14ac:dyDescent="0.15">
      <c r="B50" s="9"/>
      <c r="C50" s="16"/>
      <c r="D50" s="10"/>
      <c r="E50" s="484" t="str">
        <f t="shared" si="5"/>
        <v>탭스)정통유부초밥(4입)2편</v>
      </c>
      <c r="F50" s="485"/>
      <c r="G50" s="485"/>
      <c r="H50" s="485"/>
      <c r="I50" s="485"/>
      <c r="J50" s="485"/>
      <c r="K50" s="485"/>
      <c r="L50" s="486"/>
      <c r="M50" s="336">
        <f t="shared" si="6"/>
        <v>50</v>
      </c>
      <c r="N50" s="337"/>
      <c r="O50" s="337"/>
      <c r="P50" s="338"/>
      <c r="Q50" s="487">
        <f t="shared" si="7"/>
        <v>163</v>
      </c>
      <c r="R50" s="488"/>
      <c r="S50" s="489"/>
      <c r="T50" s="487">
        <f t="shared" si="8"/>
        <v>3</v>
      </c>
      <c r="U50" s="488"/>
      <c r="V50" s="489"/>
      <c r="W50" s="336">
        <f t="shared" si="9"/>
        <v>13</v>
      </c>
      <c r="X50" s="337"/>
      <c r="Y50" s="337"/>
      <c r="Z50" s="338"/>
      <c r="AA50" s="490">
        <f t="shared" si="10"/>
        <v>46309</v>
      </c>
      <c r="AB50" s="337"/>
      <c r="AC50" s="337"/>
      <c r="AD50" s="337"/>
      <c r="AE50" s="337"/>
      <c r="AF50" s="337"/>
      <c r="AG50" s="337"/>
      <c r="AH50" s="491"/>
      <c r="AL50" s="54"/>
    </row>
    <row r="51" spans="2:38" ht="20.100000000000001" customHeight="1" x14ac:dyDescent="0.15">
      <c r="B51" s="9"/>
      <c r="C51" s="16"/>
      <c r="D51" s="10"/>
      <c r="E51" s="484" t="str">
        <f t="shared" ref="E51:E52" si="11">E21</f>
        <v>탭스)정통유부초밥(4입)2편(사전예약)</v>
      </c>
      <c r="F51" s="485"/>
      <c r="G51" s="485"/>
      <c r="H51" s="485"/>
      <c r="I51" s="485"/>
      <c r="J51" s="485"/>
      <c r="K51" s="485"/>
      <c r="L51" s="486"/>
      <c r="M51" s="336">
        <f t="shared" ref="M51:M52" si="12">M21</f>
        <v>50</v>
      </c>
      <c r="N51" s="337"/>
      <c r="O51" s="337"/>
      <c r="P51" s="338"/>
      <c r="Q51" s="487">
        <f t="shared" ref="Q51:Q52" si="13">Q21</f>
        <v>0</v>
      </c>
      <c r="R51" s="488"/>
      <c r="S51" s="489"/>
      <c r="T51" s="487">
        <f t="shared" ref="T51:T52" si="14">T21</f>
        <v>0</v>
      </c>
      <c r="U51" s="488"/>
      <c r="V51" s="489"/>
      <c r="W51" s="336">
        <f t="shared" ref="W51:W52" si="15">W21</f>
        <v>0</v>
      </c>
      <c r="X51" s="337"/>
      <c r="Y51" s="337"/>
      <c r="Z51" s="338"/>
      <c r="AA51" s="490" t="str">
        <f t="shared" ref="AA51:AA52" si="16">AA21</f>
        <v/>
      </c>
      <c r="AB51" s="337"/>
      <c r="AC51" s="337"/>
      <c r="AD51" s="337"/>
      <c r="AE51" s="337"/>
      <c r="AF51" s="337"/>
      <c r="AG51" s="337"/>
      <c r="AH51" s="491"/>
      <c r="AL51" s="54"/>
    </row>
    <row r="52" spans="2:38" ht="20.100000000000001" customHeight="1" x14ac:dyDescent="0.15">
      <c r="B52" s="9"/>
      <c r="C52" s="16"/>
      <c r="D52" s="10"/>
      <c r="E52" s="484" t="str">
        <f t="shared" si="11"/>
        <v>탭스)치킨가라아게유부초밥2편</v>
      </c>
      <c r="F52" s="485"/>
      <c r="G52" s="485"/>
      <c r="H52" s="485"/>
      <c r="I52" s="485"/>
      <c r="J52" s="485"/>
      <c r="K52" s="485"/>
      <c r="L52" s="486"/>
      <c r="M52" s="336">
        <f t="shared" si="12"/>
        <v>40</v>
      </c>
      <c r="N52" s="337"/>
      <c r="O52" s="337"/>
      <c r="P52" s="338"/>
      <c r="Q52" s="487">
        <f t="shared" si="13"/>
        <v>65</v>
      </c>
      <c r="R52" s="488"/>
      <c r="S52" s="489"/>
      <c r="T52" s="487">
        <f t="shared" si="14"/>
        <v>1</v>
      </c>
      <c r="U52" s="488"/>
      <c r="V52" s="489"/>
      <c r="W52" s="336">
        <f t="shared" si="15"/>
        <v>25</v>
      </c>
      <c r="X52" s="337"/>
      <c r="Y52" s="337"/>
      <c r="Z52" s="338"/>
      <c r="AA52" s="490">
        <f t="shared" si="16"/>
        <v>46309</v>
      </c>
      <c r="AB52" s="337"/>
      <c r="AC52" s="337"/>
      <c r="AD52" s="337"/>
      <c r="AE52" s="337"/>
      <c r="AF52" s="337"/>
      <c r="AG52" s="337"/>
      <c r="AH52" s="491"/>
      <c r="AL52" s="54"/>
    </row>
    <row r="53" spans="2:38" ht="18.75" customHeight="1" x14ac:dyDescent="0.15">
      <c r="B53" s="9"/>
      <c r="C53" s="16"/>
      <c r="D53" s="10"/>
      <c r="E53" s="484"/>
      <c r="F53" s="485"/>
      <c r="G53" s="485"/>
      <c r="H53" s="485"/>
      <c r="I53" s="485"/>
      <c r="J53" s="485"/>
      <c r="K53" s="485"/>
      <c r="L53" s="486"/>
      <c r="M53" s="336"/>
      <c r="N53" s="337"/>
      <c r="O53" s="337"/>
      <c r="P53" s="338"/>
      <c r="Q53" s="487"/>
      <c r="R53" s="488"/>
      <c r="S53" s="489"/>
      <c r="T53" s="487"/>
      <c r="U53" s="488"/>
      <c r="V53" s="489"/>
      <c r="W53" s="336"/>
      <c r="X53" s="337"/>
      <c r="Y53" s="337"/>
      <c r="Z53" s="338"/>
      <c r="AA53" s="490"/>
      <c r="AB53" s="337"/>
      <c r="AC53" s="337"/>
      <c r="AD53" s="337"/>
      <c r="AE53" s="337"/>
      <c r="AF53" s="337"/>
      <c r="AG53" s="337"/>
      <c r="AH53" s="491"/>
      <c r="AL53" s="54"/>
    </row>
    <row r="54" spans="2:38" ht="18.75" customHeight="1" x14ac:dyDescent="0.15">
      <c r="B54" s="9"/>
      <c r="C54" s="16"/>
      <c r="D54" s="10"/>
      <c r="E54" s="492"/>
      <c r="F54" s="493"/>
      <c r="G54" s="493"/>
      <c r="H54" s="493"/>
      <c r="I54" s="493"/>
      <c r="J54" s="493"/>
      <c r="K54" s="493"/>
      <c r="L54" s="494"/>
      <c r="M54" s="336"/>
      <c r="N54" s="337"/>
      <c r="O54" s="337"/>
      <c r="P54" s="338"/>
      <c r="Q54" s="487"/>
      <c r="R54" s="488"/>
      <c r="S54" s="489"/>
      <c r="T54" s="487"/>
      <c r="U54" s="488"/>
      <c r="V54" s="489"/>
      <c r="W54" s="336"/>
      <c r="X54" s="337"/>
      <c r="Y54" s="337"/>
      <c r="Z54" s="338"/>
      <c r="AA54" s="490"/>
      <c r="AB54" s="337"/>
      <c r="AC54" s="337"/>
      <c r="AD54" s="337"/>
      <c r="AE54" s="337"/>
      <c r="AF54" s="337"/>
      <c r="AG54" s="337"/>
      <c r="AH54" s="491"/>
    </row>
    <row r="55" spans="2:38" ht="18.75" customHeight="1" x14ac:dyDescent="0.15">
      <c r="B55" s="9"/>
      <c r="C55" s="16"/>
      <c r="D55" s="10"/>
      <c r="E55" s="484"/>
      <c r="F55" s="485"/>
      <c r="G55" s="485"/>
      <c r="H55" s="485"/>
      <c r="I55" s="485"/>
      <c r="J55" s="485"/>
      <c r="K55" s="485"/>
      <c r="L55" s="486"/>
      <c r="M55" s="336"/>
      <c r="N55" s="337"/>
      <c r="O55" s="337"/>
      <c r="P55" s="338"/>
      <c r="Q55" s="487"/>
      <c r="R55" s="488"/>
      <c r="S55" s="489"/>
      <c r="T55" s="487"/>
      <c r="U55" s="488"/>
      <c r="V55" s="489"/>
      <c r="W55" s="336"/>
      <c r="X55" s="337"/>
      <c r="Y55" s="337"/>
      <c r="Z55" s="338"/>
      <c r="AA55" s="490"/>
      <c r="AB55" s="337"/>
      <c r="AC55" s="337"/>
      <c r="AD55" s="337"/>
      <c r="AE55" s="337"/>
      <c r="AF55" s="337"/>
      <c r="AG55" s="337"/>
      <c r="AH55" s="491"/>
      <c r="AL55" s="54"/>
    </row>
    <row r="56" spans="2:38" ht="18.75" customHeight="1" x14ac:dyDescent="0.15">
      <c r="B56" s="9"/>
      <c r="C56" s="16"/>
      <c r="D56" s="10"/>
      <c r="E56" s="492"/>
      <c r="F56" s="493"/>
      <c r="G56" s="493"/>
      <c r="H56" s="493"/>
      <c r="I56" s="493"/>
      <c r="J56" s="493"/>
      <c r="K56" s="493"/>
      <c r="L56" s="494"/>
      <c r="M56" s="336"/>
      <c r="N56" s="337"/>
      <c r="O56" s="337"/>
      <c r="P56" s="338"/>
      <c r="Q56" s="487"/>
      <c r="R56" s="488"/>
      <c r="S56" s="489"/>
      <c r="T56" s="487"/>
      <c r="U56" s="488"/>
      <c r="V56" s="489"/>
      <c r="W56" s="336"/>
      <c r="X56" s="337"/>
      <c r="Y56" s="337"/>
      <c r="Z56" s="338"/>
      <c r="AA56" s="490"/>
      <c r="AB56" s="337"/>
      <c r="AC56" s="337"/>
      <c r="AD56" s="337"/>
      <c r="AE56" s="337"/>
      <c r="AF56" s="337"/>
      <c r="AG56" s="337"/>
      <c r="AH56" s="491"/>
    </row>
    <row r="57" spans="2:38" ht="16.5" customHeight="1" x14ac:dyDescent="0.15">
      <c r="B57" s="150" t="str">
        <f>B27</f>
        <v>총수량</v>
      </c>
      <c r="C57" s="151"/>
      <c r="D57" s="152"/>
      <c r="E57" s="153"/>
      <c r="F57" s="154"/>
      <c r="G57" s="154"/>
      <c r="H57" s="154"/>
      <c r="I57" s="154"/>
      <c r="J57" s="154"/>
      <c r="K57" s="154"/>
      <c r="L57" s="154"/>
      <c r="M57" s="155">
        <f>M27</f>
        <v>1441</v>
      </c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6"/>
      <c r="AB57" s="157"/>
      <c r="AC57" s="157"/>
      <c r="AD57" s="157"/>
      <c r="AE57" s="157"/>
      <c r="AF57" s="157"/>
      <c r="AG57" s="157"/>
      <c r="AH57" s="158"/>
    </row>
    <row r="58" spans="2:38" ht="17.100000000000001" customHeight="1" x14ac:dyDescent="0.15">
      <c r="B58" s="159" t="str">
        <f>B28</f>
        <v>3자물류 (더원물류)
담당자 박병선이사  010-4448-1456</v>
      </c>
      <c r="C58" s="160"/>
      <c r="D58" s="160"/>
      <c r="E58" s="160"/>
      <c r="F58" s="160"/>
      <c r="G58" s="160"/>
      <c r="H58" s="160"/>
      <c r="I58" s="160"/>
      <c r="J58" s="160"/>
      <c r="K58" s="160"/>
      <c r="L58" s="160"/>
      <c r="M58" s="161"/>
      <c r="N58" s="161"/>
      <c r="O58" s="161"/>
      <c r="P58" s="161"/>
      <c r="Q58" s="161"/>
      <c r="R58" s="161"/>
      <c r="S58" s="161"/>
      <c r="T58" s="161"/>
      <c r="U58" s="161"/>
      <c r="V58" s="162"/>
      <c r="W58" s="166" t="str">
        <f>W28</f>
        <v>경기도 용인시 처인구 양지면
제일리 453-7
박영범 주임 031-8027-2080</v>
      </c>
      <c r="X58" s="167"/>
      <c r="Y58" s="167"/>
      <c r="Z58" s="167"/>
      <c r="AA58" s="168"/>
      <c r="AB58" s="168"/>
      <c r="AC58" s="168"/>
      <c r="AD58" s="168"/>
      <c r="AE58" s="168"/>
      <c r="AF58" s="168"/>
      <c r="AG58" s="168"/>
      <c r="AH58" s="169"/>
    </row>
    <row r="59" spans="2:38" ht="17.100000000000001" customHeight="1" thickBot="1" x14ac:dyDescent="0.2">
      <c r="B59" s="163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5"/>
      <c r="W59" s="170"/>
      <c r="X59" s="171"/>
      <c r="Y59" s="171"/>
      <c r="Z59" s="171"/>
      <c r="AA59" s="171"/>
      <c r="AB59" s="171"/>
      <c r="AC59" s="171"/>
      <c r="AD59" s="171"/>
      <c r="AE59" s="171"/>
      <c r="AF59" s="171"/>
      <c r="AG59" s="171"/>
      <c r="AH59" s="172"/>
    </row>
    <row r="60" spans="2:38" ht="15" customHeight="1" x14ac:dyDescent="0.15"/>
  </sheetData>
  <mergeCells count="241">
    <mergeCell ref="B43:D43"/>
    <mergeCell ref="V40:AA41"/>
    <mergeCell ref="T44:V44"/>
    <mergeCell ref="AA42:AH42"/>
    <mergeCell ref="E42:L42"/>
    <mergeCell ref="T43:V43"/>
    <mergeCell ref="W43:Z43"/>
    <mergeCell ref="AA43:AH43"/>
    <mergeCell ref="E45:L45"/>
    <mergeCell ref="M45:P45"/>
    <mergeCell ref="Q45:S45"/>
    <mergeCell ref="G40:P41"/>
    <mergeCell ref="Q42:S42"/>
    <mergeCell ref="T42:V42"/>
    <mergeCell ref="W42:Z42"/>
    <mergeCell ref="B34:B41"/>
    <mergeCell ref="Q44:S44"/>
    <mergeCell ref="AD36:AH37"/>
    <mergeCell ref="M48:P48"/>
    <mergeCell ref="W44:Z44"/>
    <mergeCell ref="E52:L52"/>
    <mergeCell ref="M52:P52"/>
    <mergeCell ref="Q52:S52"/>
    <mergeCell ref="T52:V52"/>
    <mergeCell ref="W52:Z52"/>
    <mergeCell ref="R40:U41"/>
    <mergeCell ref="AA26:AH26"/>
    <mergeCell ref="R36:U37"/>
    <mergeCell ref="V36:AA37"/>
    <mergeCell ref="AB36:AC37"/>
    <mergeCell ref="E46:L46"/>
    <mergeCell ref="M46:P46"/>
    <mergeCell ref="Q46:S46"/>
    <mergeCell ref="T46:V46"/>
    <mergeCell ref="W46:Z46"/>
    <mergeCell ref="AA46:AH46"/>
    <mergeCell ref="AA44:AH44"/>
    <mergeCell ref="E43:L43"/>
    <mergeCell ref="M43:P43"/>
    <mergeCell ref="Q43:S43"/>
    <mergeCell ref="E44:L44"/>
    <mergeCell ref="M44:P44"/>
    <mergeCell ref="E27:L27"/>
    <mergeCell ref="G36:K37"/>
    <mergeCell ref="C36:F37"/>
    <mergeCell ref="L36:P37"/>
    <mergeCell ref="W25:Z25"/>
    <mergeCell ref="E26:L26"/>
    <mergeCell ref="M26:P26"/>
    <mergeCell ref="Q26:S26"/>
    <mergeCell ref="T26:V26"/>
    <mergeCell ref="W26:Z26"/>
    <mergeCell ref="M27:Z27"/>
    <mergeCell ref="T25:V25"/>
    <mergeCell ref="AA27:AH27"/>
    <mergeCell ref="B28:V29"/>
    <mergeCell ref="W28:AH29"/>
    <mergeCell ref="B32:AH33"/>
    <mergeCell ref="Q34:Q41"/>
    <mergeCell ref="R34:U35"/>
    <mergeCell ref="V34:AH35"/>
    <mergeCell ref="E12:L12"/>
    <mergeCell ref="Q12:S12"/>
    <mergeCell ref="T12:V12"/>
    <mergeCell ref="W12:Z12"/>
    <mergeCell ref="AA12:AH12"/>
    <mergeCell ref="E13:L13"/>
    <mergeCell ref="M13:P13"/>
    <mergeCell ref="Q13:S13"/>
    <mergeCell ref="T13:V13"/>
    <mergeCell ref="W13:Z13"/>
    <mergeCell ref="AA13:AH13"/>
    <mergeCell ref="B13:D13"/>
    <mergeCell ref="E15:L15"/>
    <mergeCell ref="M15:P15"/>
    <mergeCell ref="Q15:S15"/>
    <mergeCell ref="T15:V15"/>
    <mergeCell ref="W15:Z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E14:L14"/>
    <mergeCell ref="M14:P14"/>
    <mergeCell ref="Q14:S14"/>
    <mergeCell ref="T14:V14"/>
    <mergeCell ref="E16:L16"/>
    <mergeCell ref="M16:P16"/>
    <mergeCell ref="Q16:S16"/>
    <mergeCell ref="T16:V16"/>
    <mergeCell ref="W16:Z16"/>
    <mergeCell ref="W14:Z14"/>
    <mergeCell ref="AA18:AH18"/>
    <mergeCell ref="E23:L23"/>
    <mergeCell ref="M23:P23"/>
    <mergeCell ref="Q23:S23"/>
    <mergeCell ref="T23:V23"/>
    <mergeCell ref="W23:Z23"/>
    <mergeCell ref="W20:Z20"/>
    <mergeCell ref="AA20:AH20"/>
    <mergeCell ref="E21:L21"/>
    <mergeCell ref="M21:P21"/>
    <mergeCell ref="Q21:S21"/>
    <mergeCell ref="T21:V21"/>
    <mergeCell ref="W21:Z21"/>
    <mergeCell ref="AA21:AH21"/>
    <mergeCell ref="AA19:AH19"/>
    <mergeCell ref="E20:L20"/>
    <mergeCell ref="M20:P20"/>
    <mergeCell ref="E18:L18"/>
    <mergeCell ref="M18:P18"/>
    <mergeCell ref="Q18:S18"/>
    <mergeCell ref="T18:V18"/>
    <mergeCell ref="W18:Z18"/>
    <mergeCell ref="AA14:AH14"/>
    <mergeCell ref="E17:L17"/>
    <mergeCell ref="M17:P17"/>
    <mergeCell ref="Q17:S17"/>
    <mergeCell ref="T17:V17"/>
    <mergeCell ref="W17:Z17"/>
    <mergeCell ref="AA17:AH17"/>
    <mergeCell ref="C38:F39"/>
    <mergeCell ref="G38:P39"/>
    <mergeCell ref="B27:D27"/>
    <mergeCell ref="R38:U39"/>
    <mergeCell ref="V38:AH39"/>
    <mergeCell ref="C34:F35"/>
    <mergeCell ref="G34:P35"/>
    <mergeCell ref="E25:L25"/>
    <mergeCell ref="M25:P25"/>
    <mergeCell ref="Q25:S25"/>
    <mergeCell ref="Q22:S22"/>
    <mergeCell ref="T22:V22"/>
    <mergeCell ref="W22:Z22"/>
    <mergeCell ref="AA22:AH22"/>
    <mergeCell ref="AA15:AH15"/>
    <mergeCell ref="AA16:AH16"/>
    <mergeCell ref="AA24:AH24"/>
    <mergeCell ref="B58:V59"/>
    <mergeCell ref="W58:AH59"/>
    <mergeCell ref="E54:L54"/>
    <mergeCell ref="M54:P54"/>
    <mergeCell ref="Q54:S54"/>
    <mergeCell ref="T54:V54"/>
    <mergeCell ref="W54:Z54"/>
    <mergeCell ref="AA54:AH54"/>
    <mergeCell ref="B57:D57"/>
    <mergeCell ref="E57:L57"/>
    <mergeCell ref="M57:Z57"/>
    <mergeCell ref="AA57:AH57"/>
    <mergeCell ref="E56:L56"/>
    <mergeCell ref="M56:P56"/>
    <mergeCell ref="Q56:S56"/>
    <mergeCell ref="T56:V56"/>
    <mergeCell ref="W56:Z56"/>
    <mergeCell ref="AA56:AH56"/>
    <mergeCell ref="E55:L55"/>
    <mergeCell ref="M55:P55"/>
    <mergeCell ref="Q55:S55"/>
    <mergeCell ref="T55:V55"/>
    <mergeCell ref="W55:Z55"/>
    <mergeCell ref="AA55:AH55"/>
    <mergeCell ref="AA25:AH25"/>
    <mergeCell ref="AA23:AH23"/>
    <mergeCell ref="E22:L22"/>
    <mergeCell ref="E19:L19"/>
    <mergeCell ref="M19:P19"/>
    <mergeCell ref="Q19:S19"/>
    <mergeCell ref="T19:V19"/>
    <mergeCell ref="W19:Z19"/>
    <mergeCell ref="Q20:S20"/>
    <mergeCell ref="T20:V20"/>
    <mergeCell ref="W24:Z24"/>
    <mergeCell ref="M22:P22"/>
    <mergeCell ref="Q24:S24"/>
    <mergeCell ref="E24:L24"/>
    <mergeCell ref="M24:P24"/>
    <mergeCell ref="T24:V24"/>
    <mergeCell ref="M50:P50"/>
    <mergeCell ref="Q50:S50"/>
    <mergeCell ref="T50:V50"/>
    <mergeCell ref="W50:Z50"/>
    <mergeCell ref="AA50:AH50"/>
    <mergeCell ref="E50:L50"/>
    <mergeCell ref="AA52:AH52"/>
    <mergeCell ref="E53:L53"/>
    <mergeCell ref="M53:P53"/>
    <mergeCell ref="E51:L51"/>
    <mergeCell ref="M51:P51"/>
    <mergeCell ref="Q51:S51"/>
    <mergeCell ref="T51:V51"/>
    <mergeCell ref="W51:Z51"/>
    <mergeCell ref="AA51:AH51"/>
    <mergeCell ref="Q53:S53"/>
    <mergeCell ref="T53:V53"/>
    <mergeCell ref="W53:Z53"/>
    <mergeCell ref="AA53:AH53"/>
    <mergeCell ref="E49:L49"/>
    <mergeCell ref="M49:P49"/>
    <mergeCell ref="Q49:S49"/>
    <mergeCell ref="T49:V49"/>
    <mergeCell ref="W49:Z49"/>
    <mergeCell ref="AA49:AH49"/>
    <mergeCell ref="AB40:AC41"/>
    <mergeCell ref="W45:Z45"/>
    <mergeCell ref="AA45:AH45"/>
    <mergeCell ref="M42:P42"/>
    <mergeCell ref="T45:V45"/>
    <mergeCell ref="AA48:AH48"/>
    <mergeCell ref="E47:L47"/>
    <mergeCell ref="M47:P47"/>
    <mergeCell ref="Q47:S47"/>
    <mergeCell ref="T47:V47"/>
    <mergeCell ref="W47:Z47"/>
    <mergeCell ref="AA47:AH47"/>
    <mergeCell ref="Q48:S48"/>
    <mergeCell ref="T48:V48"/>
    <mergeCell ref="W48:Z48"/>
    <mergeCell ref="E48:L48"/>
    <mergeCell ref="AD40:AH41"/>
    <mergeCell ref="C40:F4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8 W58 B2:B4 C40 C2:F3 C6 C10 C4 C36 D30:F33 B30:C34 W28 G8:L11 N8:P11 H2:K5 G2:G6 M2:P5 L2:L6 Q2:AH11 G38:L41 N38:P41 H30:K35 G30:G36 Q30:AH41 M30:P35 L30:L36 E27:M27 C42:D42 B12:E12 C17:D26 M8:M26 T13:T26 Q13:Q26 E13:E26 E42:E57 B13:B28 B42:B58 M38:M57 AA42:AA56 C45:D56 AA12:AA26" xr:uid="{72C69A0F-77EC-44E8-97B1-416A1F3254E5}"/>
  </dataValidations>
  <printOptions horizontalCentered="1"/>
  <pageMargins left="0" right="0" top="0.11811023622047245" bottom="0" header="0" footer="0"/>
  <pageSetup paperSize="9" scale="79" orientation="portrait"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6B964-30D6-42D4-B26D-AB896613719B}">
  <sheetPr codeName="Sheet80">
    <tabColor theme="5" tint="-0.249977111117893"/>
  </sheetPr>
  <dimension ref="A1:H21"/>
  <sheetViews>
    <sheetView zoomScale="70" zoomScaleNormal="70" workbookViewId="0">
      <selection activeCell="D31" sqref="D31"/>
    </sheetView>
  </sheetViews>
  <sheetFormatPr defaultRowHeight="19.5" x14ac:dyDescent="0.15"/>
  <cols>
    <col min="1" max="1" width="10.5546875" style="56" bestFit="1" customWidth="1"/>
    <col min="2" max="2" width="20.88671875" bestFit="1" customWidth="1"/>
    <col min="3" max="3" width="30.5546875" bestFit="1" customWidth="1"/>
    <col min="4" max="5" width="17.21875" bestFit="1" customWidth="1"/>
  </cols>
  <sheetData>
    <row r="1" spans="1:8" ht="16.5" x14ac:dyDescent="0.15">
      <c r="A1" s="111" t="s">
        <v>433</v>
      </c>
      <c r="B1" s="111" t="s">
        <v>66</v>
      </c>
      <c r="C1" s="111"/>
      <c r="D1" s="111"/>
      <c r="E1" s="111"/>
    </row>
    <row r="2" spans="1:8" ht="13.5" x14ac:dyDescent="0.15">
      <c r="A2" t="s">
        <v>35</v>
      </c>
      <c r="B2" t="s">
        <v>362</v>
      </c>
      <c r="C2" t="s">
        <v>363</v>
      </c>
      <c r="E2" t="s">
        <v>364</v>
      </c>
      <c r="F2" t="s">
        <v>337</v>
      </c>
      <c r="G2" t="s">
        <v>365</v>
      </c>
      <c r="H2" t="s">
        <v>18</v>
      </c>
    </row>
    <row r="3" spans="1:8" ht="16.5" x14ac:dyDescent="0.15">
      <c r="A3" s="26" t="s">
        <v>78</v>
      </c>
      <c r="B3" s="26">
        <v>12</v>
      </c>
      <c r="C3" s="26">
        <v>7</v>
      </c>
      <c r="D3" s="26"/>
      <c r="E3" s="26">
        <v>11</v>
      </c>
      <c r="F3">
        <v>11</v>
      </c>
      <c r="G3">
        <v>8</v>
      </c>
      <c r="H3">
        <v>49</v>
      </c>
    </row>
    <row r="4" spans="1:8" ht="13.5" x14ac:dyDescent="0.15">
      <c r="A4" t="s">
        <v>109</v>
      </c>
      <c r="B4">
        <v>15</v>
      </c>
      <c r="C4">
        <v>9</v>
      </c>
      <c r="E4">
        <v>15</v>
      </c>
      <c r="F4">
        <v>1</v>
      </c>
      <c r="G4">
        <v>11</v>
      </c>
      <c r="H4">
        <v>51</v>
      </c>
    </row>
    <row r="5" spans="1:8" ht="13.5" x14ac:dyDescent="0.15">
      <c r="A5" t="s">
        <v>37</v>
      </c>
      <c r="B5">
        <v>35</v>
      </c>
      <c r="C5">
        <v>13</v>
      </c>
      <c r="E5">
        <v>38</v>
      </c>
      <c r="F5">
        <v>17</v>
      </c>
      <c r="G5">
        <v>30</v>
      </c>
      <c r="H5">
        <v>133</v>
      </c>
    </row>
    <row r="6" spans="1:8" ht="13.5" x14ac:dyDescent="0.15">
      <c r="A6" t="s">
        <v>36</v>
      </c>
      <c r="B6">
        <v>46</v>
      </c>
      <c r="C6">
        <v>29</v>
      </c>
      <c r="E6">
        <v>56</v>
      </c>
      <c r="F6">
        <v>23</v>
      </c>
      <c r="G6">
        <v>54</v>
      </c>
      <c r="H6">
        <v>208</v>
      </c>
    </row>
    <row r="7" spans="1:8" ht="13.5" x14ac:dyDescent="0.15">
      <c r="A7" t="s">
        <v>54</v>
      </c>
      <c r="B7">
        <v>39</v>
      </c>
      <c r="C7">
        <v>27</v>
      </c>
      <c r="E7">
        <v>56</v>
      </c>
      <c r="F7">
        <v>17</v>
      </c>
      <c r="G7">
        <v>44</v>
      </c>
      <c r="H7">
        <v>183</v>
      </c>
    </row>
    <row r="8" spans="1:8" ht="13.5" x14ac:dyDescent="0.15">
      <c r="A8" t="s">
        <v>138</v>
      </c>
      <c r="B8">
        <v>25</v>
      </c>
      <c r="C8">
        <v>15</v>
      </c>
      <c r="E8">
        <v>29</v>
      </c>
      <c r="F8">
        <v>8</v>
      </c>
      <c r="G8">
        <v>17</v>
      </c>
      <c r="H8">
        <v>94</v>
      </c>
    </row>
    <row r="9" spans="1:8" ht="13.5" x14ac:dyDescent="0.15">
      <c r="A9" t="s">
        <v>133</v>
      </c>
      <c r="B9">
        <v>16</v>
      </c>
      <c r="C9">
        <v>8</v>
      </c>
      <c r="E9">
        <v>16</v>
      </c>
      <c r="F9">
        <v>9</v>
      </c>
      <c r="G9">
        <v>13</v>
      </c>
      <c r="H9">
        <v>62</v>
      </c>
    </row>
    <row r="10" spans="1:8" ht="13.5" x14ac:dyDescent="0.15">
      <c r="A10" t="s">
        <v>40</v>
      </c>
      <c r="B10">
        <v>25</v>
      </c>
      <c r="C10">
        <v>16</v>
      </c>
      <c r="E10">
        <v>24</v>
      </c>
      <c r="F10">
        <v>17</v>
      </c>
      <c r="G10">
        <v>35</v>
      </c>
      <c r="H10">
        <v>117</v>
      </c>
    </row>
    <row r="11" spans="1:8" ht="13.5" x14ac:dyDescent="0.15">
      <c r="A11" t="s">
        <v>94</v>
      </c>
      <c r="B11">
        <v>41</v>
      </c>
      <c r="C11">
        <v>24</v>
      </c>
      <c r="E11">
        <v>55</v>
      </c>
      <c r="F11">
        <v>23</v>
      </c>
      <c r="G11">
        <v>49</v>
      </c>
      <c r="H11">
        <v>192</v>
      </c>
    </row>
    <row r="12" spans="1:8" ht="13.5" x14ac:dyDescent="0.15">
      <c r="A12" t="s">
        <v>39</v>
      </c>
      <c r="B12">
        <v>19</v>
      </c>
      <c r="C12">
        <v>12</v>
      </c>
      <c r="E12">
        <v>28</v>
      </c>
      <c r="F12">
        <v>12</v>
      </c>
      <c r="G12">
        <v>20</v>
      </c>
      <c r="H12">
        <v>91</v>
      </c>
    </row>
    <row r="13" spans="1:8" ht="13.5" x14ac:dyDescent="0.15">
      <c r="A13" t="s">
        <v>89</v>
      </c>
      <c r="B13">
        <v>53</v>
      </c>
      <c r="C13">
        <v>33</v>
      </c>
      <c r="E13">
        <v>58</v>
      </c>
      <c r="F13">
        <v>27</v>
      </c>
      <c r="G13">
        <v>46</v>
      </c>
      <c r="H13">
        <v>217</v>
      </c>
    </row>
    <row r="14" spans="1:8" ht="13.5" x14ac:dyDescent="0.15">
      <c r="A14" t="s">
        <v>38</v>
      </c>
      <c r="B14">
        <v>34</v>
      </c>
      <c r="C14">
        <v>18</v>
      </c>
      <c r="E14">
        <v>48</v>
      </c>
      <c r="F14">
        <v>23</v>
      </c>
      <c r="G14">
        <v>38</v>
      </c>
      <c r="H14">
        <v>161</v>
      </c>
    </row>
    <row r="15" spans="1:8" ht="15" customHeight="1" x14ac:dyDescent="0.15">
      <c r="A15" t="s">
        <v>18</v>
      </c>
      <c r="B15">
        <v>360</v>
      </c>
      <c r="C15">
        <v>211</v>
      </c>
      <c r="E15">
        <v>434</v>
      </c>
      <c r="F15">
        <v>188</v>
      </c>
      <c r="G15">
        <v>365</v>
      </c>
      <c r="H15">
        <v>1558</v>
      </c>
    </row>
    <row r="16" spans="1:8" ht="15" customHeight="1" x14ac:dyDescent="0.15">
      <c r="A16" s="55"/>
    </row>
    <row r="17" spans="1:1" ht="15" customHeight="1" x14ac:dyDescent="0.15">
      <c r="A17" s="57"/>
    </row>
    <row r="18" spans="1:1" ht="15" customHeight="1" x14ac:dyDescent="0.15">
      <c r="A18" s="55"/>
    </row>
    <row r="19" spans="1:1" ht="15.75" customHeight="1" x14ac:dyDescent="0.15">
      <c r="A19" s="55"/>
    </row>
    <row r="20" spans="1:1" s="35" customFormat="1" ht="13.5" x14ac:dyDescent="0.15"/>
    <row r="21" spans="1:1" ht="15" customHeight="1" x14ac:dyDescent="0.15">
      <c r="A21" s="55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A0A0-8FEC-4372-8B37-66790A3AE9EF}">
  <sheetPr codeName="Sheet81">
    <tabColor theme="5" tint="-0.249977111117893"/>
    <pageSetUpPr fitToPage="1"/>
  </sheetPr>
  <dimension ref="B1:AL53"/>
  <sheetViews>
    <sheetView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3.5546875" style="5" bestFit="1" customWidth="1"/>
    <col min="37" max="37" width="28.6640625" style="5" customWidth="1"/>
    <col min="38" max="38" width="4" style="5" bestFit="1" customWidth="1"/>
    <col min="39" max="39" width="6.33203125" style="5" bestFit="1" customWidth="1"/>
    <col min="40" max="40" width="7.44140625" style="5" bestFit="1" customWidth="1"/>
    <col min="41" max="41" width="2.33203125" style="5"/>
    <col min="42" max="42" width="5.6640625" style="5" bestFit="1" customWidth="1"/>
    <col min="43" max="43" width="2.33203125" style="5"/>
    <col min="44" max="44" width="6" style="5" bestFit="1" customWidth="1"/>
    <col min="45" max="45" width="6.33203125" style="5" bestFit="1" customWidth="1"/>
    <col min="46" max="16384" width="2.33203125" style="5"/>
  </cols>
  <sheetData>
    <row r="1" spans="2:38" ht="14.25" thickBot="1" x14ac:dyDescent="0.2">
      <c r="B1" s="29" t="s">
        <v>79</v>
      </c>
      <c r="C1" s="28"/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12</v>
      </c>
      <c r="R13" s="522"/>
      <c r="S13" s="523"/>
      <c r="T13" s="524">
        <f t="shared" ref="T13:T14" si="0">IFERROR(ROUNDDOWN(Q13/M13,0),"")</f>
        <v>0</v>
      </c>
      <c r="U13" s="524"/>
      <c r="V13" s="524"/>
      <c r="W13" s="525">
        <f t="shared" ref="W13:W14" si="1">IFERROR(Q13-(T13*M13),"")</f>
        <v>12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7</v>
      </c>
      <c r="R14" s="522"/>
      <c r="S14" s="523"/>
      <c r="T14" s="524">
        <f t="shared" si="0"/>
        <v>0</v>
      </c>
      <c r="U14" s="524"/>
      <c r="V14" s="524"/>
      <c r="W14" s="525">
        <f t="shared" si="1"/>
        <v>7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11</v>
      </c>
      <c r="R16" s="522"/>
      <c r="S16" s="523"/>
      <c r="T16" s="524">
        <f t="shared" ref="T16:T18" si="4">IFERROR(ROUNDDOWN(Q16/M16,0),"")</f>
        <v>0</v>
      </c>
      <c r="U16" s="524"/>
      <c r="V16" s="524"/>
      <c r="W16" s="525">
        <f t="shared" ref="W16:W18" si="5">IFERROR(Q16-(T16*M16),"")</f>
        <v>11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/>
      <c r="AL16" s="2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11</v>
      </c>
      <c r="R17" s="522"/>
      <c r="S17" s="523"/>
      <c r="T17" s="524">
        <f t="shared" si="4"/>
        <v>0</v>
      </c>
      <c r="U17" s="524"/>
      <c r="V17" s="524"/>
      <c r="W17" s="525">
        <f t="shared" si="5"/>
        <v>11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/>
      <c r="AL17" s="26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8</v>
      </c>
      <c r="R18" s="522"/>
      <c r="S18" s="523"/>
      <c r="T18" s="524">
        <f t="shared" si="4"/>
        <v>0</v>
      </c>
      <c r="U18" s="524"/>
      <c r="V18" s="524"/>
      <c r="W18" s="525">
        <f t="shared" si="5"/>
        <v>8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  <c r="AL18" s="26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526"/>
      <c r="AB19" s="527"/>
      <c r="AC19" s="527"/>
      <c r="AD19" s="527"/>
      <c r="AE19" s="527"/>
      <c r="AF19" s="527"/>
      <c r="AG19" s="527"/>
      <c r="AH19" s="528"/>
    </row>
    <row r="20" spans="2:38" ht="14.2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SUM(Q13:S19)</f>
        <v>49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tr">
        <f>G8</f>
        <v>강원특별자치도 원주시 호저면 주산리 298,1층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8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원주센터(저온)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8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8" x14ac:dyDescent="0.15">
      <c r="B35" s="210"/>
      <c r="C35" s="189" t="s">
        <v>4</v>
      </c>
      <c r="D35" s="182"/>
      <c r="E35" s="182"/>
      <c r="F35" s="182"/>
      <c r="G35" s="199" t="str">
        <f>G8</f>
        <v>강원특별자치도 원주시 호저면 주산리 298,1층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8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8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8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8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8" ht="15" customHeight="1" x14ac:dyDescent="0.15">
      <c r="B40" s="179">
        <f>B13</f>
        <v>46307</v>
      </c>
      <c r="C40" s="537"/>
      <c r="D40" s="538"/>
      <c r="E40" s="539" t="str">
        <f>E13</f>
        <v>세아)마늘간장순살치킨2편</v>
      </c>
      <c r="F40" s="540"/>
      <c r="G40" s="540"/>
      <c r="H40" s="540"/>
      <c r="I40" s="540"/>
      <c r="J40" s="540"/>
      <c r="K40" s="540"/>
      <c r="L40" s="540"/>
      <c r="M40" s="531">
        <f>M13</f>
        <v>32</v>
      </c>
      <c r="N40" s="531"/>
      <c r="O40" s="531"/>
      <c r="P40" s="531"/>
      <c r="Q40" s="532">
        <f>Q13</f>
        <v>12</v>
      </c>
      <c r="R40" s="532"/>
      <c r="S40" s="532"/>
      <c r="T40" s="533">
        <f>T13</f>
        <v>0</v>
      </c>
      <c r="U40" s="533"/>
      <c r="V40" s="533"/>
      <c r="W40" s="534">
        <f>W13</f>
        <v>12</v>
      </c>
      <c r="X40" s="534"/>
      <c r="Y40" s="534"/>
      <c r="Z40" s="534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  <c r="AK40"/>
      <c r="AL40" s="26"/>
    </row>
    <row r="41" spans="2:38" ht="15" customHeight="1" x14ac:dyDescent="0.15">
      <c r="B41" s="46"/>
      <c r="C41" s="81"/>
      <c r="D41" s="47"/>
      <c r="E41" s="541" t="str">
        <f>E14</f>
        <v>세아)반반순살치킨(양념&amp;마늘간장)2편</v>
      </c>
      <c r="F41" s="542"/>
      <c r="G41" s="542"/>
      <c r="H41" s="542"/>
      <c r="I41" s="542"/>
      <c r="J41" s="542"/>
      <c r="K41" s="542"/>
      <c r="L41" s="542"/>
      <c r="M41" s="531">
        <f>M14</f>
        <v>24</v>
      </c>
      <c r="N41" s="531"/>
      <c r="O41" s="531"/>
      <c r="P41" s="531"/>
      <c r="Q41" s="532">
        <f>Q14</f>
        <v>7</v>
      </c>
      <c r="R41" s="532"/>
      <c r="S41" s="532"/>
      <c r="T41" s="533">
        <f>T14</f>
        <v>0</v>
      </c>
      <c r="U41" s="533"/>
      <c r="V41" s="533"/>
      <c r="W41" s="534">
        <f>W14</f>
        <v>7</v>
      </c>
      <c r="X41" s="534"/>
      <c r="Y41" s="534"/>
      <c r="Z41" s="534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  <c r="AK41"/>
      <c r="AL41" s="26"/>
    </row>
    <row r="42" spans="2:38" ht="15" customHeight="1" x14ac:dyDescent="0.15">
      <c r="B42" s="46"/>
      <c r="C42" s="81"/>
      <c r="D42" s="47"/>
      <c r="E42" s="529" t="str">
        <f>E15</f>
        <v>세아)반반순살치킨(양념&amp;마늘간장)2편(사전예약)</v>
      </c>
      <c r="F42" s="530"/>
      <c r="G42" s="530"/>
      <c r="H42" s="530"/>
      <c r="I42" s="530"/>
      <c r="J42" s="530"/>
      <c r="K42" s="530"/>
      <c r="L42" s="530"/>
      <c r="M42" s="531">
        <f>M15</f>
        <v>24</v>
      </c>
      <c r="N42" s="531"/>
      <c r="O42" s="531"/>
      <c r="P42" s="531"/>
      <c r="Q42" s="532">
        <f>Q15</f>
        <v>0</v>
      </c>
      <c r="R42" s="532"/>
      <c r="S42" s="532"/>
      <c r="T42" s="533">
        <f>T15</f>
        <v>0</v>
      </c>
      <c r="U42" s="533"/>
      <c r="V42" s="533"/>
      <c r="W42" s="534">
        <f>W15</f>
        <v>0</v>
      </c>
      <c r="X42" s="534"/>
      <c r="Y42" s="534"/>
      <c r="Z42" s="534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  <c r="AK42"/>
      <c r="AL42" s="26"/>
    </row>
    <row r="43" spans="2:38" ht="15" customHeight="1" x14ac:dyDescent="0.15">
      <c r="B43" s="46"/>
      <c r="C43" s="81"/>
      <c r="D43" s="47"/>
      <c r="E43" s="541" t="str">
        <f t="shared" ref="E43:E45" si="6">E16</f>
        <v>세아)양념순살치킨2편</v>
      </c>
      <c r="F43" s="542"/>
      <c r="G43" s="542"/>
      <c r="H43" s="542"/>
      <c r="I43" s="542"/>
      <c r="J43" s="542"/>
      <c r="K43" s="542"/>
      <c r="L43" s="542"/>
      <c r="M43" s="531">
        <f t="shared" ref="M43:M45" si="7">M16</f>
        <v>32</v>
      </c>
      <c r="N43" s="531"/>
      <c r="O43" s="531"/>
      <c r="P43" s="531"/>
      <c r="Q43" s="532">
        <f t="shared" ref="Q43:Q45" si="8">Q16</f>
        <v>11</v>
      </c>
      <c r="R43" s="532"/>
      <c r="S43" s="532"/>
      <c r="T43" s="533">
        <f t="shared" ref="T43:T45" si="9">T16</f>
        <v>0</v>
      </c>
      <c r="U43" s="533"/>
      <c r="V43" s="533"/>
      <c r="W43" s="534">
        <f t="shared" ref="W43:W45" si="10">W16</f>
        <v>11</v>
      </c>
      <c r="X43" s="534"/>
      <c r="Y43" s="534"/>
      <c r="Z43" s="534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  <c r="AK43"/>
      <c r="AL43" s="26"/>
    </row>
    <row r="44" spans="2:38" ht="15" customHeight="1" x14ac:dyDescent="0.15">
      <c r="B44" s="9"/>
      <c r="C44" s="16"/>
      <c r="D44" s="10"/>
      <c r="E44" s="539" t="str">
        <f t="shared" si="6"/>
        <v>세아)치즈돈까스2편</v>
      </c>
      <c r="F44" s="540"/>
      <c r="G44" s="540"/>
      <c r="H44" s="540"/>
      <c r="I44" s="540"/>
      <c r="J44" s="540"/>
      <c r="K44" s="540"/>
      <c r="L44" s="540"/>
      <c r="M44" s="531">
        <f t="shared" si="7"/>
        <v>35</v>
      </c>
      <c r="N44" s="531"/>
      <c r="O44" s="531"/>
      <c r="P44" s="531"/>
      <c r="Q44" s="532">
        <f t="shared" si="8"/>
        <v>11</v>
      </c>
      <c r="R44" s="532"/>
      <c r="S44" s="532"/>
      <c r="T44" s="533">
        <f t="shared" si="9"/>
        <v>0</v>
      </c>
      <c r="U44" s="533"/>
      <c r="V44" s="533"/>
      <c r="W44" s="534">
        <f t="shared" si="10"/>
        <v>11</v>
      </c>
      <c r="X44" s="534"/>
      <c r="Y44" s="534"/>
      <c r="Z44" s="534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  <c r="AK44"/>
      <c r="AL44" s="26"/>
    </row>
    <row r="45" spans="2:38" ht="15" customHeight="1" x14ac:dyDescent="0.15">
      <c r="B45" s="9"/>
      <c r="C45" s="16"/>
      <c r="D45" s="10"/>
      <c r="E45" s="539" t="str">
        <f t="shared" si="6"/>
        <v>세아)후라이드순살치킨2편</v>
      </c>
      <c r="F45" s="540"/>
      <c r="G45" s="540"/>
      <c r="H45" s="540"/>
      <c r="I45" s="540"/>
      <c r="J45" s="540"/>
      <c r="K45" s="540"/>
      <c r="L45" s="540"/>
      <c r="M45" s="531">
        <f t="shared" si="7"/>
        <v>32</v>
      </c>
      <c r="N45" s="531"/>
      <c r="O45" s="531"/>
      <c r="P45" s="531"/>
      <c r="Q45" s="532">
        <f t="shared" si="8"/>
        <v>8</v>
      </c>
      <c r="R45" s="532"/>
      <c r="S45" s="532"/>
      <c r="T45" s="533">
        <f t="shared" si="9"/>
        <v>0</v>
      </c>
      <c r="U45" s="533"/>
      <c r="V45" s="533"/>
      <c r="W45" s="534">
        <f t="shared" si="10"/>
        <v>8</v>
      </c>
      <c r="X45" s="534"/>
      <c r="Y45" s="534"/>
      <c r="Z45" s="534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  <c r="AK45" s="26"/>
      <c r="AL45" s="26"/>
    </row>
    <row r="46" spans="2:38" ht="15" customHeight="1" x14ac:dyDescent="0.15">
      <c r="B46" s="9"/>
      <c r="C46" s="16"/>
      <c r="D46" s="10"/>
      <c r="E46" s="539"/>
      <c r="F46" s="540"/>
      <c r="G46" s="540"/>
      <c r="H46" s="540"/>
      <c r="I46" s="540"/>
      <c r="J46" s="540"/>
      <c r="K46" s="540"/>
      <c r="L46" s="540"/>
      <c r="M46" s="531"/>
      <c r="N46" s="531"/>
      <c r="O46" s="531"/>
      <c r="P46" s="531"/>
      <c r="Q46" s="532"/>
      <c r="R46" s="532"/>
      <c r="S46" s="532"/>
      <c r="T46" s="533"/>
      <c r="U46" s="533"/>
      <c r="V46" s="533"/>
      <c r="W46" s="534"/>
      <c r="X46" s="534"/>
      <c r="Y46" s="534"/>
      <c r="Z46" s="534"/>
      <c r="AA46" s="535"/>
      <c r="AB46" s="531"/>
      <c r="AC46" s="531"/>
      <c r="AD46" s="531"/>
      <c r="AE46" s="531"/>
      <c r="AF46" s="531"/>
      <c r="AG46" s="531"/>
      <c r="AH46" s="536"/>
      <c r="AK46" s="26"/>
      <c r="AL46" s="26"/>
    </row>
    <row r="47" spans="2:38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8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49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강원특별자치도 원주시 호저면 주산리 298,1층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B25:V26"/>
    <mergeCell ref="W25:AH26"/>
    <mergeCell ref="T22:V22"/>
    <mergeCell ref="W22:Z22"/>
    <mergeCell ref="AA22:AH22"/>
    <mergeCell ref="C33:F34"/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Q13:S13"/>
    <mergeCell ref="E13:L13"/>
    <mergeCell ref="M13:P13"/>
    <mergeCell ref="T13:V13"/>
    <mergeCell ref="W13:Z13"/>
    <mergeCell ref="AA13:AH13"/>
    <mergeCell ref="E14:L14"/>
    <mergeCell ref="M14:P14"/>
    <mergeCell ref="Q14:S14"/>
    <mergeCell ref="T14:V14"/>
    <mergeCell ref="W14:Z14"/>
    <mergeCell ref="E16:L16"/>
    <mergeCell ref="M16:P16"/>
    <mergeCell ref="Q16:S16"/>
    <mergeCell ref="T16:V16"/>
    <mergeCell ref="W16:Z16"/>
    <mergeCell ref="AA16:AH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B24:D24"/>
    <mergeCell ref="E24:L24"/>
    <mergeCell ref="M24:Z24"/>
    <mergeCell ref="AA24:AH24"/>
    <mergeCell ref="E23:L23"/>
    <mergeCell ref="M23:P23"/>
    <mergeCell ref="Q23:S23"/>
    <mergeCell ref="T23:V23"/>
    <mergeCell ref="W23:Z23"/>
    <mergeCell ref="AA23:AH23"/>
    <mergeCell ref="M22:P22"/>
    <mergeCell ref="Q22:S22"/>
    <mergeCell ref="B13:D13"/>
    <mergeCell ref="E12:L12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AA46:AH46"/>
    <mergeCell ref="C31:F32"/>
    <mergeCell ref="G31:P32"/>
    <mergeCell ref="Q31:Q38"/>
    <mergeCell ref="W41:Z41"/>
    <mergeCell ref="AA41:AH41"/>
    <mergeCell ref="E41:L41"/>
    <mergeCell ref="M41:P41"/>
    <mergeCell ref="Q41:S41"/>
    <mergeCell ref="T41:V41"/>
    <mergeCell ref="E40:L40"/>
    <mergeCell ref="M40:P40"/>
    <mergeCell ref="AA45:AH45"/>
    <mergeCell ref="AA44:AH44"/>
    <mergeCell ref="W44:Z44"/>
    <mergeCell ref="T44:V44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M47:P47"/>
    <mergeCell ref="Q47:S47"/>
    <mergeCell ref="T47:V47"/>
    <mergeCell ref="W47:Z47"/>
    <mergeCell ref="E45:L45"/>
    <mergeCell ref="W45:Z45"/>
    <mergeCell ref="V33:AA34"/>
    <mergeCell ref="AB33:AC34"/>
    <mergeCell ref="AD33:AH34"/>
    <mergeCell ref="AA48:AH48"/>
    <mergeCell ref="Q43:S43"/>
    <mergeCell ref="T43:V43"/>
    <mergeCell ref="W43:Z43"/>
    <mergeCell ref="AA47:AH47"/>
    <mergeCell ref="Q40:S40"/>
    <mergeCell ref="T40:V40"/>
    <mergeCell ref="W40:Z40"/>
    <mergeCell ref="AA40:AH40"/>
    <mergeCell ref="E44:L44"/>
    <mergeCell ref="G37:P38"/>
    <mergeCell ref="R37:U38"/>
    <mergeCell ref="V37:AA38"/>
    <mergeCell ref="AA43:AH43"/>
    <mergeCell ref="E39:L39"/>
    <mergeCell ref="M39:P39"/>
    <mergeCell ref="Q39:S39"/>
    <mergeCell ref="T39:V39"/>
    <mergeCell ref="W39:Z39"/>
    <mergeCell ref="AA39:AH39"/>
    <mergeCell ref="AB37:AC38"/>
    <mergeCell ref="C37:F38"/>
    <mergeCell ref="AD37:AH38"/>
    <mergeCell ref="E43:L43"/>
    <mergeCell ref="M43:P43"/>
    <mergeCell ref="M44:P44"/>
    <mergeCell ref="Q44:S44"/>
    <mergeCell ref="E15:L15"/>
    <mergeCell ref="M15:P15"/>
    <mergeCell ref="Q15:S15"/>
    <mergeCell ref="T15:V15"/>
    <mergeCell ref="W15:Z15"/>
    <mergeCell ref="AA15:AH15"/>
    <mergeCell ref="E42:L42"/>
    <mergeCell ref="M42:P42"/>
    <mergeCell ref="Q42:S42"/>
    <mergeCell ref="T42:V42"/>
    <mergeCell ref="W42:Z42"/>
    <mergeCell ref="AA42:AH42"/>
    <mergeCell ref="B29:AH30"/>
    <mergeCell ref="B31:B38"/>
    <mergeCell ref="B40:D40"/>
    <mergeCell ref="G33:K34"/>
    <mergeCell ref="L33:P34"/>
    <mergeCell ref="R33:U34"/>
    <mergeCell ref="C35:F36"/>
    <mergeCell ref="G35:P36"/>
    <mergeCell ref="R35:U36"/>
    <mergeCell ref="V35:AH36"/>
    <mergeCell ref="R31:U32"/>
    <mergeCell ref="V31:AH32"/>
  </mergeCells>
  <phoneticPr fontId="7" type="noConversion"/>
  <conditionalFormatting sqref="AA13:AA15">
    <cfRule type="expression" dxfId="827" priority="2">
      <formula>Q13:S18=0</formula>
    </cfRule>
  </conditionalFormatting>
  <conditionalFormatting sqref="AA16:AA19">
    <cfRule type="expression" dxfId="826" priority="3">
      <formula>Q16:S19=0</formula>
    </cfRule>
  </conditionalFormatting>
  <conditionalFormatting sqref="AA20:AH20">
    <cfRule type="expression" dxfId="825" priority="10423">
      <formula>Q20:S26=0</formula>
    </cfRule>
  </conditionalFormatting>
  <conditionalFormatting sqref="AA21:AH22">
    <cfRule type="expression" dxfId="824" priority="4">
      <formula>Q21:S31=0</formula>
    </cfRule>
  </conditionalFormatting>
  <conditionalFormatting sqref="AA23:AH23">
    <cfRule type="expression" dxfId="823" priority="39">
      <formula>Q23:S28=0</formula>
    </cfRule>
  </conditionalFormatting>
  <conditionalFormatting sqref="AA40:AH42">
    <cfRule type="expression" dxfId="822" priority="1">
      <formula>Q40:S53=0</formula>
    </cfRule>
  </conditionalFormatting>
  <conditionalFormatting sqref="AA43:AH46">
    <cfRule type="expression" dxfId="821" priority="10446">
      <formula>Q43:S55=0</formula>
    </cfRule>
  </conditionalFormatting>
  <conditionalFormatting sqref="AA47:AH48">
    <cfRule type="expression" dxfId="820" priority="8344">
      <formula>Q47:S62=0</formula>
    </cfRule>
  </conditionalFormatting>
  <conditionalFormatting sqref="AA49:AH49">
    <cfRule type="expression" dxfId="819" priority="19">
      <formula>Q49:S63=0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E12:E20 M8:M23 Q13:Q23 T13:T23 AA12:AA23 B12:B25 C21:E23 Q40:Q49 B39:B51 T40:T49 E39:E50 M35:M50 AA39:AA49 C44:D49" xr:uid="{6B4A7C28-BDF7-4E7B-B679-30E2A3BF8B76}"/>
  </dataValidations>
  <printOptions horizontalCentered="1"/>
  <pageMargins left="0" right="0" top="0.11811023622047245" bottom="0" header="0" footer="0"/>
  <pageSetup paperSize="9" orientation="portrait"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6658C-FFCD-4225-AE50-2F740649580B}">
  <sheetPr codeName="Sheet82">
    <tabColor theme="5" tint="-0.249977111117893"/>
    <pageSetUpPr fitToPage="1"/>
  </sheetPr>
  <dimension ref="B1:AR53"/>
  <sheetViews>
    <sheetView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109375" style="5" customWidth="1"/>
    <col min="38" max="42" width="2.33203125" style="5"/>
    <col min="43" max="43" width="45.21875" style="5" bestFit="1" customWidth="1"/>
    <col min="44" max="44" width="6" style="5" bestFit="1" customWidth="1"/>
    <col min="45" max="53" width="2.33203125" style="5"/>
    <col min="54" max="54" width="6.33203125" style="5" bestFit="1" customWidth="1"/>
    <col min="55" max="16384" width="2.33203125" style="5"/>
  </cols>
  <sheetData>
    <row r="1" spans="2:44" ht="14.25" thickBot="1" x14ac:dyDescent="0.2">
      <c r="B1" s="29" t="s">
        <v>110</v>
      </c>
    </row>
    <row r="2" spans="2:44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4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4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4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4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44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44" ht="16.5" customHeight="1" x14ac:dyDescent="0.15">
      <c r="B8" s="56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4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4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44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4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4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15</v>
      </c>
      <c r="R13" s="522"/>
      <c r="S13" s="523"/>
      <c r="T13" s="524">
        <f t="shared" ref="T13:T14" si="0">IFERROR(ROUNDDOWN(Q13/M13,0),"")</f>
        <v>0</v>
      </c>
      <c r="U13" s="524"/>
      <c r="V13" s="524"/>
      <c r="W13" s="525">
        <f t="shared" ref="W13:W14" si="1">IFERROR(Q13-(T13*M13),"")</f>
        <v>15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 s="26"/>
      <c r="AL13" s="26"/>
      <c r="AQ13" s="26"/>
      <c r="AR13" s="26"/>
    </row>
    <row r="14" spans="2:44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9</v>
      </c>
      <c r="R14" s="522"/>
      <c r="S14" s="523"/>
      <c r="T14" s="524">
        <f t="shared" si="0"/>
        <v>0</v>
      </c>
      <c r="U14" s="524"/>
      <c r="V14" s="524"/>
      <c r="W14" s="525">
        <f t="shared" si="1"/>
        <v>9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 s="26"/>
      <c r="AL14" s="26"/>
      <c r="AQ14" s="26"/>
      <c r="AR14" s="26"/>
    </row>
    <row r="15" spans="2:44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 s="26"/>
      <c r="AL15" s="26"/>
      <c r="AQ15" s="26"/>
      <c r="AR15" s="26"/>
    </row>
    <row r="16" spans="2:44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15</v>
      </c>
      <c r="R16" s="522"/>
      <c r="S16" s="523"/>
      <c r="T16" s="524">
        <f t="shared" ref="T16:T18" si="4">IFERROR(ROUNDDOWN(Q16/M16,0),"")</f>
        <v>0</v>
      </c>
      <c r="U16" s="524"/>
      <c r="V16" s="524"/>
      <c r="W16" s="525">
        <f t="shared" ref="W16:W18" si="5">IFERROR(Q16-(T16*M16),"")</f>
        <v>15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 s="26"/>
      <c r="AL16" s="26"/>
      <c r="AQ16" s="26"/>
      <c r="AR16" s="26"/>
    </row>
    <row r="17" spans="2:44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1</v>
      </c>
      <c r="R17" s="522"/>
      <c r="S17" s="523"/>
      <c r="T17" s="524">
        <f t="shared" si="4"/>
        <v>0</v>
      </c>
      <c r="U17" s="524"/>
      <c r="V17" s="524"/>
      <c r="W17" s="525">
        <f t="shared" si="5"/>
        <v>1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 s="26"/>
      <c r="AL17" s="26"/>
      <c r="AQ17" s="26"/>
      <c r="AR17" s="26"/>
    </row>
    <row r="18" spans="2:44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11</v>
      </c>
      <c r="R18" s="522"/>
      <c r="S18" s="523"/>
      <c r="T18" s="524">
        <f t="shared" si="4"/>
        <v>0</v>
      </c>
      <c r="U18" s="524"/>
      <c r="V18" s="524"/>
      <c r="W18" s="525">
        <f t="shared" si="5"/>
        <v>11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  <c r="AL18" s="26"/>
      <c r="AQ18" s="26"/>
      <c r="AR18" s="26"/>
    </row>
    <row r="19" spans="2:44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K19" s="26"/>
      <c r="AL19" s="26"/>
      <c r="AQ19" s="26"/>
      <c r="AR19" s="26"/>
    </row>
    <row r="20" spans="2:44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K20" s="26"/>
      <c r="AL20" s="26"/>
      <c r="AQ20" s="26"/>
      <c r="AR20" s="26"/>
    </row>
    <row r="21" spans="2:44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K21" s="26"/>
      <c r="AL21" s="26"/>
    </row>
    <row r="22" spans="2:44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K22" s="26"/>
      <c r="AL22" s="26"/>
    </row>
    <row r="23" spans="2:44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44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51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44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108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44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44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4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4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44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44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4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김해센터(저온)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경상남도 김해시 진례면 
테크노밸리로 193-28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15</v>
      </c>
      <c r="R40" s="581"/>
      <c r="S40" s="582"/>
      <c r="T40" s="533">
        <f>T13</f>
        <v>0</v>
      </c>
      <c r="U40" s="533"/>
      <c r="V40" s="533"/>
      <c r="W40" s="586">
        <f>W13</f>
        <v>15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9</v>
      </c>
      <c r="R41" s="581"/>
      <c r="S41" s="582"/>
      <c r="T41" s="533">
        <f>T14</f>
        <v>0</v>
      </c>
      <c r="U41" s="533"/>
      <c r="V41" s="533"/>
      <c r="W41" s="586">
        <f>W14</f>
        <v>9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15</v>
      </c>
      <c r="R43" s="581"/>
      <c r="S43" s="582"/>
      <c r="T43" s="533">
        <f t="shared" ref="T43:T45" si="9">T16</f>
        <v>0</v>
      </c>
      <c r="U43" s="533"/>
      <c r="V43" s="533"/>
      <c r="W43" s="586">
        <f t="shared" ref="W43:W45" si="10">W16</f>
        <v>15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1</v>
      </c>
      <c r="R44" s="581"/>
      <c r="S44" s="582"/>
      <c r="T44" s="533">
        <f t="shared" si="9"/>
        <v>0</v>
      </c>
      <c r="U44" s="533"/>
      <c r="V44" s="533"/>
      <c r="W44" s="586">
        <f t="shared" si="10"/>
        <v>1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11</v>
      </c>
      <c r="R45" s="581"/>
      <c r="S45" s="582"/>
      <c r="T45" s="533">
        <f t="shared" si="9"/>
        <v>0</v>
      </c>
      <c r="U45" s="533"/>
      <c r="V45" s="533"/>
      <c r="W45" s="586">
        <f t="shared" si="10"/>
        <v>11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51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경상남도 김해시 진례면 
테크노밸리로 193-28
TEL 070-4398-2825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818" priority="2">
      <formula>Q13:S18=0</formula>
    </cfRule>
  </conditionalFormatting>
  <conditionalFormatting sqref="AA16:AA18">
    <cfRule type="expression" dxfId="817" priority="8">
      <formula>Q16:S19=0</formula>
    </cfRule>
  </conditionalFormatting>
  <conditionalFormatting sqref="AA19:AH20">
    <cfRule type="expression" dxfId="816" priority="10445">
      <formula>Q19:S25=0</formula>
    </cfRule>
  </conditionalFormatting>
  <conditionalFormatting sqref="AA21:AH22">
    <cfRule type="expression" dxfId="815" priority="3">
      <formula>Q21:S31=0</formula>
    </cfRule>
  </conditionalFormatting>
  <conditionalFormatting sqref="AA23:AH23">
    <cfRule type="expression" dxfId="814" priority="33">
      <formula>Q23:S28=0</formula>
    </cfRule>
  </conditionalFormatting>
  <conditionalFormatting sqref="AA40:AH42">
    <cfRule type="expression" dxfId="813" priority="1">
      <formula>Q40:S53=0</formula>
    </cfRule>
  </conditionalFormatting>
  <conditionalFormatting sqref="AA43:AH46">
    <cfRule type="expression" dxfId="812" priority="10464">
      <formula>Q43:S55=0</formula>
    </cfRule>
  </conditionalFormatting>
  <conditionalFormatting sqref="AA47:AH48">
    <cfRule type="expression" dxfId="811" priority="8341">
      <formula>Q47:S62=0</formula>
    </cfRule>
  </conditionalFormatting>
  <conditionalFormatting sqref="AA49:AH49">
    <cfRule type="expression" dxfId="810" priority="13">
      <formula>Q49:S63=0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T13:T23 M8:M23 Q13:Q23 AA12:AA23 B12:B25 C21:E23 Q40:Q49 E39:E50 T40:T49 B39:B51 AA39:AA49 M47:M50 C44:D49" xr:uid="{5E4D92D8-542E-44A7-9F64-057EA8092D6C}"/>
  </dataValidations>
  <printOptions horizontalCentered="1"/>
  <pageMargins left="0" right="0" top="0.11811023622047245" bottom="0" header="0" footer="0"/>
  <pageSetup paperSize="9" orientation="portrait"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794C-08AA-4621-A6B5-2B2C818C2EF1}">
  <sheetPr codeName="Sheet83">
    <tabColor theme="5" tint="-0.249977111117893"/>
    <pageSetUpPr fitToPage="1"/>
  </sheetPr>
  <dimension ref="B1:AL53"/>
  <sheetViews>
    <sheetView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40" width="2.33203125" style="5"/>
    <col min="41" max="41" width="45.21875" style="5" bestFit="1" customWidth="1"/>
    <col min="42" max="43" width="2.33203125" style="5"/>
    <col min="44" max="44" width="6" style="5" bestFit="1" customWidth="1"/>
    <col min="45" max="16384" width="2.33203125" style="5"/>
  </cols>
  <sheetData>
    <row r="1" spans="2:38" ht="14.25" thickBot="1" x14ac:dyDescent="0.2">
      <c r="B1" s="29" t="s">
        <v>57</v>
      </c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35</v>
      </c>
      <c r="R13" s="522"/>
      <c r="S13" s="523"/>
      <c r="T13" s="524">
        <f t="shared" ref="T13:T14" si="0">IFERROR(ROUNDDOWN(Q13/M13,0),"")</f>
        <v>1</v>
      </c>
      <c r="U13" s="524"/>
      <c r="V13" s="524"/>
      <c r="W13" s="525">
        <f t="shared" ref="W13:W14" si="1">IFERROR(Q13-(T13*M13),"")</f>
        <v>3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J13"/>
      <c r="AK13" s="26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13</v>
      </c>
      <c r="R14" s="522"/>
      <c r="S14" s="523"/>
      <c r="T14" s="524">
        <f t="shared" si="0"/>
        <v>0</v>
      </c>
      <c r="U14" s="524"/>
      <c r="V14" s="524"/>
      <c r="W14" s="525">
        <f t="shared" si="1"/>
        <v>13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J14"/>
      <c r="AK14" s="26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J15"/>
      <c r="AK15" s="26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38</v>
      </c>
      <c r="R16" s="522"/>
      <c r="S16" s="523"/>
      <c r="T16" s="524">
        <f t="shared" ref="T16:T18" si="4">IFERROR(ROUNDDOWN(Q16/M16,0),"")</f>
        <v>1</v>
      </c>
      <c r="U16" s="524"/>
      <c r="V16" s="524"/>
      <c r="W16" s="525">
        <f t="shared" ref="W16:W18" si="5">IFERROR(Q16-(T16*M16),"")</f>
        <v>6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J16"/>
      <c r="AK16" s="26"/>
      <c r="AL16" s="2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17</v>
      </c>
      <c r="R17" s="522"/>
      <c r="S17" s="523"/>
      <c r="T17" s="524">
        <f t="shared" si="4"/>
        <v>0</v>
      </c>
      <c r="U17" s="524"/>
      <c r="V17" s="524"/>
      <c r="W17" s="525">
        <f t="shared" si="5"/>
        <v>17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J17"/>
      <c r="AK17" s="26"/>
      <c r="AL17" s="26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30</v>
      </c>
      <c r="R18" s="522"/>
      <c r="S18" s="523"/>
      <c r="T18" s="524">
        <f t="shared" si="4"/>
        <v>0</v>
      </c>
      <c r="U18" s="524"/>
      <c r="V18" s="524"/>
      <c r="W18" s="525">
        <f t="shared" si="5"/>
        <v>30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J18"/>
      <c r="AK18" s="26"/>
      <c r="AL18" s="26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J19"/>
      <c r="AK19" s="26"/>
      <c r="AL19" s="26"/>
    </row>
    <row r="20" spans="2:38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J20"/>
      <c r="AK20" s="26"/>
      <c r="AL20" s="26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J21" s="26"/>
      <c r="AK21" s="26"/>
      <c r="AL21" s="26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J22" s="26"/>
      <c r="AK22" s="26"/>
      <c r="AL22" s="26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133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tr">
        <f>G8</f>
        <v>경상남도 양산시 산막공단북3길 25(산막동 313-4)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양산센터(저온)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경상남도 양산시 산막공단북3길 25(산막동 313-4)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35</v>
      </c>
      <c r="R40" s="581"/>
      <c r="S40" s="582"/>
      <c r="T40" s="533">
        <f>T13</f>
        <v>1</v>
      </c>
      <c r="U40" s="533"/>
      <c r="V40" s="533"/>
      <c r="W40" s="586">
        <f>W13</f>
        <v>3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13</v>
      </c>
      <c r="R41" s="581"/>
      <c r="S41" s="582"/>
      <c r="T41" s="533">
        <f>T14</f>
        <v>0</v>
      </c>
      <c r="U41" s="533"/>
      <c r="V41" s="533"/>
      <c r="W41" s="586">
        <f>W14</f>
        <v>13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38</v>
      </c>
      <c r="R43" s="581"/>
      <c r="S43" s="582"/>
      <c r="T43" s="533">
        <f t="shared" ref="T43:T45" si="9">T16</f>
        <v>1</v>
      </c>
      <c r="U43" s="533"/>
      <c r="V43" s="533"/>
      <c r="W43" s="586">
        <f t="shared" ref="W43:W45" si="10">W16</f>
        <v>6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17</v>
      </c>
      <c r="R44" s="581"/>
      <c r="S44" s="582"/>
      <c r="T44" s="533">
        <f t="shared" si="9"/>
        <v>0</v>
      </c>
      <c r="U44" s="533"/>
      <c r="V44" s="533"/>
      <c r="W44" s="586">
        <f t="shared" si="10"/>
        <v>17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30</v>
      </c>
      <c r="R45" s="581"/>
      <c r="S45" s="582"/>
      <c r="T45" s="533">
        <f t="shared" si="9"/>
        <v>0</v>
      </c>
      <c r="U45" s="533"/>
      <c r="V45" s="533"/>
      <c r="W45" s="586">
        <f t="shared" si="10"/>
        <v>30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133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경상남도 양산시 산막공단북3길 25(산막동 313-4)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809" priority="2">
      <formula>Q13:S18=0</formula>
    </cfRule>
  </conditionalFormatting>
  <conditionalFormatting sqref="AA16:AA18">
    <cfRule type="expression" dxfId="808" priority="8">
      <formula>Q16:S19=0</formula>
    </cfRule>
  </conditionalFormatting>
  <conditionalFormatting sqref="AA19:AH20">
    <cfRule type="expression" dxfId="807" priority="10443">
      <formula>Q19:S25=0</formula>
    </cfRule>
  </conditionalFormatting>
  <conditionalFormatting sqref="AA21:AH22">
    <cfRule type="expression" dxfId="806" priority="3">
      <formula>Q21:S31=0</formula>
    </cfRule>
  </conditionalFormatting>
  <conditionalFormatting sqref="AA23:AH23">
    <cfRule type="expression" dxfId="805" priority="33">
      <formula>Q23:S28=0</formula>
    </cfRule>
  </conditionalFormatting>
  <conditionalFormatting sqref="AA40:AH42">
    <cfRule type="expression" dxfId="804" priority="1">
      <formula>Q40:S53=0</formula>
    </cfRule>
  </conditionalFormatting>
  <conditionalFormatting sqref="AA43:AH46">
    <cfRule type="expression" dxfId="803" priority="10463">
      <formula>Q43:S55=0</formula>
    </cfRule>
  </conditionalFormatting>
  <conditionalFormatting sqref="AA47:AH48">
    <cfRule type="expression" dxfId="802" priority="8340">
      <formula>Q47:S62=0</formula>
    </cfRule>
  </conditionalFormatting>
  <conditionalFormatting sqref="AA49:AH49">
    <cfRule type="expression" dxfId="801" priority="13">
      <formula>Q49:S63=0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T13:T23 M8:M23 Q13:Q23 AA12:AA23 B12:B25 C21:E23 Q40:Q49 E39:E50 T40:T49 B39:B51 AA39:AA49 M47:M50 C44:D49" xr:uid="{2ED9B04D-B44D-4D5B-91E2-579A6E970281}"/>
  </dataValidations>
  <printOptions horizontalCentered="1"/>
  <pageMargins left="0" right="0" top="0.11811023622047245" bottom="0" header="0" footer="0"/>
  <pageSetup paperSize="9" orientation="portrait"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3D71-7E35-4310-8F4B-ADEC84D552CC}">
  <sheetPr codeName="Sheet85">
    <tabColor theme="5" tint="-0.249977111117893"/>
    <pageSetUpPr fitToPage="1"/>
  </sheetPr>
  <dimension ref="B1:AL53"/>
  <sheetViews>
    <sheetView topLeftCell="A1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7" width="2.33203125" style="5"/>
    <col min="38" max="38" width="3.5546875" style="5" bestFit="1" customWidth="1"/>
    <col min="39" max="40" width="2.33203125" style="5"/>
    <col min="41" max="41" width="32.77734375" style="5" bestFit="1" customWidth="1"/>
    <col min="42" max="42" width="4.5546875" style="5" bestFit="1" customWidth="1"/>
    <col min="43" max="43" width="2.33203125" style="5"/>
    <col min="44" max="44" width="6" style="5" bestFit="1" customWidth="1"/>
    <col min="45" max="46" width="2.33203125" style="5"/>
    <col min="47" max="47" width="5.6640625" style="5" bestFit="1" customWidth="1"/>
    <col min="48" max="16384" width="2.33203125" style="5"/>
  </cols>
  <sheetData>
    <row r="1" spans="2:38" ht="14.25" thickBot="1" x14ac:dyDescent="0.2">
      <c r="B1" s="29" t="s">
        <v>56</v>
      </c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46</v>
      </c>
      <c r="R13" s="522"/>
      <c r="S13" s="523"/>
      <c r="T13" s="524">
        <f t="shared" ref="T13:T14" si="0">IFERROR(ROUNDDOWN(Q13/M13,0),"")</f>
        <v>1</v>
      </c>
      <c r="U13" s="524"/>
      <c r="V13" s="524"/>
      <c r="W13" s="525">
        <f t="shared" ref="W13:W14" si="1">IFERROR(Q13-(T13*M13),"")</f>
        <v>14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 s="26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29</v>
      </c>
      <c r="R14" s="522"/>
      <c r="S14" s="523"/>
      <c r="T14" s="524">
        <f t="shared" si="0"/>
        <v>1</v>
      </c>
      <c r="U14" s="524"/>
      <c r="V14" s="524"/>
      <c r="W14" s="525">
        <f t="shared" si="1"/>
        <v>5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 s="26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 s="26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56</v>
      </c>
      <c r="R16" s="522"/>
      <c r="S16" s="523"/>
      <c r="T16" s="524">
        <f t="shared" ref="T16:T18" si="4">IFERROR(ROUNDDOWN(Q16/M16,0),"")</f>
        <v>1</v>
      </c>
      <c r="U16" s="524"/>
      <c r="V16" s="524"/>
      <c r="W16" s="525">
        <f t="shared" ref="W16:W18" si="5">IFERROR(Q16-(T16*M16),"")</f>
        <v>24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 s="26"/>
      <c r="AL16" s="2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23</v>
      </c>
      <c r="R17" s="522"/>
      <c r="S17" s="523"/>
      <c r="T17" s="524">
        <f t="shared" si="4"/>
        <v>0</v>
      </c>
      <c r="U17" s="524"/>
      <c r="V17" s="524"/>
      <c r="W17" s="525">
        <f t="shared" si="5"/>
        <v>23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 s="26"/>
      <c r="AL17" s="26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54</v>
      </c>
      <c r="R18" s="522"/>
      <c r="S18" s="523"/>
      <c r="T18" s="524">
        <f t="shared" si="4"/>
        <v>1</v>
      </c>
      <c r="U18" s="524"/>
      <c r="V18" s="524"/>
      <c r="W18" s="525">
        <f t="shared" si="5"/>
        <v>22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  <c r="AL18" s="26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K19" s="26"/>
      <c r="AL19" s="26"/>
    </row>
    <row r="20" spans="2:38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K20" s="26"/>
      <c r="AL20" s="26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K21" s="26"/>
      <c r="AL21" s="26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K22" s="26"/>
      <c r="AL22" s="26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208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31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세종센터(저온)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세종특별자치시 연동면
응암리 925 E동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46</v>
      </c>
      <c r="R40" s="581"/>
      <c r="S40" s="582"/>
      <c r="T40" s="533">
        <f>T13</f>
        <v>1</v>
      </c>
      <c r="U40" s="533"/>
      <c r="V40" s="533"/>
      <c r="W40" s="586">
        <f>W13</f>
        <v>14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29</v>
      </c>
      <c r="R41" s="581"/>
      <c r="S41" s="582"/>
      <c r="T41" s="533">
        <f>T14</f>
        <v>1</v>
      </c>
      <c r="U41" s="533"/>
      <c r="V41" s="533"/>
      <c r="W41" s="586">
        <f>W14</f>
        <v>5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56</v>
      </c>
      <c r="R43" s="581"/>
      <c r="S43" s="582"/>
      <c r="T43" s="533">
        <f t="shared" ref="T43:T45" si="9">T16</f>
        <v>1</v>
      </c>
      <c r="U43" s="533"/>
      <c r="V43" s="533"/>
      <c r="W43" s="586">
        <f t="shared" ref="W43:W45" si="10">W16</f>
        <v>24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23</v>
      </c>
      <c r="R44" s="581"/>
      <c r="S44" s="582"/>
      <c r="T44" s="533">
        <f t="shared" si="9"/>
        <v>0</v>
      </c>
      <c r="U44" s="533"/>
      <c r="V44" s="533"/>
      <c r="W44" s="586">
        <f t="shared" si="10"/>
        <v>23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54</v>
      </c>
      <c r="R45" s="581"/>
      <c r="S45" s="582"/>
      <c r="T45" s="533">
        <f t="shared" si="9"/>
        <v>1</v>
      </c>
      <c r="U45" s="533"/>
      <c r="V45" s="533"/>
      <c r="W45" s="586">
        <f t="shared" si="10"/>
        <v>22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208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세종특별자치시 연동면
응암리 925 E동
허승현 대리 044-862-4400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800" priority="2">
      <formula>Q13:S18=0</formula>
    </cfRule>
  </conditionalFormatting>
  <conditionalFormatting sqref="AA16:AA18">
    <cfRule type="expression" dxfId="799" priority="8">
      <formula>Q16:S19=0</formula>
    </cfRule>
  </conditionalFormatting>
  <conditionalFormatting sqref="AA19:AH20">
    <cfRule type="expression" dxfId="798" priority="10441">
      <formula>Q19:S25=0</formula>
    </cfRule>
  </conditionalFormatting>
  <conditionalFormatting sqref="AA21:AH22">
    <cfRule type="expression" dxfId="797" priority="3">
      <formula>Q21:S31=0</formula>
    </cfRule>
  </conditionalFormatting>
  <conditionalFormatting sqref="AA23:AH23">
    <cfRule type="expression" dxfId="796" priority="50">
      <formula>Q23:S28=0</formula>
    </cfRule>
  </conditionalFormatting>
  <conditionalFormatting sqref="AA40:AH42">
    <cfRule type="expression" dxfId="795" priority="1">
      <formula>Q40:S53=0</formula>
    </cfRule>
  </conditionalFormatting>
  <conditionalFormatting sqref="AA43:AH46">
    <cfRule type="expression" dxfId="794" priority="10462">
      <formula>Q43:S55=0</formula>
    </cfRule>
  </conditionalFormatting>
  <conditionalFormatting sqref="AA47:AH48">
    <cfRule type="expression" dxfId="793" priority="10">
      <formula>Q47:S63=0</formula>
    </cfRule>
  </conditionalFormatting>
  <conditionalFormatting sqref="AA49:AH49">
    <cfRule type="expression" dxfId="792" priority="17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Q2:AH11 G8:L11 N8:P11 H2:K5 G2:G6 M2:P5 L2:L6 G35:L38 N35:P38 H27:K32 G27:G33 Q27:AH38 M27:P32 L27:L33 F24:M24 C39:D39 B12:D12 M35:M39 E12:E24 T13:T23 M8:M23 Q13:Q23 AA12:AA23 B13:B25 C21:D23 Q40:Q49 E39:E50 T40:T49 B39:B51 AA39:AA49 M47:M50 C44:D49" xr:uid="{F8E56006-BC91-4D99-B856-681D93BC49DC}"/>
  </dataValidations>
  <printOptions horizontalCentered="1"/>
  <pageMargins left="0" right="0" top="0.11811023622047245" bottom="0" header="0" footer="0"/>
  <pageSetup paperSize="9" orientation="portrait"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3ADD0-1919-47B5-BE16-A5960D38E5F9}">
  <sheetPr codeName="Sheet84">
    <tabColor theme="5" tint="-0.249977111117893"/>
    <pageSetUpPr fitToPage="1"/>
  </sheetPr>
  <dimension ref="B1:AN53"/>
  <sheetViews>
    <sheetView topLeftCell="A2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37" width="3.5546875" style="5" bestFit="1" customWidth="1"/>
    <col min="38" max="38" width="2.33203125" style="5"/>
    <col min="39" max="39" width="38.77734375" style="5" bestFit="1" customWidth="1"/>
    <col min="40" max="40" width="3.5546875" style="5" bestFit="1" customWidth="1"/>
    <col min="41" max="41" width="5.6640625" style="5" bestFit="1" customWidth="1"/>
    <col min="42" max="43" width="2.33203125" style="5"/>
    <col min="44" max="44" width="6" style="5" bestFit="1" customWidth="1"/>
    <col min="45" max="16384" width="2.33203125" style="5"/>
  </cols>
  <sheetData>
    <row r="1" spans="2:40" ht="14.25" thickBot="1" x14ac:dyDescent="0.2">
      <c r="B1" s="29" t="s">
        <v>55</v>
      </c>
      <c r="C1" s="28"/>
    </row>
    <row r="2" spans="2:40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0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0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0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0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40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40" ht="16.5" customHeight="1" x14ac:dyDescent="0.15">
      <c r="B8" s="56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0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0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40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0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0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39</v>
      </c>
      <c r="R13" s="522"/>
      <c r="S13" s="523"/>
      <c r="T13" s="524">
        <f t="shared" ref="T13:T14" si="0">IFERROR(ROUNDDOWN(Q13/M13,0),"")</f>
        <v>1</v>
      </c>
      <c r="U13" s="524"/>
      <c r="V13" s="524"/>
      <c r="W13" s="525">
        <f t="shared" ref="W13:W14" si="1">IFERROR(Q13-(T13*M13),"")</f>
        <v>7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 s="26"/>
      <c r="AL13" s="26"/>
      <c r="AM13" s="26"/>
      <c r="AN13"/>
    </row>
    <row r="14" spans="2:40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27</v>
      </c>
      <c r="R14" s="522"/>
      <c r="S14" s="523"/>
      <c r="T14" s="524">
        <f t="shared" si="0"/>
        <v>1</v>
      </c>
      <c r="U14" s="524"/>
      <c r="V14" s="524"/>
      <c r="W14" s="525">
        <f t="shared" si="1"/>
        <v>3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 s="26"/>
      <c r="AL14" s="26"/>
      <c r="AM14" s="26"/>
      <c r="AN14"/>
    </row>
    <row r="15" spans="2:40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 s="26"/>
      <c r="AL15" s="26"/>
      <c r="AM15" s="26"/>
      <c r="AN15"/>
    </row>
    <row r="16" spans="2:40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56</v>
      </c>
      <c r="R16" s="522"/>
      <c r="S16" s="523"/>
      <c r="T16" s="524">
        <f t="shared" ref="T16:T18" si="4">IFERROR(ROUNDDOWN(Q16/M16,0),"")</f>
        <v>1</v>
      </c>
      <c r="U16" s="524"/>
      <c r="V16" s="524"/>
      <c r="W16" s="525">
        <f t="shared" ref="W16:W18" si="5">IFERROR(Q16-(T16*M16),"")</f>
        <v>24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 s="26"/>
      <c r="AL16" s="26"/>
      <c r="AM16" s="26"/>
      <c r="AN16"/>
    </row>
    <row r="17" spans="2:40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17</v>
      </c>
      <c r="R17" s="522"/>
      <c r="S17" s="523"/>
      <c r="T17" s="524">
        <f t="shared" si="4"/>
        <v>0</v>
      </c>
      <c r="U17" s="524"/>
      <c r="V17" s="524"/>
      <c r="W17" s="525">
        <f t="shared" si="5"/>
        <v>17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 s="26"/>
      <c r="AL17" s="26"/>
      <c r="AM17" s="26"/>
      <c r="AN17"/>
    </row>
    <row r="18" spans="2:40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44</v>
      </c>
      <c r="R18" s="522"/>
      <c r="S18" s="523"/>
      <c r="T18" s="524">
        <f t="shared" si="4"/>
        <v>1</v>
      </c>
      <c r="U18" s="524"/>
      <c r="V18" s="524"/>
      <c r="W18" s="525">
        <f t="shared" si="5"/>
        <v>12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  <c r="AL18" s="26"/>
      <c r="AM18" s="26"/>
      <c r="AN18"/>
    </row>
    <row r="19" spans="2:40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K19" s="26"/>
      <c r="AL19" s="26"/>
      <c r="AM19" s="26"/>
      <c r="AN19"/>
    </row>
    <row r="20" spans="2:40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K20" s="26"/>
      <c r="AL20" s="26"/>
      <c r="AM20" s="26"/>
      <c r="AN20"/>
    </row>
    <row r="21" spans="2:40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K21" s="26"/>
      <c r="AL21" s="26"/>
      <c r="AM21" s="26"/>
      <c r="AN21"/>
    </row>
    <row r="22" spans="2:40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K22" s="26"/>
      <c r="AL22" s="26"/>
      <c r="AM22" s="26"/>
      <c r="AN22"/>
    </row>
    <row r="23" spans="2:40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40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183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40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tr">
        <f>G8</f>
        <v>전라남도 장성군 황룡면 황룡리 44-2 2층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40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40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40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40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0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장성센터(저온)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전라남도 장성군 황룡면 황룡리 44-2 2층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39</v>
      </c>
      <c r="R40" s="581"/>
      <c r="S40" s="582"/>
      <c r="T40" s="533">
        <f>T13</f>
        <v>1</v>
      </c>
      <c r="U40" s="533"/>
      <c r="V40" s="533"/>
      <c r="W40" s="586">
        <f>W13</f>
        <v>7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27</v>
      </c>
      <c r="R41" s="581"/>
      <c r="S41" s="582"/>
      <c r="T41" s="533">
        <f>T14</f>
        <v>1</v>
      </c>
      <c r="U41" s="533"/>
      <c r="V41" s="533"/>
      <c r="W41" s="586">
        <f>W14</f>
        <v>3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56</v>
      </c>
      <c r="R43" s="581"/>
      <c r="S43" s="582"/>
      <c r="T43" s="533">
        <f t="shared" ref="T43:T45" si="9">T16</f>
        <v>1</v>
      </c>
      <c r="U43" s="533"/>
      <c r="V43" s="533"/>
      <c r="W43" s="586">
        <f t="shared" ref="W43:W45" si="10">W16</f>
        <v>24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17</v>
      </c>
      <c r="R44" s="581"/>
      <c r="S44" s="582"/>
      <c r="T44" s="533">
        <f t="shared" si="9"/>
        <v>0</v>
      </c>
      <c r="U44" s="533"/>
      <c r="V44" s="533"/>
      <c r="W44" s="586">
        <f t="shared" si="10"/>
        <v>17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44</v>
      </c>
      <c r="R45" s="581"/>
      <c r="S45" s="582"/>
      <c r="T45" s="533">
        <f t="shared" si="9"/>
        <v>1</v>
      </c>
      <c r="U45" s="533"/>
      <c r="V45" s="533"/>
      <c r="W45" s="586">
        <f t="shared" si="10"/>
        <v>12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183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전라남도 장성군 황룡면 황룡리 44-2 2층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91" priority="2">
      <formula>Q13:S18=0</formula>
    </cfRule>
  </conditionalFormatting>
  <conditionalFormatting sqref="AA16:AA18">
    <cfRule type="expression" dxfId="790" priority="4">
      <formula>Q16:S19=0</formula>
    </cfRule>
  </conditionalFormatting>
  <conditionalFormatting sqref="AA12:AH12">
    <cfRule type="expression" dxfId="789" priority="9868">
      <formula>Q13:S23=0</formula>
    </cfRule>
  </conditionalFormatting>
  <conditionalFormatting sqref="AA19:AH20">
    <cfRule type="expression" dxfId="788" priority="10439">
      <formula>Q19:S25=0</formula>
    </cfRule>
  </conditionalFormatting>
  <conditionalFormatting sqref="AA21:AH22">
    <cfRule type="expression" dxfId="787" priority="3">
      <formula>Q21:S31=0</formula>
    </cfRule>
  </conditionalFormatting>
  <conditionalFormatting sqref="AA23:AH23">
    <cfRule type="expression" dxfId="786" priority="51">
      <formula>Q23:S28=0</formula>
    </cfRule>
  </conditionalFormatting>
  <conditionalFormatting sqref="AA39:AH39">
    <cfRule type="expression" dxfId="785" priority="9614">
      <formula>Q40:S49=0</formula>
    </cfRule>
  </conditionalFormatting>
  <conditionalFormatting sqref="AA40:AH42">
    <cfRule type="expression" dxfId="784" priority="1">
      <formula>Q40:S53=0</formula>
    </cfRule>
  </conditionalFormatting>
  <conditionalFormatting sqref="AA43:AH46">
    <cfRule type="expression" dxfId="783" priority="10461">
      <formula>Q43:S55=0</formula>
    </cfRule>
  </conditionalFormatting>
  <conditionalFormatting sqref="AA47:AH48">
    <cfRule type="expression" dxfId="782" priority="22">
      <formula>Q47:S63=0</formula>
    </cfRule>
  </conditionalFormatting>
  <conditionalFormatting sqref="AA49:AH49">
    <cfRule type="expression" dxfId="781" priority="36">
      <formula>Q50:S64=0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M8:M23 T13:T23 Q13:Q23 AA12:AA23 B12:B25 C21:E23 Q40:Q49 E39:E50 T40:T49 B39:B51 AA39:AA49 M47:M50 C44:D49" xr:uid="{F26FBFFB-BB6A-4909-BBA6-6B5B4AAF47FE}"/>
  </dataValidations>
  <printOptions horizontalCentered="1"/>
  <pageMargins left="0" right="0" top="0.11811023622047245" bottom="0" header="0" footer="0"/>
  <pageSetup paperSize="9" orientation="portrait"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7B3E-EC61-4145-B2B1-3D7CCA22C634}">
  <sheetPr codeName="Sheet86">
    <tabColor theme="5" tint="-0.249977111117893"/>
    <pageSetUpPr fitToPage="1"/>
  </sheetPr>
  <dimension ref="B1:AL53"/>
  <sheetViews>
    <sheetView topLeftCell="A3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109375" style="5" customWidth="1"/>
    <col min="38" max="39" width="2.33203125" style="5"/>
    <col min="40" max="40" width="5.6640625" style="5" bestFit="1" customWidth="1"/>
    <col min="41" max="41" width="2.33203125" style="5"/>
    <col min="42" max="42" width="5.6640625" style="5" bestFit="1" customWidth="1"/>
    <col min="43" max="43" width="2.33203125" style="5"/>
    <col min="44" max="44" width="6" style="5" bestFit="1" customWidth="1"/>
    <col min="45" max="16384" width="2.33203125" style="5"/>
  </cols>
  <sheetData>
    <row r="1" spans="2:38" ht="14.25" thickBot="1" x14ac:dyDescent="0.2">
      <c r="B1" s="29" t="s">
        <v>139</v>
      </c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25</v>
      </c>
      <c r="R13" s="522"/>
      <c r="S13" s="523"/>
      <c r="T13" s="524">
        <f t="shared" ref="T13:T14" si="0">IFERROR(ROUNDDOWN(Q13/M13,0),"")</f>
        <v>0</v>
      </c>
      <c r="U13" s="524"/>
      <c r="V13" s="524"/>
      <c r="W13" s="525">
        <f t="shared" ref="W13:W14" si="1">IFERROR(Q13-(T13*M13),"")</f>
        <v>25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 s="26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15</v>
      </c>
      <c r="R14" s="522"/>
      <c r="S14" s="523"/>
      <c r="T14" s="524">
        <f t="shared" si="0"/>
        <v>0</v>
      </c>
      <c r="U14" s="524"/>
      <c r="V14" s="524"/>
      <c r="W14" s="525">
        <f t="shared" si="1"/>
        <v>15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 s="26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 s="26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29</v>
      </c>
      <c r="R16" s="522"/>
      <c r="S16" s="523"/>
      <c r="T16" s="524">
        <f t="shared" ref="T16:T18" si="4">IFERROR(ROUNDDOWN(Q16/M16,0),"")</f>
        <v>0</v>
      </c>
      <c r="U16" s="524"/>
      <c r="V16" s="524"/>
      <c r="W16" s="525">
        <f t="shared" ref="W16:W18" si="5">IFERROR(Q16-(T16*M16),"")</f>
        <v>29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 s="26"/>
      <c r="AL16" s="2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8</v>
      </c>
      <c r="R17" s="522"/>
      <c r="S17" s="523"/>
      <c r="T17" s="524">
        <f t="shared" si="4"/>
        <v>0</v>
      </c>
      <c r="U17" s="524"/>
      <c r="V17" s="524"/>
      <c r="W17" s="525">
        <f t="shared" si="5"/>
        <v>8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 s="26"/>
      <c r="AL17" s="26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17</v>
      </c>
      <c r="R18" s="522"/>
      <c r="S18" s="523"/>
      <c r="T18" s="524">
        <f t="shared" si="4"/>
        <v>0</v>
      </c>
      <c r="U18" s="524"/>
      <c r="V18" s="524"/>
      <c r="W18" s="525">
        <f t="shared" si="5"/>
        <v>17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  <c r="AL18" s="26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K19" s="26"/>
      <c r="AL19" s="26"/>
    </row>
    <row r="20" spans="2:38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K20" s="26"/>
      <c r="AL20" s="26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K21" s="26"/>
      <c r="AL21" s="26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K22" s="26"/>
      <c r="AL22" s="26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94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tr">
        <f>G8</f>
        <v>경상북도 김천시 어모면 옥율리 212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김천센터(저온)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경상북도 김천시 어모면 옥율리 212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25</v>
      </c>
      <c r="R40" s="581"/>
      <c r="S40" s="582"/>
      <c r="T40" s="533">
        <f>T13</f>
        <v>0</v>
      </c>
      <c r="U40" s="533"/>
      <c r="V40" s="533"/>
      <c r="W40" s="586">
        <f>W13</f>
        <v>25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15</v>
      </c>
      <c r="R41" s="581"/>
      <c r="S41" s="582"/>
      <c r="T41" s="533">
        <f>T14</f>
        <v>0</v>
      </c>
      <c r="U41" s="533"/>
      <c r="V41" s="533"/>
      <c r="W41" s="586">
        <f>W14</f>
        <v>15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29</v>
      </c>
      <c r="R43" s="581"/>
      <c r="S43" s="582"/>
      <c r="T43" s="533">
        <f t="shared" ref="T43:T45" si="9">T16</f>
        <v>0</v>
      </c>
      <c r="U43" s="533"/>
      <c r="V43" s="533"/>
      <c r="W43" s="586">
        <f t="shared" ref="W43:W45" si="10">W16</f>
        <v>29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8</v>
      </c>
      <c r="R44" s="581"/>
      <c r="S44" s="582"/>
      <c r="T44" s="533">
        <f t="shared" si="9"/>
        <v>0</v>
      </c>
      <c r="U44" s="533"/>
      <c r="V44" s="533"/>
      <c r="W44" s="586">
        <f t="shared" si="10"/>
        <v>8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17</v>
      </c>
      <c r="R45" s="581"/>
      <c r="S45" s="582"/>
      <c r="T45" s="533">
        <f t="shared" si="9"/>
        <v>0</v>
      </c>
      <c r="U45" s="533"/>
      <c r="V45" s="533"/>
      <c r="W45" s="586">
        <f t="shared" si="10"/>
        <v>17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94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경상북도 김천시 어모면 옥율리 212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80" priority="2">
      <formula>Q13:S18=0</formula>
    </cfRule>
  </conditionalFormatting>
  <conditionalFormatting sqref="AA16:AA18">
    <cfRule type="expression" dxfId="779" priority="9">
      <formula>Q16:S19=0</formula>
    </cfRule>
  </conditionalFormatting>
  <conditionalFormatting sqref="AA19:AH20">
    <cfRule type="expression" dxfId="778" priority="10437">
      <formula>Q19:S25=0</formula>
    </cfRule>
  </conditionalFormatting>
  <conditionalFormatting sqref="AA21:AH22">
    <cfRule type="expression" dxfId="777" priority="3">
      <formula>Q21:S31=0</formula>
    </cfRule>
  </conditionalFormatting>
  <conditionalFormatting sqref="AA23:AH23">
    <cfRule type="expression" dxfId="776" priority="37">
      <formula>Q23:S28=0</formula>
    </cfRule>
  </conditionalFormatting>
  <conditionalFormatting sqref="AA40:AH42">
    <cfRule type="expression" dxfId="775" priority="1">
      <formula>Q40:S53=0</formula>
    </cfRule>
  </conditionalFormatting>
  <conditionalFormatting sqref="AA43:AH46">
    <cfRule type="expression" dxfId="774" priority="10459">
      <formula>Q43:S55=0</formula>
    </cfRule>
  </conditionalFormatting>
  <conditionalFormatting sqref="AA47:AH48">
    <cfRule type="expression" dxfId="773" priority="10460">
      <formula>Q25:S37=0</formula>
    </cfRule>
  </conditionalFormatting>
  <conditionalFormatting sqref="AA49:AH49">
    <cfRule type="expression" dxfId="772" priority="16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T13:T23 M8:M23 Q13:Q23 AA12:AA23 B12:B25 C21:E23 Q40:Q49 E39:E50 T40:T49 B39:B51 AA39:AA49 M47:M50 C44:D49" xr:uid="{A3D4BEF6-A6B9-4F0B-8BE5-5BB7834664D7}"/>
  </dataValidations>
  <printOptions horizontalCentered="1"/>
  <pageMargins left="0" right="0" top="0.11811023622047245" bottom="0" header="0" footer="0"/>
  <pageSetup paperSize="9" orientation="portrait"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17D27-15C6-4648-8763-72AF55879B3B}">
  <sheetPr>
    <tabColor theme="5" tint="-0.249977111117893"/>
    <pageSetUpPr fitToPage="1"/>
  </sheetPr>
  <dimension ref="B1:AW53"/>
  <sheetViews>
    <sheetView topLeftCell="A4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37" width="44.21875" style="5" bestFit="1" customWidth="1"/>
    <col min="38" max="38" width="3.109375" style="5" bestFit="1" customWidth="1"/>
    <col min="39" max="41" width="2.109375" style="5" customWidth="1"/>
    <col min="42" max="43" width="2.33203125" style="5"/>
    <col min="44" max="44" width="6" style="5" bestFit="1" customWidth="1"/>
    <col min="45" max="16384" width="2.33203125" style="5"/>
  </cols>
  <sheetData>
    <row r="1" spans="2:38" ht="14.25" thickBot="1" x14ac:dyDescent="0.2">
      <c r="B1" s="29" t="s">
        <v>136</v>
      </c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16</v>
      </c>
      <c r="R13" s="522"/>
      <c r="S13" s="523"/>
      <c r="T13" s="524">
        <f t="shared" ref="T13:T14" si="0">IFERROR(ROUNDDOWN(Q13/M13,0),"")</f>
        <v>0</v>
      </c>
      <c r="U13" s="524"/>
      <c r="V13" s="524"/>
      <c r="W13" s="525">
        <f t="shared" ref="W13:W14" si="1">IFERROR(Q13-(T13*M13),"")</f>
        <v>16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J13"/>
      <c r="AK13" s="26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8</v>
      </c>
      <c r="R14" s="522"/>
      <c r="S14" s="523"/>
      <c r="T14" s="524">
        <f t="shared" si="0"/>
        <v>0</v>
      </c>
      <c r="U14" s="524"/>
      <c r="V14" s="524"/>
      <c r="W14" s="525">
        <f t="shared" si="1"/>
        <v>8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J14"/>
      <c r="AK14" s="26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J15"/>
      <c r="AK15" s="26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16</v>
      </c>
      <c r="R16" s="522"/>
      <c r="S16" s="523"/>
      <c r="T16" s="524">
        <f t="shared" ref="T16:T18" si="4">IFERROR(ROUNDDOWN(Q16/M16,0),"")</f>
        <v>0</v>
      </c>
      <c r="U16" s="524"/>
      <c r="V16" s="524"/>
      <c r="W16" s="525">
        <f t="shared" ref="W16:W18" si="5">IFERROR(Q16-(T16*M16),"")</f>
        <v>16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J16"/>
      <c r="AK16" s="26"/>
      <c r="AL16" s="26"/>
    </row>
    <row r="17" spans="2:49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9</v>
      </c>
      <c r="R17" s="522"/>
      <c r="S17" s="523"/>
      <c r="T17" s="524">
        <f t="shared" si="4"/>
        <v>0</v>
      </c>
      <c r="U17" s="524"/>
      <c r="V17" s="524"/>
      <c r="W17" s="525">
        <f t="shared" si="5"/>
        <v>9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J17"/>
      <c r="AK17" s="26"/>
      <c r="AL17" s="26"/>
    </row>
    <row r="18" spans="2:49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13</v>
      </c>
      <c r="R18" s="522"/>
      <c r="S18" s="523"/>
      <c r="T18" s="524">
        <f t="shared" si="4"/>
        <v>0</v>
      </c>
      <c r="U18" s="524"/>
      <c r="V18" s="524"/>
      <c r="W18" s="525">
        <f t="shared" si="5"/>
        <v>13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J18"/>
      <c r="AK18" s="26"/>
      <c r="AL18" s="26"/>
    </row>
    <row r="19" spans="2:49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J19"/>
      <c r="AK19" s="26"/>
      <c r="AL19" s="26"/>
    </row>
    <row r="20" spans="2:49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J20"/>
      <c r="AK20" s="26"/>
      <c r="AL20" s="26"/>
    </row>
    <row r="21" spans="2:49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J21" s="26"/>
      <c r="AK21" s="26"/>
      <c r="AL21" s="26"/>
    </row>
    <row r="22" spans="2:49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J22" s="26"/>
      <c r="AK22" s="26"/>
      <c r="AL22" s="26"/>
    </row>
    <row r="23" spans="2:49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  <c r="AK23"/>
      <c r="AW23" s="5" t="s">
        <v>42</v>
      </c>
    </row>
    <row r="24" spans="2:49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62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49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tr">
        <f>G8</f>
        <v>경상북도 경산시 압량읍 가야로 20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49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49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9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9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49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49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9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경산센터(저온)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경상북도 경산시 압량읍 가야로 20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16</v>
      </c>
      <c r="R40" s="581"/>
      <c r="S40" s="582"/>
      <c r="T40" s="533">
        <f>T13</f>
        <v>0</v>
      </c>
      <c r="U40" s="533"/>
      <c r="V40" s="533"/>
      <c r="W40" s="586">
        <f>W13</f>
        <v>16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8</v>
      </c>
      <c r="R41" s="581"/>
      <c r="S41" s="582"/>
      <c r="T41" s="533">
        <f>T14</f>
        <v>0</v>
      </c>
      <c r="U41" s="533"/>
      <c r="V41" s="533"/>
      <c r="W41" s="586">
        <f>W14</f>
        <v>8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16</v>
      </c>
      <c r="R43" s="581"/>
      <c r="S43" s="582"/>
      <c r="T43" s="533">
        <f t="shared" ref="T43:T45" si="9">T16</f>
        <v>0</v>
      </c>
      <c r="U43" s="533"/>
      <c r="V43" s="533"/>
      <c r="W43" s="586">
        <f t="shared" ref="W43:W45" si="10">W16</f>
        <v>16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9</v>
      </c>
      <c r="R44" s="581"/>
      <c r="S44" s="582"/>
      <c r="T44" s="533">
        <f t="shared" si="9"/>
        <v>0</v>
      </c>
      <c r="U44" s="533"/>
      <c r="V44" s="533"/>
      <c r="W44" s="586">
        <f t="shared" si="10"/>
        <v>9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13</v>
      </c>
      <c r="R45" s="581"/>
      <c r="S45" s="582"/>
      <c r="T45" s="533">
        <f t="shared" si="9"/>
        <v>0</v>
      </c>
      <c r="U45" s="533"/>
      <c r="V45" s="533"/>
      <c r="W45" s="586">
        <f t="shared" si="10"/>
        <v>13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62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경상북도 경산시 압량읍 가야로 20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AA20:AH20"/>
    <mergeCell ref="AA40:AH40"/>
    <mergeCell ref="AA17:AH17"/>
    <mergeCell ref="T44:V44"/>
    <mergeCell ref="W44:Z44"/>
    <mergeCell ref="AB33:AC34"/>
    <mergeCell ref="AD33:AH34"/>
    <mergeCell ref="AA23:AH23"/>
    <mergeCell ref="M23:P23"/>
    <mergeCell ref="Q23:S23"/>
    <mergeCell ref="R35:U36"/>
    <mergeCell ref="V35:AH36"/>
    <mergeCell ref="M19:P19"/>
    <mergeCell ref="Q19:S19"/>
    <mergeCell ref="T19:V19"/>
    <mergeCell ref="W19:Z19"/>
    <mergeCell ref="W22:Z22"/>
    <mergeCell ref="AA19:AH19"/>
    <mergeCell ref="B29:AH30"/>
    <mergeCell ref="B31:B38"/>
    <mergeCell ref="Q31:Q38"/>
    <mergeCell ref="R31:U32"/>
    <mergeCell ref="V31:AH32"/>
    <mergeCell ref="B25:V26"/>
    <mergeCell ref="B24:D24"/>
    <mergeCell ref="E19:L19"/>
    <mergeCell ref="E20:L20"/>
    <mergeCell ref="M20:P20"/>
    <mergeCell ref="Q20:S20"/>
    <mergeCell ref="T20:V20"/>
    <mergeCell ref="Q22:S22"/>
    <mergeCell ref="T22:V22"/>
    <mergeCell ref="W20:Z20"/>
    <mergeCell ref="AA50:AH50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43:AH43"/>
    <mergeCell ref="T23:V23"/>
    <mergeCell ref="W23:Z23"/>
    <mergeCell ref="R33:U34"/>
    <mergeCell ref="V33:AA34"/>
    <mergeCell ref="E24:L24"/>
    <mergeCell ref="M24:Z24"/>
    <mergeCell ref="AA24:AH24"/>
    <mergeCell ref="AA21:AH21"/>
    <mergeCell ref="E22:L22"/>
    <mergeCell ref="M22:P22"/>
    <mergeCell ref="AA22:AH22"/>
    <mergeCell ref="G33:K34"/>
    <mergeCell ref="L33:P34"/>
    <mergeCell ref="E43:L43"/>
    <mergeCell ref="M43:P43"/>
    <mergeCell ref="Q43:S43"/>
    <mergeCell ref="T43:V43"/>
    <mergeCell ref="W43:Z43"/>
    <mergeCell ref="E23:L23"/>
    <mergeCell ref="W25:AH26"/>
    <mergeCell ref="AB37:AC38"/>
    <mergeCell ref="E42:L42"/>
    <mergeCell ref="M42:P42"/>
    <mergeCell ref="Q42:S42"/>
    <mergeCell ref="T42:V42"/>
    <mergeCell ref="W42:Z42"/>
    <mergeCell ref="AA42:AH42"/>
    <mergeCell ref="AA41:AH41"/>
    <mergeCell ref="E41:L41"/>
    <mergeCell ref="M41:P41"/>
    <mergeCell ref="Q41:S41"/>
    <mergeCell ref="T41:V41"/>
    <mergeCell ref="W41:Z41"/>
    <mergeCell ref="C33:F34"/>
    <mergeCell ref="AA14:AH14"/>
    <mergeCell ref="E17:L17"/>
    <mergeCell ref="M17:P17"/>
    <mergeCell ref="Q17:S17"/>
    <mergeCell ref="T17:V17"/>
    <mergeCell ref="W17:Z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E13:L13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B13:D13"/>
    <mergeCell ref="AA13:AH13"/>
    <mergeCell ref="M13:P13"/>
    <mergeCell ref="Q13:S13"/>
    <mergeCell ref="T13:V13"/>
    <mergeCell ref="W13:Z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0:L40"/>
    <mergeCell ref="M40:P40"/>
    <mergeCell ref="T40:V40"/>
    <mergeCell ref="W40:Z40"/>
    <mergeCell ref="AD37:AH38"/>
    <mergeCell ref="C31:F32"/>
    <mergeCell ref="AA44:AH44"/>
    <mergeCell ref="E46:L46"/>
    <mergeCell ref="M46:P46"/>
    <mergeCell ref="Q46:S46"/>
    <mergeCell ref="T46:V46"/>
    <mergeCell ref="W46:Z46"/>
    <mergeCell ref="E44:L44"/>
    <mergeCell ref="M44:P44"/>
    <mergeCell ref="Q44:S44"/>
    <mergeCell ref="AA46:AH46"/>
    <mergeCell ref="E45:L45"/>
    <mergeCell ref="M45:P45"/>
    <mergeCell ref="AA45:AH45"/>
    <mergeCell ref="Q45:S45"/>
    <mergeCell ref="T45:V45"/>
    <mergeCell ref="W45:Z45"/>
    <mergeCell ref="G31:P32"/>
    <mergeCell ref="G37:P38"/>
    <mergeCell ref="E18:L18"/>
    <mergeCell ref="M18:P18"/>
    <mergeCell ref="Q18:S18"/>
    <mergeCell ref="T18:V18"/>
    <mergeCell ref="W18:Z18"/>
    <mergeCell ref="AA18:AH18"/>
    <mergeCell ref="B40:D40"/>
    <mergeCell ref="E21:L21"/>
    <mergeCell ref="M21:P21"/>
    <mergeCell ref="Q21:S21"/>
    <mergeCell ref="T21:V21"/>
    <mergeCell ref="W21:Z21"/>
    <mergeCell ref="R37:U38"/>
    <mergeCell ref="V37:AA38"/>
    <mergeCell ref="C35:F36"/>
    <mergeCell ref="G35:P36"/>
    <mergeCell ref="W39:Z39"/>
    <mergeCell ref="AA39:AH39"/>
    <mergeCell ref="C37:F38"/>
    <mergeCell ref="E39:L39"/>
    <mergeCell ref="M39:P39"/>
    <mergeCell ref="Q39:S39"/>
    <mergeCell ref="T39:V39"/>
    <mergeCell ref="Q40:S40"/>
  </mergeCells>
  <phoneticPr fontId="7" type="noConversion"/>
  <conditionalFormatting sqref="AA13:AA15">
    <cfRule type="expression" dxfId="771" priority="2">
      <formula>Q13:S18=0</formula>
    </cfRule>
  </conditionalFormatting>
  <conditionalFormatting sqref="AA16:AA18">
    <cfRule type="expression" dxfId="770" priority="9">
      <formula>Q16:S19=0</formula>
    </cfRule>
  </conditionalFormatting>
  <conditionalFormatting sqref="AA19:AH20">
    <cfRule type="expression" dxfId="769" priority="10435">
      <formula>Q19:S25=0</formula>
    </cfRule>
  </conditionalFormatting>
  <conditionalFormatting sqref="AA21:AH22">
    <cfRule type="expression" dxfId="768" priority="3">
      <formula>Q21:S31=0</formula>
    </cfRule>
  </conditionalFormatting>
  <conditionalFormatting sqref="AA23:AH23">
    <cfRule type="expression" dxfId="767" priority="34">
      <formula>Q23:S28=0</formula>
    </cfRule>
  </conditionalFormatting>
  <conditionalFormatting sqref="AA40:AH42">
    <cfRule type="expression" dxfId="766" priority="1">
      <formula>Q40:S53=0</formula>
    </cfRule>
  </conditionalFormatting>
  <conditionalFormatting sqref="AA43:AH46">
    <cfRule type="expression" dxfId="765" priority="10457">
      <formula>Q43:S55=0</formula>
    </cfRule>
  </conditionalFormatting>
  <conditionalFormatting sqref="AA47:AH48">
    <cfRule type="expression" dxfId="764" priority="10458">
      <formula>Q25:S37=0</formula>
    </cfRule>
  </conditionalFormatting>
  <conditionalFormatting sqref="AA49:AH49">
    <cfRule type="expression" dxfId="763" priority="16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T13:T23 M8:M23 Q13:Q23 AA12:AA23 B12:B25 C21:E23 Q40:Q49 E39:E50 T40:T49 B39:B51 AA39:AA49 M47:M50 C44:D49" xr:uid="{53BFF78F-9D15-481E-A775-8FBED2CDE376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7BD8C-93CA-46D3-8C5D-694314F61D27}">
  <sheetPr codeName="Sheet87">
    <tabColor theme="5" tint="-0.249977111117893"/>
    <pageSetUpPr fitToPage="1"/>
  </sheetPr>
  <dimension ref="B1:AL53"/>
  <sheetViews>
    <sheetView topLeftCell="A1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4.21875" style="5" customWidth="1"/>
    <col min="36" max="36" width="2.33203125" style="5"/>
    <col min="37" max="37" width="44.21875" style="5" bestFit="1" customWidth="1"/>
    <col min="38" max="38" width="4.5546875" style="5" bestFit="1" customWidth="1"/>
    <col min="39" max="39" width="2.33203125" style="5"/>
    <col min="40" max="41" width="5.6640625" style="5" bestFit="1" customWidth="1"/>
    <col min="42" max="43" width="2.33203125" style="5"/>
    <col min="44" max="44" width="6" style="5" bestFit="1" customWidth="1"/>
    <col min="45" max="16384" width="2.33203125" style="5"/>
  </cols>
  <sheetData>
    <row r="1" spans="2:35" ht="14.25" thickBot="1" x14ac:dyDescent="0.2">
      <c r="B1" s="29" t="s">
        <v>59</v>
      </c>
    </row>
    <row r="2" spans="2:35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5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5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5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5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5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5" ht="16.5" customHeight="1" x14ac:dyDescent="0.15">
      <c r="B8" s="56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5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5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5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5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5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25</v>
      </c>
      <c r="R13" s="522"/>
      <c r="S13" s="523"/>
      <c r="T13" s="524">
        <f t="shared" ref="T13:T14" si="0">IFERROR(ROUNDDOWN(Q13/M13,0),"")</f>
        <v>0</v>
      </c>
      <c r="U13" s="524"/>
      <c r="V13" s="524"/>
      <c r="W13" s="525">
        <f t="shared" ref="W13:W14" si="1">IFERROR(Q13-(T13*M13),"")</f>
        <v>25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I13"/>
    </row>
    <row r="14" spans="2:35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16</v>
      </c>
      <c r="R14" s="522"/>
      <c r="S14" s="523"/>
      <c r="T14" s="524">
        <f t="shared" si="0"/>
        <v>0</v>
      </c>
      <c r="U14" s="524"/>
      <c r="V14" s="524"/>
      <c r="W14" s="525">
        <f t="shared" si="1"/>
        <v>16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I14"/>
    </row>
    <row r="15" spans="2:35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I15"/>
    </row>
    <row r="16" spans="2:35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24</v>
      </c>
      <c r="R16" s="522"/>
      <c r="S16" s="523"/>
      <c r="T16" s="524">
        <f t="shared" ref="T16:T18" si="4">IFERROR(ROUNDDOWN(Q16/M16,0),"")</f>
        <v>0</v>
      </c>
      <c r="U16" s="524"/>
      <c r="V16" s="524"/>
      <c r="W16" s="525">
        <f t="shared" ref="W16:W18" si="5">IFERROR(Q16-(T16*M16),"")</f>
        <v>24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I1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17</v>
      </c>
      <c r="R17" s="522"/>
      <c r="S17" s="523"/>
      <c r="T17" s="524">
        <f t="shared" si="4"/>
        <v>0</v>
      </c>
      <c r="U17" s="524"/>
      <c r="V17" s="524"/>
      <c r="W17" s="525">
        <f t="shared" si="5"/>
        <v>17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I17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35</v>
      </c>
      <c r="R18" s="522"/>
      <c r="S18" s="523"/>
      <c r="T18" s="524">
        <f t="shared" si="4"/>
        <v>1</v>
      </c>
      <c r="U18" s="524"/>
      <c r="V18" s="524"/>
      <c r="W18" s="525">
        <f t="shared" si="5"/>
        <v>3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I18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I19"/>
      <c r="AK19"/>
      <c r="AL19"/>
    </row>
    <row r="20" spans="2:38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I20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I21"/>
      <c r="AK21" s="26"/>
      <c r="AL21" s="26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I22"/>
      <c r="AK22" s="26"/>
      <c r="AL22" s="26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117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30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8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화성센터(저온)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8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8" x14ac:dyDescent="0.15">
      <c r="B35" s="210"/>
      <c r="C35" s="189" t="s">
        <v>4</v>
      </c>
      <c r="D35" s="182"/>
      <c r="E35" s="182"/>
      <c r="F35" s="182"/>
      <c r="G35" s="199" t="str">
        <f>G8</f>
        <v>경기 화성시 초록로 103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8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8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8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8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8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25</v>
      </c>
      <c r="R40" s="581"/>
      <c r="S40" s="582"/>
      <c r="T40" s="533">
        <f>T13</f>
        <v>0</v>
      </c>
      <c r="U40" s="533"/>
      <c r="V40" s="533"/>
      <c r="W40" s="586">
        <f>W13</f>
        <v>25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  <c r="AK40"/>
      <c r="AL40"/>
    </row>
    <row r="41" spans="2:38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16</v>
      </c>
      <c r="R41" s="581"/>
      <c r="S41" s="582"/>
      <c r="T41" s="533">
        <f>T14</f>
        <v>0</v>
      </c>
      <c r="U41" s="533"/>
      <c r="V41" s="533"/>
      <c r="W41" s="586">
        <f>W14</f>
        <v>16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  <c r="AK41"/>
      <c r="AL41"/>
    </row>
    <row r="42" spans="2:38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  <c r="AK42"/>
      <c r="AL42"/>
    </row>
    <row r="43" spans="2:38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24</v>
      </c>
      <c r="R43" s="581"/>
      <c r="S43" s="582"/>
      <c r="T43" s="533">
        <f t="shared" ref="T43:T45" si="9">T16</f>
        <v>0</v>
      </c>
      <c r="U43" s="533"/>
      <c r="V43" s="533"/>
      <c r="W43" s="586">
        <f t="shared" ref="W43:W45" si="10">W16</f>
        <v>24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  <c r="AK43"/>
      <c r="AL43"/>
    </row>
    <row r="44" spans="2:38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17</v>
      </c>
      <c r="R44" s="581"/>
      <c r="S44" s="582"/>
      <c r="T44" s="533">
        <f t="shared" si="9"/>
        <v>0</v>
      </c>
      <c r="U44" s="533"/>
      <c r="V44" s="533"/>
      <c r="W44" s="586">
        <f t="shared" si="10"/>
        <v>17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  <c r="AK44"/>
      <c r="AL44"/>
    </row>
    <row r="45" spans="2:38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35</v>
      </c>
      <c r="R45" s="581"/>
      <c r="S45" s="582"/>
      <c r="T45" s="533">
        <f t="shared" si="9"/>
        <v>1</v>
      </c>
      <c r="U45" s="533"/>
      <c r="V45" s="533"/>
      <c r="W45" s="586">
        <f t="shared" si="10"/>
        <v>3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8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8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8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117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경기 화성시 초록로 103
오민수 대리 031-8077-2407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62" priority="2">
      <formula>Q13:S18=0</formula>
    </cfRule>
  </conditionalFormatting>
  <conditionalFormatting sqref="AA16:AA18">
    <cfRule type="expression" dxfId="761" priority="9">
      <formula>Q16:S19=0</formula>
    </cfRule>
  </conditionalFormatting>
  <conditionalFormatting sqref="AA19:AH20">
    <cfRule type="expression" dxfId="760" priority="10433">
      <formula>Q19:S25=0</formula>
    </cfRule>
  </conditionalFormatting>
  <conditionalFormatting sqref="AA21:AH22">
    <cfRule type="expression" dxfId="759" priority="3">
      <formula>Q21:S31=0</formula>
    </cfRule>
  </conditionalFormatting>
  <conditionalFormatting sqref="AA23:AH23">
    <cfRule type="expression" dxfId="758" priority="37">
      <formula>Q23:S28=0</formula>
    </cfRule>
  </conditionalFormatting>
  <conditionalFormatting sqref="AA40:AH42">
    <cfRule type="expression" dxfId="757" priority="1">
      <formula>Q40:S53=0</formula>
    </cfRule>
  </conditionalFormatting>
  <conditionalFormatting sqref="AA43:AH46">
    <cfRule type="expression" dxfId="756" priority="10455">
      <formula>Q43:S55=0</formula>
    </cfRule>
  </conditionalFormatting>
  <conditionalFormatting sqref="AA47:AH48">
    <cfRule type="expression" dxfId="755" priority="10456">
      <formula>Q25:S37=0</formula>
    </cfRule>
  </conditionalFormatting>
  <conditionalFormatting sqref="AA49:AH49">
    <cfRule type="expression" dxfId="754" priority="16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Q2:AH11 G8:L11 N8:P11 H2:K5 G2:G6 M2:P5 L2:L6 G35:L38 N35:P38 H27:K32 G27:G33 Q27:AH38 M27:P32 L27:L33 F24:M24 C39:D39 B12:D12 M35:M39 E12:E24 T13:T23 M8:M23 Q13:Q23 AA12:AA23 B13:B25 C21:D23 Q40:Q49 E39:E50 T40:T49 B39:B51 AA39:AA49 M47:M50 C44:D49" xr:uid="{A1DF7B9F-0D6F-4220-8D45-E415201AD91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11F66-7810-4BFA-802B-7F3FD9C6A741}">
  <sheetPr codeName="Sheet88">
    <tabColor theme="5" tint="-0.249977111117893"/>
    <pageSetUpPr fitToPage="1"/>
  </sheetPr>
  <dimension ref="B1:AN53"/>
  <sheetViews>
    <sheetView topLeftCell="A6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37" width="2.33203125" style="5"/>
    <col min="38" max="38" width="2.33203125" style="5" customWidth="1"/>
    <col min="39" max="39" width="44.21875" style="5" bestFit="1" customWidth="1"/>
    <col min="40" max="40" width="4.5546875" style="5" bestFit="1" customWidth="1"/>
    <col min="41" max="42" width="2.33203125" style="5"/>
    <col min="43" max="43" width="5.6640625" style="5" bestFit="1" customWidth="1"/>
    <col min="44" max="44" width="6" style="5" bestFit="1" customWidth="1"/>
    <col min="45" max="16384" width="2.33203125" style="5"/>
  </cols>
  <sheetData>
    <row r="1" spans="2:40" ht="14.25" thickBot="1" x14ac:dyDescent="0.2">
      <c r="B1" s="29" t="s">
        <v>96</v>
      </c>
    </row>
    <row r="2" spans="2:40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0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0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0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0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40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40" ht="16.5" customHeight="1" x14ac:dyDescent="0.15">
      <c r="B8" s="56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0" ht="14.25" customHeight="1" x14ac:dyDescent="0.15">
      <c r="B9" s="56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0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40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0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0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41</v>
      </c>
      <c r="R13" s="522"/>
      <c r="S13" s="523"/>
      <c r="T13" s="524">
        <f t="shared" ref="T13:T14" si="0">IFERROR(ROUNDDOWN(Q13/M13,0),"")</f>
        <v>1</v>
      </c>
      <c r="U13" s="524"/>
      <c r="V13" s="524"/>
      <c r="W13" s="525">
        <f t="shared" ref="W13:W14" si="1">IFERROR(Q13-(T13*M13),"")</f>
        <v>9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J13"/>
      <c r="AK13" s="26"/>
      <c r="AL13" s="26"/>
      <c r="AM13" s="26"/>
      <c r="AN13"/>
    </row>
    <row r="14" spans="2:40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24</v>
      </c>
      <c r="R14" s="522"/>
      <c r="S14" s="523"/>
      <c r="T14" s="524">
        <f t="shared" si="0"/>
        <v>1</v>
      </c>
      <c r="U14" s="524"/>
      <c r="V14" s="524"/>
      <c r="W14" s="525">
        <f t="shared" si="1"/>
        <v>0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J14"/>
      <c r="AK14" s="26"/>
      <c r="AL14" s="26"/>
      <c r="AM14" s="26"/>
      <c r="AN14"/>
    </row>
    <row r="15" spans="2:40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J15"/>
      <c r="AK15" s="26"/>
      <c r="AL15" s="26"/>
      <c r="AM15" s="26"/>
      <c r="AN15"/>
    </row>
    <row r="16" spans="2:40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55</v>
      </c>
      <c r="R16" s="522"/>
      <c r="S16" s="523"/>
      <c r="T16" s="524">
        <f t="shared" ref="T16:T18" si="4">IFERROR(ROUNDDOWN(Q16/M16,0),"")</f>
        <v>1</v>
      </c>
      <c r="U16" s="524"/>
      <c r="V16" s="524"/>
      <c r="W16" s="525">
        <f t="shared" ref="W16:W18" si="5">IFERROR(Q16-(T16*M16),"")</f>
        <v>23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J16"/>
      <c r="AK16" s="26"/>
      <c r="AL16" s="26"/>
      <c r="AM16" s="26"/>
      <c r="AN16"/>
    </row>
    <row r="17" spans="2:40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23</v>
      </c>
      <c r="R17" s="522"/>
      <c r="S17" s="523"/>
      <c r="T17" s="524">
        <f t="shared" si="4"/>
        <v>0</v>
      </c>
      <c r="U17" s="524"/>
      <c r="V17" s="524"/>
      <c r="W17" s="525">
        <f t="shared" si="5"/>
        <v>23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J17"/>
      <c r="AK17" s="26"/>
      <c r="AL17" s="26"/>
      <c r="AM17" s="26"/>
      <c r="AN17"/>
    </row>
    <row r="18" spans="2:40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49</v>
      </c>
      <c r="R18" s="522"/>
      <c r="S18" s="523"/>
      <c r="T18" s="524">
        <f t="shared" si="4"/>
        <v>1</v>
      </c>
      <c r="U18" s="524"/>
      <c r="V18" s="524"/>
      <c r="W18" s="525">
        <f t="shared" si="5"/>
        <v>17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J18"/>
      <c r="AK18" s="26"/>
      <c r="AL18" s="26"/>
      <c r="AM18" s="26"/>
      <c r="AN18"/>
    </row>
    <row r="19" spans="2:40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J19"/>
      <c r="AK19" s="26"/>
      <c r="AL19" s="26"/>
      <c r="AM19" s="26"/>
      <c r="AN19"/>
    </row>
    <row r="20" spans="2:40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J20"/>
      <c r="AK20" s="26"/>
      <c r="AL20" s="26"/>
      <c r="AM20" s="26"/>
      <c r="AN20"/>
    </row>
    <row r="21" spans="2:40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J21" s="26"/>
      <c r="AK21" s="26"/>
      <c r="AL21" s="26"/>
      <c r="AM21" s="26"/>
      <c r="AN21"/>
    </row>
    <row r="22" spans="2:40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J22" s="26"/>
      <c r="AK22" s="26"/>
      <c r="AL22" s="26"/>
      <c r="AM22" s="26"/>
      <c r="AN22"/>
    </row>
    <row r="23" spans="2:40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40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192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40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97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40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40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40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40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40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40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0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청라센터(저온)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363" t="str">
        <f>G8</f>
        <v>인천광역시 서구 북항로120번길 55,
청라로지스틱스센터3, 9층</v>
      </c>
      <c r="H35" s="363"/>
      <c r="I35" s="363"/>
      <c r="J35" s="363"/>
      <c r="K35" s="363"/>
      <c r="L35" s="363"/>
      <c r="M35" s="363"/>
      <c r="N35" s="363"/>
      <c r="O35" s="363"/>
      <c r="P35" s="363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363"/>
      <c r="H36" s="363"/>
      <c r="I36" s="363"/>
      <c r="J36" s="363"/>
      <c r="K36" s="363"/>
      <c r="L36" s="363"/>
      <c r="M36" s="363"/>
      <c r="N36" s="363"/>
      <c r="O36" s="363"/>
      <c r="P36" s="363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41</v>
      </c>
      <c r="R40" s="581"/>
      <c r="S40" s="582"/>
      <c r="T40" s="533">
        <f>T13</f>
        <v>1</v>
      </c>
      <c r="U40" s="533"/>
      <c r="V40" s="533"/>
      <c r="W40" s="586">
        <f>W13</f>
        <v>9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24</v>
      </c>
      <c r="R41" s="581"/>
      <c r="S41" s="582"/>
      <c r="T41" s="533">
        <f>T14</f>
        <v>1</v>
      </c>
      <c r="U41" s="533"/>
      <c r="V41" s="533"/>
      <c r="W41" s="586">
        <f>W14</f>
        <v>0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55</v>
      </c>
      <c r="R43" s="581"/>
      <c r="S43" s="582"/>
      <c r="T43" s="533">
        <f t="shared" ref="T43:T45" si="9">T16</f>
        <v>1</v>
      </c>
      <c r="U43" s="533"/>
      <c r="V43" s="533"/>
      <c r="W43" s="586">
        <f t="shared" ref="W43:W45" si="10">W16</f>
        <v>23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23</v>
      </c>
      <c r="R44" s="581"/>
      <c r="S44" s="582"/>
      <c r="T44" s="533">
        <f t="shared" si="9"/>
        <v>0</v>
      </c>
      <c r="U44" s="533"/>
      <c r="V44" s="533"/>
      <c r="W44" s="586">
        <f t="shared" si="10"/>
        <v>23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49</v>
      </c>
      <c r="R45" s="581"/>
      <c r="S45" s="582"/>
      <c r="T45" s="533">
        <f t="shared" si="9"/>
        <v>1</v>
      </c>
      <c r="U45" s="533"/>
      <c r="V45" s="533"/>
      <c r="W45" s="586">
        <f t="shared" si="10"/>
        <v>17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192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인천광역시 서구 북항로120번길 55,
청라로지스틱스센터3, 9층
02)437-0500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53" priority="2">
      <formula>Q13:S18=0</formula>
    </cfRule>
  </conditionalFormatting>
  <conditionalFormatting sqref="AA16:AA18">
    <cfRule type="expression" dxfId="752" priority="9">
      <formula>Q16:S19=0</formula>
    </cfRule>
  </conditionalFormatting>
  <conditionalFormatting sqref="AA19:AH20">
    <cfRule type="expression" dxfId="751" priority="10431">
      <formula>Q19:S25=0</formula>
    </cfRule>
  </conditionalFormatting>
  <conditionalFormatting sqref="AA21:AH22">
    <cfRule type="expression" dxfId="750" priority="3">
      <formula>Q21:S31=0</formula>
    </cfRule>
  </conditionalFormatting>
  <conditionalFormatting sqref="AA23:AH23">
    <cfRule type="expression" dxfId="749" priority="37">
      <formula>Q23:S28=0</formula>
    </cfRule>
  </conditionalFormatting>
  <conditionalFormatting sqref="AA40:AH42">
    <cfRule type="expression" dxfId="748" priority="1">
      <formula>Q40:S53=0</formula>
    </cfRule>
  </conditionalFormatting>
  <conditionalFormatting sqref="AA43:AH46">
    <cfRule type="expression" dxfId="747" priority="10453">
      <formula>Q43:S55=0</formula>
    </cfRule>
  </conditionalFormatting>
  <conditionalFormatting sqref="AA47:AH48">
    <cfRule type="expression" dxfId="746" priority="10454">
      <formula>Q25:S37=0</formula>
    </cfRule>
  </conditionalFormatting>
  <conditionalFormatting sqref="AA49:AH49">
    <cfRule type="expression" dxfId="745" priority="16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G8:L11 N8:P11 H2:K5 G2:G6 M2:P5 L2:L6 Q2:AH11 G35:L38 N35:P38 H27:K32 G27:G33 Q27:AH38 M27:P32 L27:L33 E24:M24 W25 C39:D39 C12:D12 M35:M39 E12:E20 T13:T23 M8:M23 Q13:Q23 AA12:AA23 B12:B25 C21:E23 Q40:Q49 E39:E50 T40:T49 B39:B51 AA39:AA49 M47:M50 C44:D49" xr:uid="{54BC6E39-24F1-4EF8-ABD6-A38A68FBDC77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BA9A-C097-4B57-89A7-8DE3241EAE65}">
  <sheetPr codeName="Sheet89">
    <tabColor theme="5" tint="-0.249977111117893"/>
    <pageSetUpPr fitToPage="1"/>
  </sheetPr>
  <dimension ref="B1:AL53"/>
  <sheetViews>
    <sheetView topLeftCell="A3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37" width="41.5546875" style="5" bestFit="1" customWidth="1"/>
    <col min="38" max="38" width="3.5546875" style="5" bestFit="1" customWidth="1"/>
    <col min="39" max="40" width="2.109375" style="5" customWidth="1"/>
    <col min="41" max="43" width="2.33203125" style="5"/>
    <col min="44" max="44" width="6" style="5" bestFit="1" customWidth="1"/>
    <col min="45" max="16384" width="2.33203125" style="5"/>
  </cols>
  <sheetData>
    <row r="1" spans="2:38" ht="14.25" thickBot="1" x14ac:dyDescent="0.2">
      <c r="B1" s="29" t="s">
        <v>58</v>
      </c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19</v>
      </c>
      <c r="R13" s="522"/>
      <c r="S13" s="523"/>
      <c r="T13" s="524">
        <f t="shared" ref="T13:T14" si="0">IFERROR(ROUNDDOWN(Q13/M13,0),"")</f>
        <v>0</v>
      </c>
      <c r="U13" s="524"/>
      <c r="V13" s="524"/>
      <c r="W13" s="525">
        <f t="shared" ref="W13:W14" si="1">IFERROR(Q13-(T13*M13),"")</f>
        <v>19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J13"/>
      <c r="AK13" s="26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12</v>
      </c>
      <c r="R14" s="522"/>
      <c r="S14" s="523"/>
      <c r="T14" s="524">
        <f t="shared" si="0"/>
        <v>0</v>
      </c>
      <c r="U14" s="524"/>
      <c r="V14" s="524"/>
      <c r="W14" s="525">
        <f t="shared" si="1"/>
        <v>12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J14"/>
      <c r="AK14" s="26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J15"/>
      <c r="AK15" s="26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28</v>
      </c>
      <c r="R16" s="522"/>
      <c r="S16" s="523"/>
      <c r="T16" s="524">
        <f t="shared" ref="T16:T18" si="4">IFERROR(ROUNDDOWN(Q16/M16,0),"")</f>
        <v>0</v>
      </c>
      <c r="U16" s="524"/>
      <c r="V16" s="524"/>
      <c r="W16" s="525">
        <f t="shared" ref="W16:W18" si="5">IFERROR(Q16-(T16*M16),"")</f>
        <v>28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J16"/>
      <c r="AK16" s="26"/>
      <c r="AL16" s="2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12</v>
      </c>
      <c r="R17" s="522"/>
      <c r="S17" s="523"/>
      <c r="T17" s="524">
        <f t="shared" si="4"/>
        <v>0</v>
      </c>
      <c r="U17" s="524"/>
      <c r="V17" s="524"/>
      <c r="W17" s="525">
        <f t="shared" si="5"/>
        <v>12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J17"/>
      <c r="AK17" s="26"/>
      <c r="AL17" s="26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20</v>
      </c>
      <c r="R18" s="522"/>
      <c r="S18" s="523"/>
      <c r="T18" s="524">
        <f t="shared" si="4"/>
        <v>0</v>
      </c>
      <c r="U18" s="524"/>
      <c r="V18" s="524"/>
      <c r="W18" s="525">
        <f t="shared" si="5"/>
        <v>20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J18"/>
      <c r="AK18" s="26"/>
      <c r="AL18" s="26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J19"/>
      <c r="AK19" s="26"/>
      <c r="AL19" s="26"/>
    </row>
    <row r="20" spans="2:38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J20"/>
      <c r="AK20" s="26"/>
      <c r="AL20" s="26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J21" s="26"/>
      <c r="AK21" s="26"/>
      <c r="AL21" s="26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J22" s="26"/>
      <c r="AK22" s="26"/>
      <c r="AL22" s="26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91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33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평택센터(저온)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경기도 평택시 진위면 마산8로10,
진위물류센터 창고동 1층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19</v>
      </c>
      <c r="R40" s="581"/>
      <c r="S40" s="582"/>
      <c r="T40" s="533">
        <f>T13</f>
        <v>0</v>
      </c>
      <c r="U40" s="533"/>
      <c r="V40" s="533"/>
      <c r="W40" s="586">
        <f>W13</f>
        <v>19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12</v>
      </c>
      <c r="R41" s="581"/>
      <c r="S41" s="582"/>
      <c r="T41" s="533">
        <f>T14</f>
        <v>0</v>
      </c>
      <c r="U41" s="533"/>
      <c r="V41" s="533"/>
      <c r="W41" s="586">
        <f>W14</f>
        <v>12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28</v>
      </c>
      <c r="R43" s="581"/>
      <c r="S43" s="582"/>
      <c r="T43" s="533">
        <f t="shared" ref="T43:T45" si="9">T16</f>
        <v>0</v>
      </c>
      <c r="U43" s="533"/>
      <c r="V43" s="533"/>
      <c r="W43" s="586">
        <f t="shared" ref="W43:W45" si="10">W16</f>
        <v>28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12</v>
      </c>
      <c r="R44" s="581"/>
      <c r="S44" s="582"/>
      <c r="T44" s="533">
        <f t="shared" si="9"/>
        <v>0</v>
      </c>
      <c r="U44" s="533"/>
      <c r="V44" s="533"/>
      <c r="W44" s="586">
        <f t="shared" si="10"/>
        <v>12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20</v>
      </c>
      <c r="R45" s="581"/>
      <c r="S45" s="582"/>
      <c r="T45" s="533">
        <f t="shared" si="9"/>
        <v>0</v>
      </c>
      <c r="U45" s="533"/>
      <c r="V45" s="533"/>
      <c r="W45" s="586">
        <f t="shared" si="10"/>
        <v>20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91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경기도 평택시 진위면 마산8로10,
진위물류센터 창고동 1층
강민구 대리 031-663-9260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44" priority="2">
      <formula>Q13:S18=0</formula>
    </cfRule>
  </conditionalFormatting>
  <conditionalFormatting sqref="AA16:AA18">
    <cfRule type="expression" dxfId="743" priority="9">
      <formula>Q16:S19=0</formula>
    </cfRule>
  </conditionalFormatting>
  <conditionalFormatting sqref="AA19:AH20">
    <cfRule type="expression" dxfId="742" priority="10429">
      <formula>Q19:S25=0</formula>
    </cfRule>
  </conditionalFormatting>
  <conditionalFormatting sqref="AA21:AH22">
    <cfRule type="expression" dxfId="741" priority="3">
      <formula>Q21:S31=0</formula>
    </cfRule>
  </conditionalFormatting>
  <conditionalFormatting sqref="AA23:AH23">
    <cfRule type="expression" dxfId="740" priority="37">
      <formula>Q23:S28=0</formula>
    </cfRule>
  </conditionalFormatting>
  <conditionalFormatting sqref="AA40:AH42">
    <cfRule type="expression" dxfId="739" priority="1">
      <formula>Q40:S53=0</formula>
    </cfRule>
  </conditionalFormatting>
  <conditionalFormatting sqref="AA43:AH46">
    <cfRule type="expression" dxfId="738" priority="10451">
      <formula>Q43:S55=0</formula>
    </cfRule>
  </conditionalFormatting>
  <conditionalFormatting sqref="AA47:AH48">
    <cfRule type="expression" dxfId="737" priority="10452">
      <formula>Q25:S37=0</formula>
    </cfRule>
  </conditionalFormatting>
  <conditionalFormatting sqref="AA49:AH49">
    <cfRule type="expression" dxfId="736" priority="16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M8:M23 Q13:Q23 T13:T23 AA12:AA23 B12:B25 C21:E23 Q40:Q49 T40:T49 B39:B51 E39:E50 AA39:AA49 M47:M50 C44:D49" xr:uid="{774D467B-07C0-41A2-B53B-157FF789B25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7C184-4A00-4DC1-B7D8-962D94F125E6}">
  <sheetPr codeName="Sheet90">
    <tabColor theme="5" tint="-0.249977111117893"/>
    <pageSetUpPr fitToPage="1"/>
  </sheetPr>
  <dimension ref="B1:AM53"/>
  <sheetViews>
    <sheetView topLeftCell="A21"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2.33203125" style="5" customWidth="1"/>
    <col min="36" max="36" width="2.33203125" style="5"/>
    <col min="37" max="37" width="2.33203125" style="5" customWidth="1"/>
    <col min="38" max="38" width="41.5546875" style="5" bestFit="1" customWidth="1"/>
    <col min="39" max="39" width="4.5546875" style="5" bestFit="1" customWidth="1"/>
    <col min="40" max="41" width="2.33203125" style="5"/>
    <col min="42" max="42" width="5.6640625" style="5" bestFit="1" customWidth="1"/>
    <col min="43" max="43" width="2.33203125" style="5"/>
    <col min="44" max="44" width="6" style="5" bestFit="1" customWidth="1"/>
    <col min="45" max="16384" width="2.33203125" style="5"/>
  </cols>
  <sheetData>
    <row r="1" spans="2:37" ht="14.25" thickBot="1" x14ac:dyDescent="0.2">
      <c r="B1" s="29" t="s">
        <v>93</v>
      </c>
    </row>
    <row r="2" spans="2:37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7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7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7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7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7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7" ht="16.5" customHeight="1" x14ac:dyDescent="0.15">
      <c r="B8" s="56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7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7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7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7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7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53</v>
      </c>
      <c r="R13" s="522"/>
      <c r="S13" s="523"/>
      <c r="T13" s="524">
        <f t="shared" ref="T13:T14" si="0">IFERROR(ROUNDDOWN(Q13/M13,0),"")</f>
        <v>1</v>
      </c>
      <c r="U13" s="524"/>
      <c r="V13" s="524"/>
      <c r="W13" s="525">
        <f t="shared" ref="W13:W14" si="1">IFERROR(Q13-(T13*M13),"")</f>
        <v>21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 s="26"/>
    </row>
    <row r="14" spans="2:37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33</v>
      </c>
      <c r="R14" s="522"/>
      <c r="S14" s="523"/>
      <c r="T14" s="524">
        <f t="shared" si="0"/>
        <v>1</v>
      </c>
      <c r="U14" s="524"/>
      <c r="V14" s="524"/>
      <c r="W14" s="525">
        <f t="shared" si="1"/>
        <v>9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 s="26"/>
    </row>
    <row r="15" spans="2:37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 s="26"/>
    </row>
    <row r="16" spans="2:37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58</v>
      </c>
      <c r="R16" s="522"/>
      <c r="S16" s="523"/>
      <c r="T16" s="524">
        <f t="shared" ref="T16:T18" si="4">IFERROR(ROUNDDOWN(Q16/M16,0),"")</f>
        <v>1</v>
      </c>
      <c r="U16" s="524"/>
      <c r="V16" s="524"/>
      <c r="W16" s="525">
        <f t="shared" ref="W16:W18" si="5">IFERROR(Q16-(T16*M16),"")</f>
        <v>26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 s="26"/>
    </row>
    <row r="17" spans="2:37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27</v>
      </c>
      <c r="R17" s="522"/>
      <c r="S17" s="523"/>
      <c r="T17" s="524">
        <f t="shared" si="4"/>
        <v>0</v>
      </c>
      <c r="U17" s="524"/>
      <c r="V17" s="524"/>
      <c r="W17" s="525">
        <f t="shared" si="5"/>
        <v>27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 s="26"/>
    </row>
    <row r="18" spans="2:37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46</v>
      </c>
      <c r="R18" s="522"/>
      <c r="S18" s="523"/>
      <c r="T18" s="524">
        <f t="shared" si="4"/>
        <v>1</v>
      </c>
      <c r="U18" s="524"/>
      <c r="V18" s="524"/>
      <c r="W18" s="525">
        <f t="shared" si="5"/>
        <v>14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</row>
    <row r="19" spans="2:37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K19" s="26"/>
    </row>
    <row r="20" spans="2:37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K20" s="26"/>
    </row>
    <row r="21" spans="2:37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K21" s="26"/>
    </row>
    <row r="22" spans="2:37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K22" s="26"/>
    </row>
    <row r="23" spans="2:37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7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217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7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92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7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7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7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7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7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7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9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포천센터(저온)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9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9" x14ac:dyDescent="0.15">
      <c r="B35" s="210"/>
      <c r="C35" s="189" t="s">
        <v>4</v>
      </c>
      <c r="D35" s="182"/>
      <c r="E35" s="182"/>
      <c r="F35" s="182"/>
      <c r="G35" s="199" t="str">
        <f>G8</f>
        <v>경기도 포천시 설운동 477,B2F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9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9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9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9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9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53</v>
      </c>
      <c r="R40" s="581"/>
      <c r="S40" s="582"/>
      <c r="T40" s="533">
        <f>T13</f>
        <v>1</v>
      </c>
      <c r="U40" s="533"/>
      <c r="V40" s="533"/>
      <c r="W40" s="586">
        <f>W13</f>
        <v>21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  <c r="AL40"/>
      <c r="AM40"/>
    </row>
    <row r="41" spans="2:39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33</v>
      </c>
      <c r="R41" s="581"/>
      <c r="S41" s="582"/>
      <c r="T41" s="533">
        <f>T14</f>
        <v>1</v>
      </c>
      <c r="U41" s="533"/>
      <c r="V41" s="533"/>
      <c r="W41" s="586">
        <f>W14</f>
        <v>9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  <c r="AL41"/>
      <c r="AM41"/>
    </row>
    <row r="42" spans="2:39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  <c r="AL42"/>
      <c r="AM42"/>
    </row>
    <row r="43" spans="2:39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58</v>
      </c>
      <c r="R43" s="581"/>
      <c r="S43" s="582"/>
      <c r="T43" s="533">
        <f t="shared" ref="T43:T45" si="9">T16</f>
        <v>1</v>
      </c>
      <c r="U43" s="533"/>
      <c r="V43" s="533"/>
      <c r="W43" s="586">
        <f t="shared" ref="W43:W45" si="10">W16</f>
        <v>26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  <c r="AL43"/>
      <c r="AM43"/>
    </row>
    <row r="44" spans="2:39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27</v>
      </c>
      <c r="R44" s="581"/>
      <c r="S44" s="582"/>
      <c r="T44" s="533">
        <f t="shared" si="9"/>
        <v>0</v>
      </c>
      <c r="U44" s="533"/>
      <c r="V44" s="533"/>
      <c r="W44" s="586">
        <f t="shared" si="10"/>
        <v>27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  <c r="AL44"/>
      <c r="AM44"/>
    </row>
    <row r="45" spans="2:39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46</v>
      </c>
      <c r="R45" s="581"/>
      <c r="S45" s="582"/>
      <c r="T45" s="533">
        <f t="shared" si="9"/>
        <v>1</v>
      </c>
      <c r="U45" s="533"/>
      <c r="V45" s="533"/>
      <c r="W45" s="586">
        <f t="shared" si="10"/>
        <v>14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  <c r="AL45"/>
      <c r="AM45"/>
    </row>
    <row r="46" spans="2:39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  <c r="AL46"/>
      <c r="AM46"/>
    </row>
    <row r="47" spans="2:39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  <c r="AL47"/>
      <c r="AM47"/>
    </row>
    <row r="48" spans="2:39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  <c r="AL48"/>
      <c r="AM4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217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경기도 포천시 설운동 477,B2F
031-543-2486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35" priority="2">
      <formula>Q13:S18=0</formula>
    </cfRule>
  </conditionalFormatting>
  <conditionalFormatting sqref="AA16:AA18">
    <cfRule type="expression" dxfId="734" priority="9">
      <formula>Q16:S19=0</formula>
    </cfRule>
  </conditionalFormatting>
  <conditionalFormatting sqref="AA19:AH20">
    <cfRule type="expression" dxfId="733" priority="10427">
      <formula>Q19:S25=0</formula>
    </cfRule>
  </conditionalFormatting>
  <conditionalFormatting sqref="AA21:AH22">
    <cfRule type="expression" dxfId="732" priority="3">
      <formula>Q21:S31=0</formula>
    </cfRule>
  </conditionalFormatting>
  <conditionalFormatting sqref="AA23:AH23">
    <cfRule type="expression" dxfId="731" priority="37">
      <formula>Q23:S28=0</formula>
    </cfRule>
  </conditionalFormatting>
  <conditionalFormatting sqref="AA40:AH42">
    <cfRule type="expression" dxfId="730" priority="1">
      <formula>Q40:S53=0</formula>
    </cfRule>
  </conditionalFormatting>
  <conditionalFormatting sqref="AA43:AH46">
    <cfRule type="expression" dxfId="729" priority="10449">
      <formula>Q43:S55=0</formula>
    </cfRule>
  </conditionalFormatting>
  <conditionalFormatting sqref="AA47:AH48">
    <cfRule type="expression" dxfId="728" priority="10450">
      <formula>Q25:S37=0</formula>
    </cfRule>
  </conditionalFormatting>
  <conditionalFormatting sqref="AA49:AH49">
    <cfRule type="expression" dxfId="727" priority="16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G8:L11 N8:P11 H2:K5 G2:G6 M2:P5 L2:L6 Q2:AH11 G35:L38 N35:P38 H27:K32 G27:G33 Q27:AH38 M27:P32 L27:L33 E24:M24 W25 C39:D39 C12:D12 M35:M39 E12:E20 M8:M23 Q13:Q23 T13:T23 AA12:AA23 B12:B25 C21:E23 Q40:Q49 T40:T49 B39:B51 E39:E50 AA39:AA49 M47:M50 C44:D49" xr:uid="{21C9CE83-53A2-421E-8789-E3175194C38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48616-8073-4202-AD0F-3694F7112B0C}">
  <sheetPr codeName="Sheet91">
    <tabColor theme="5" tint="-0.249977111117893"/>
    <pageSetUpPr fitToPage="1"/>
  </sheetPr>
  <dimension ref="B1:AL53"/>
  <sheetViews>
    <sheetView zoomScaleNormal="100" workbookViewId="0">
      <selection activeCell="AL18" sqref="AL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7" width="5.6640625" style="5" bestFit="1" customWidth="1"/>
    <col min="38" max="38" width="32.77734375" style="5" bestFit="1" customWidth="1"/>
    <col min="39" max="39" width="4.5546875" style="5" bestFit="1" customWidth="1"/>
    <col min="40" max="41" width="2.33203125" style="5"/>
    <col min="42" max="42" width="5.6640625" style="5" bestFit="1" customWidth="1"/>
    <col min="43" max="43" width="2.33203125" style="5"/>
    <col min="44" max="44" width="6" style="5" bestFit="1" customWidth="1"/>
    <col min="45" max="16384" width="2.33203125" style="5"/>
  </cols>
  <sheetData>
    <row r="1" spans="2:38" ht="14.25" thickBot="1" x14ac:dyDescent="0.2">
      <c r="B1" s="29" t="s">
        <v>38</v>
      </c>
    </row>
    <row r="2" spans="2:38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8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8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84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8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8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85</v>
      </c>
      <c r="W6" s="284"/>
      <c r="X6" s="284"/>
      <c r="Y6" s="284"/>
      <c r="Z6" s="284"/>
      <c r="AA6" s="284"/>
      <c r="AB6" s="279" t="s">
        <v>51</v>
      </c>
      <c r="AC6" s="279"/>
      <c r="AD6" s="284" t="s">
        <v>43</v>
      </c>
      <c r="AE6" s="284"/>
      <c r="AF6" s="284"/>
      <c r="AG6" s="284"/>
      <c r="AH6" s="566"/>
    </row>
    <row r="7" spans="2:38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566"/>
    </row>
    <row r="8" spans="2:38" ht="16.5" customHeight="1" x14ac:dyDescent="0.15">
      <c r="B8" s="56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86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8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8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87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88</v>
      </c>
      <c r="AE10" s="284"/>
      <c r="AF10" s="284"/>
      <c r="AG10" s="284"/>
      <c r="AH10" s="566"/>
    </row>
    <row r="11" spans="2:38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8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8" ht="15" customHeight="1" x14ac:dyDescent="0.15">
      <c r="B13" s="549">
        <f>'원주(날짜변경!!)'!$B$13</f>
        <v>46307</v>
      </c>
      <c r="C13" s="550"/>
      <c r="D13" s="551"/>
      <c r="E13" s="519" t="s">
        <v>366</v>
      </c>
      <c r="F13" s="519"/>
      <c r="G13" s="519"/>
      <c r="H13" s="519"/>
      <c r="I13" s="519"/>
      <c r="J13" s="519"/>
      <c r="K13" s="519"/>
      <c r="L13" s="519"/>
      <c r="M13" s="520">
        <v>32</v>
      </c>
      <c r="N13" s="520"/>
      <c r="O13" s="520"/>
      <c r="P13" s="520"/>
      <c r="Q13" s="521">
        <f>IFERROR(VLOOKUP($B$1,세아피벗발주량!$A$1:$H$26,2,FALSE),0)</f>
        <v>34</v>
      </c>
      <c r="R13" s="522"/>
      <c r="S13" s="523"/>
      <c r="T13" s="524">
        <f t="shared" ref="T13:T14" si="0">IFERROR(ROUNDDOWN(Q13/M13,0),"")</f>
        <v>1</v>
      </c>
      <c r="U13" s="524"/>
      <c r="V13" s="524"/>
      <c r="W13" s="525">
        <f t="shared" ref="W13:W14" si="1">IFERROR(Q13-(T13*M13),"")</f>
        <v>2</v>
      </c>
      <c r="X13" s="525"/>
      <c r="Y13" s="525"/>
      <c r="Z13" s="525"/>
      <c r="AA13" s="526">
        <f>B13+4</f>
        <v>46311</v>
      </c>
      <c r="AB13" s="527"/>
      <c r="AC13" s="527"/>
      <c r="AD13" s="527"/>
      <c r="AE13" s="527"/>
      <c r="AF13" s="527"/>
      <c r="AG13" s="527"/>
      <c r="AH13" s="528"/>
      <c r="AK13" s="26"/>
      <c r="AL13" s="26"/>
    </row>
    <row r="14" spans="2:38" ht="15" customHeight="1" x14ac:dyDescent="0.15">
      <c r="B14" s="45"/>
      <c r="C14" s="44"/>
      <c r="D14" s="44"/>
      <c r="E14" s="519" t="s">
        <v>367</v>
      </c>
      <c r="F14" s="519"/>
      <c r="G14" s="519"/>
      <c r="H14" s="519"/>
      <c r="I14" s="519"/>
      <c r="J14" s="519"/>
      <c r="K14" s="519"/>
      <c r="L14" s="519"/>
      <c r="M14" s="520">
        <v>24</v>
      </c>
      <c r="N14" s="520"/>
      <c r="O14" s="520"/>
      <c r="P14" s="520"/>
      <c r="Q14" s="521">
        <f>IFERROR(VLOOKUP($B$1,세아피벗발주량!$A$1:$H$26,3,FALSE),0)</f>
        <v>18</v>
      </c>
      <c r="R14" s="522"/>
      <c r="S14" s="523"/>
      <c r="T14" s="524">
        <f t="shared" si="0"/>
        <v>0</v>
      </c>
      <c r="U14" s="524"/>
      <c r="V14" s="524"/>
      <c r="W14" s="525">
        <f t="shared" si="1"/>
        <v>18</v>
      </c>
      <c r="X14" s="525"/>
      <c r="Y14" s="525"/>
      <c r="Z14" s="525"/>
      <c r="AA14" s="526">
        <f>B13+4</f>
        <v>46311</v>
      </c>
      <c r="AB14" s="527"/>
      <c r="AC14" s="527"/>
      <c r="AD14" s="527"/>
      <c r="AE14" s="527"/>
      <c r="AF14" s="527"/>
      <c r="AG14" s="527"/>
      <c r="AH14" s="528"/>
      <c r="AK14" s="26"/>
      <c r="AL14" s="26"/>
    </row>
    <row r="15" spans="2:38" ht="15" customHeight="1" x14ac:dyDescent="0.15">
      <c r="B15" s="45"/>
      <c r="C15" s="44"/>
      <c r="D15" s="44"/>
      <c r="E15" s="519" t="s">
        <v>431</v>
      </c>
      <c r="F15" s="519"/>
      <c r="G15" s="519"/>
      <c r="H15" s="519"/>
      <c r="I15" s="519"/>
      <c r="J15" s="519"/>
      <c r="K15" s="519"/>
      <c r="L15" s="519"/>
      <c r="M15" s="520">
        <v>24</v>
      </c>
      <c r="N15" s="520"/>
      <c r="O15" s="520"/>
      <c r="P15" s="520"/>
      <c r="Q15" s="521">
        <f>IFERROR(VLOOKUP($B$1,세아피벗발주량!$A$1:$H$26,4,FALSE),0)</f>
        <v>0</v>
      </c>
      <c r="R15" s="522"/>
      <c r="S15" s="523"/>
      <c r="T15" s="524">
        <f t="shared" ref="T15" si="2">IFERROR(ROUNDDOWN(Q15/M15,0),"")</f>
        <v>0</v>
      </c>
      <c r="U15" s="524"/>
      <c r="V15" s="524"/>
      <c r="W15" s="525">
        <f t="shared" ref="W15" si="3">IFERROR(Q15-(T15*M15),"")</f>
        <v>0</v>
      </c>
      <c r="X15" s="525"/>
      <c r="Y15" s="525"/>
      <c r="Z15" s="525"/>
      <c r="AA15" s="526">
        <f>B13+4</f>
        <v>46311</v>
      </c>
      <c r="AB15" s="527"/>
      <c r="AC15" s="527"/>
      <c r="AD15" s="527"/>
      <c r="AE15" s="527"/>
      <c r="AF15" s="527"/>
      <c r="AG15" s="527"/>
      <c r="AH15" s="528"/>
      <c r="AK15" s="26"/>
      <c r="AL15" s="26"/>
    </row>
    <row r="16" spans="2:38" ht="15" customHeight="1" x14ac:dyDescent="0.15">
      <c r="B16" s="45"/>
      <c r="C16" s="44"/>
      <c r="D16" s="44"/>
      <c r="E16" s="519" t="s">
        <v>368</v>
      </c>
      <c r="F16" s="519"/>
      <c r="G16" s="519"/>
      <c r="H16" s="519"/>
      <c r="I16" s="519"/>
      <c r="J16" s="519"/>
      <c r="K16" s="519"/>
      <c r="L16" s="519"/>
      <c r="M16" s="520">
        <v>32</v>
      </c>
      <c r="N16" s="520"/>
      <c r="O16" s="520"/>
      <c r="P16" s="520"/>
      <c r="Q16" s="521">
        <f>IFERROR(VLOOKUP($B$1,세아피벗발주량!$A$1:$H$30,5,FALSE),0)</f>
        <v>48</v>
      </c>
      <c r="R16" s="522"/>
      <c r="S16" s="523"/>
      <c r="T16" s="524">
        <f t="shared" ref="T16:T18" si="4">IFERROR(ROUNDDOWN(Q16/M16,0),"")</f>
        <v>1</v>
      </c>
      <c r="U16" s="524"/>
      <c r="V16" s="524"/>
      <c r="W16" s="525">
        <f t="shared" ref="W16:W18" si="5">IFERROR(Q16-(T16*M16),"")</f>
        <v>16</v>
      </c>
      <c r="X16" s="525"/>
      <c r="Y16" s="525"/>
      <c r="Z16" s="525"/>
      <c r="AA16" s="526">
        <f>B13+4</f>
        <v>46311</v>
      </c>
      <c r="AB16" s="527"/>
      <c r="AC16" s="527"/>
      <c r="AD16" s="527"/>
      <c r="AE16" s="527"/>
      <c r="AF16" s="527"/>
      <c r="AG16" s="527"/>
      <c r="AH16" s="528"/>
      <c r="AK16" s="26"/>
      <c r="AL16" s="26"/>
    </row>
    <row r="17" spans="2:38" ht="15" customHeight="1" x14ac:dyDescent="0.15">
      <c r="B17" s="45"/>
      <c r="C17" s="44"/>
      <c r="D17" s="44"/>
      <c r="E17" s="546" t="s">
        <v>338</v>
      </c>
      <c r="F17" s="547"/>
      <c r="G17" s="547"/>
      <c r="H17" s="547"/>
      <c r="I17" s="547"/>
      <c r="J17" s="547"/>
      <c r="K17" s="547"/>
      <c r="L17" s="548"/>
      <c r="M17" s="243">
        <v>35</v>
      </c>
      <c r="N17" s="244"/>
      <c r="O17" s="244"/>
      <c r="P17" s="245"/>
      <c r="Q17" s="521">
        <f>IFERROR(VLOOKUP($B$1,세아피벗발주량!$A$1:$H$30,6,FALSE),0)</f>
        <v>23</v>
      </c>
      <c r="R17" s="522"/>
      <c r="S17" s="523"/>
      <c r="T17" s="524">
        <f t="shared" si="4"/>
        <v>0</v>
      </c>
      <c r="U17" s="524"/>
      <c r="V17" s="524"/>
      <c r="W17" s="525">
        <f t="shared" si="5"/>
        <v>23</v>
      </c>
      <c r="X17" s="525"/>
      <c r="Y17" s="525"/>
      <c r="Z17" s="525"/>
      <c r="AA17" s="526">
        <f>$B$13+4</f>
        <v>46311</v>
      </c>
      <c r="AB17" s="527"/>
      <c r="AC17" s="527"/>
      <c r="AD17" s="527"/>
      <c r="AE17" s="527"/>
      <c r="AF17" s="527"/>
      <c r="AG17" s="527"/>
      <c r="AH17" s="528"/>
      <c r="AK17" s="26"/>
      <c r="AL17" s="26"/>
    </row>
    <row r="18" spans="2:38" ht="15" customHeight="1" x14ac:dyDescent="0.15">
      <c r="B18" s="45"/>
      <c r="C18" s="44"/>
      <c r="D18" s="44"/>
      <c r="E18" s="546" t="s">
        <v>369</v>
      </c>
      <c r="F18" s="547"/>
      <c r="G18" s="547"/>
      <c r="H18" s="547"/>
      <c r="I18" s="547"/>
      <c r="J18" s="547"/>
      <c r="K18" s="547"/>
      <c r="L18" s="548"/>
      <c r="M18" s="243">
        <v>32</v>
      </c>
      <c r="N18" s="244"/>
      <c r="O18" s="244"/>
      <c r="P18" s="245"/>
      <c r="Q18" s="521">
        <f>IFERROR(VLOOKUP($B$1,세아피벗발주량!$A$1:$H$30,7,FALSE),0)</f>
        <v>38</v>
      </c>
      <c r="R18" s="522"/>
      <c r="S18" s="523"/>
      <c r="T18" s="524">
        <f t="shared" si="4"/>
        <v>1</v>
      </c>
      <c r="U18" s="524"/>
      <c r="V18" s="524"/>
      <c r="W18" s="525">
        <f t="shared" si="5"/>
        <v>6</v>
      </c>
      <c r="X18" s="525"/>
      <c r="Y18" s="525"/>
      <c r="Z18" s="525"/>
      <c r="AA18" s="526">
        <f>$B$13+4</f>
        <v>46311</v>
      </c>
      <c r="AB18" s="527"/>
      <c r="AC18" s="527"/>
      <c r="AD18" s="527"/>
      <c r="AE18" s="527"/>
      <c r="AF18" s="527"/>
      <c r="AG18" s="527"/>
      <c r="AH18" s="528"/>
      <c r="AK18" s="26"/>
      <c r="AL18" s="26"/>
    </row>
    <row r="19" spans="2:38" ht="15" customHeight="1" x14ac:dyDescent="0.15">
      <c r="B19" s="45"/>
      <c r="C19" s="44"/>
      <c r="D19" s="44"/>
      <c r="E19" s="546"/>
      <c r="F19" s="547"/>
      <c r="G19" s="547"/>
      <c r="H19" s="547"/>
      <c r="I19" s="547"/>
      <c r="J19" s="547"/>
      <c r="K19" s="547"/>
      <c r="L19" s="548"/>
      <c r="M19" s="243"/>
      <c r="N19" s="244"/>
      <c r="O19" s="244"/>
      <c r="P19" s="245"/>
      <c r="Q19" s="521"/>
      <c r="R19" s="522"/>
      <c r="S19" s="523"/>
      <c r="T19" s="524"/>
      <c r="U19" s="524"/>
      <c r="V19" s="524"/>
      <c r="W19" s="525"/>
      <c r="X19" s="525"/>
      <c r="Y19" s="525"/>
      <c r="Z19" s="525"/>
      <c r="AA19" s="434"/>
      <c r="AB19" s="254"/>
      <c r="AC19" s="254"/>
      <c r="AD19" s="254"/>
      <c r="AE19" s="254"/>
      <c r="AF19" s="254"/>
      <c r="AG19" s="254"/>
      <c r="AH19" s="545"/>
      <c r="AK19" s="26"/>
      <c r="AL19" s="26"/>
    </row>
    <row r="20" spans="2:38" ht="15" customHeight="1" x14ac:dyDescent="0.15">
      <c r="B20" s="45"/>
      <c r="C20" s="44"/>
      <c r="D20" s="44"/>
      <c r="E20" s="546"/>
      <c r="F20" s="547"/>
      <c r="G20" s="547"/>
      <c r="H20" s="547"/>
      <c r="I20" s="547"/>
      <c r="J20" s="547"/>
      <c r="K20" s="547"/>
      <c r="L20" s="548"/>
      <c r="M20" s="243"/>
      <c r="N20" s="244"/>
      <c r="O20" s="244"/>
      <c r="P20" s="245"/>
      <c r="Q20" s="521"/>
      <c r="R20" s="522"/>
      <c r="S20" s="523"/>
      <c r="T20" s="249"/>
      <c r="U20" s="250"/>
      <c r="V20" s="250"/>
      <c r="W20" s="251"/>
      <c r="X20" s="252"/>
      <c r="Y20" s="252"/>
      <c r="Z20" s="253"/>
      <c r="AA20" s="434"/>
      <c r="AB20" s="254"/>
      <c r="AC20" s="254"/>
      <c r="AD20" s="254"/>
      <c r="AE20" s="254"/>
      <c r="AF20" s="254"/>
      <c r="AG20" s="254"/>
      <c r="AH20" s="545"/>
      <c r="AK20" s="26"/>
      <c r="AL20" s="26"/>
    </row>
    <row r="21" spans="2:38" ht="15" customHeight="1" x14ac:dyDescent="0.15">
      <c r="B21" s="43"/>
      <c r="C21" s="15"/>
      <c r="D21" s="7"/>
      <c r="E21" s="546"/>
      <c r="F21" s="547"/>
      <c r="G21" s="547"/>
      <c r="H21" s="547"/>
      <c r="I21" s="547"/>
      <c r="J21" s="547"/>
      <c r="K21" s="547"/>
      <c r="L21" s="548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434"/>
      <c r="AB21" s="254"/>
      <c r="AC21" s="254"/>
      <c r="AD21" s="254"/>
      <c r="AE21" s="254"/>
      <c r="AF21" s="254"/>
      <c r="AG21" s="254"/>
      <c r="AH21" s="545"/>
      <c r="AK21" s="26"/>
      <c r="AL21" s="26"/>
    </row>
    <row r="22" spans="2:38" ht="15" customHeight="1" x14ac:dyDescent="0.15">
      <c r="B22" s="43"/>
      <c r="C22" s="15"/>
      <c r="D22" s="7"/>
      <c r="E22" s="546"/>
      <c r="F22" s="547"/>
      <c r="G22" s="547"/>
      <c r="H22" s="547"/>
      <c r="I22" s="547"/>
      <c r="J22" s="547"/>
      <c r="K22" s="547"/>
      <c r="L22" s="548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434"/>
      <c r="AB22" s="254"/>
      <c r="AC22" s="254"/>
      <c r="AD22" s="254"/>
      <c r="AE22" s="254"/>
      <c r="AF22" s="254"/>
      <c r="AG22" s="254"/>
      <c r="AH22" s="545"/>
      <c r="AK22" s="26"/>
      <c r="AL22" s="26"/>
    </row>
    <row r="23" spans="2:38" ht="15" customHeight="1" x14ac:dyDescent="0.15">
      <c r="B23" s="43"/>
      <c r="C23" s="15"/>
      <c r="D23" s="7"/>
      <c r="E23" s="243"/>
      <c r="F23" s="244"/>
      <c r="G23" s="244"/>
      <c r="H23" s="244"/>
      <c r="I23" s="244"/>
      <c r="J23" s="244"/>
      <c r="K23" s="244"/>
      <c r="L23" s="245"/>
      <c r="M23" s="243"/>
      <c r="N23" s="244"/>
      <c r="O23" s="244"/>
      <c r="P23" s="245"/>
      <c r="Q23" s="246"/>
      <c r="R23" s="247"/>
      <c r="S23" s="248"/>
      <c r="T23" s="249"/>
      <c r="U23" s="250"/>
      <c r="V23" s="250"/>
      <c r="W23" s="251"/>
      <c r="X23" s="252"/>
      <c r="Y23" s="252"/>
      <c r="Z23" s="253"/>
      <c r="AA23" s="434"/>
      <c r="AB23" s="254"/>
      <c r="AC23" s="254"/>
      <c r="AD23" s="254"/>
      <c r="AE23" s="254"/>
      <c r="AF23" s="254"/>
      <c r="AG23" s="254"/>
      <c r="AH23" s="545"/>
    </row>
    <row r="24" spans="2:38" ht="16.5" customHeight="1" thickBot="1" x14ac:dyDescent="0.2">
      <c r="B24" s="553" t="s">
        <v>25</v>
      </c>
      <c r="C24" s="222"/>
      <c r="D24" s="223"/>
      <c r="E24" s="224"/>
      <c r="F24" s="225"/>
      <c r="G24" s="225"/>
      <c r="H24" s="225"/>
      <c r="I24" s="225"/>
      <c r="J24" s="225"/>
      <c r="K24" s="225"/>
      <c r="L24" s="225"/>
      <c r="M24" s="226">
        <f>SUM(Q13:S23)</f>
        <v>161</v>
      </c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8"/>
      <c r="AA24" s="229"/>
      <c r="AB24" s="229"/>
      <c r="AC24" s="229"/>
      <c r="AD24" s="229"/>
      <c r="AE24" s="229"/>
      <c r="AF24" s="229"/>
      <c r="AG24" s="229"/>
      <c r="AH24" s="554"/>
    </row>
    <row r="25" spans="2:38" ht="17.100000000000001" customHeight="1" x14ac:dyDescent="0.15">
      <c r="B25" s="569" t="s">
        <v>17</v>
      </c>
      <c r="C25" s="232"/>
      <c r="D25" s="232"/>
      <c r="E25" s="232"/>
      <c r="F25" s="232"/>
      <c r="G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3"/>
      <c r="W25" s="237" t="s">
        <v>32</v>
      </c>
      <c r="X25" s="238"/>
      <c r="Y25" s="238"/>
      <c r="Z25" s="238"/>
      <c r="AA25" s="238"/>
      <c r="AB25" s="238"/>
      <c r="AC25" s="238"/>
      <c r="AD25" s="238"/>
      <c r="AE25" s="238"/>
      <c r="AF25" s="238"/>
      <c r="AG25" s="238"/>
      <c r="AH25" s="573"/>
    </row>
    <row r="26" spans="2:38" ht="17.100000000000001" customHeight="1" thickBot="1" x14ac:dyDescent="0.2">
      <c r="B26" s="570"/>
      <c r="C26" s="571"/>
      <c r="D26" s="571"/>
      <c r="E26" s="571"/>
      <c r="F26" s="571"/>
      <c r="G26" s="571"/>
      <c r="H26" s="571"/>
      <c r="I26" s="571"/>
      <c r="J26" s="571"/>
      <c r="K26" s="571"/>
      <c r="L26" s="571"/>
      <c r="M26" s="571"/>
      <c r="N26" s="571"/>
      <c r="O26" s="571"/>
      <c r="P26" s="571"/>
      <c r="Q26" s="571"/>
      <c r="R26" s="571"/>
      <c r="S26" s="571"/>
      <c r="T26" s="571"/>
      <c r="U26" s="571"/>
      <c r="V26" s="572"/>
      <c r="W26" s="574"/>
      <c r="X26" s="575"/>
      <c r="Y26" s="575"/>
      <c r="Z26" s="575"/>
      <c r="AA26" s="575"/>
      <c r="AB26" s="575"/>
      <c r="AC26" s="575"/>
      <c r="AD26" s="575"/>
      <c r="AE26" s="575"/>
      <c r="AF26" s="575"/>
      <c r="AG26" s="575"/>
      <c r="AH26" s="576"/>
    </row>
    <row r="27" spans="2:38" ht="9.9499999999999993" customHeight="1" x14ac:dyDescent="0.15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4"/>
      <c r="AB27" s="4"/>
      <c r="AC27" s="4"/>
      <c r="AD27" s="4"/>
      <c r="AE27" s="4"/>
      <c r="AF27" s="4"/>
      <c r="AG27" s="4"/>
      <c r="AH27" s="4"/>
    </row>
    <row r="28" spans="2:38" ht="9.9499999999999993" customHeight="1" thickBot="1" x14ac:dyDescent="0.2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</row>
    <row r="29" spans="2:38" ht="15" customHeight="1" x14ac:dyDescent="0.15">
      <c r="B29" s="202" t="s">
        <v>12</v>
      </c>
      <c r="C29" s="203"/>
      <c r="D29" s="204"/>
      <c r="E29" s="204"/>
      <c r="F29" s="204"/>
      <c r="G29" s="204"/>
      <c r="H29" s="204"/>
      <c r="I29" s="204"/>
      <c r="J29" s="204"/>
      <c r="K29" s="204"/>
      <c r="L29" s="204"/>
      <c r="M29" s="204"/>
      <c r="N29" s="204"/>
      <c r="O29" s="204"/>
      <c r="P29" s="204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5"/>
    </row>
    <row r="30" spans="2:38" ht="20.100000000000001" customHeight="1" x14ac:dyDescent="0.15">
      <c r="B30" s="206"/>
      <c r="C30" s="207"/>
      <c r="D30" s="208"/>
      <c r="E30" s="208"/>
      <c r="F30" s="208"/>
      <c r="G30" s="208"/>
      <c r="H30" s="208"/>
      <c r="I30" s="208"/>
      <c r="J30" s="208"/>
      <c r="K30" s="208"/>
      <c r="L30" s="208"/>
      <c r="M30" s="208"/>
      <c r="N30" s="208"/>
      <c r="O30" s="208"/>
      <c r="P30" s="208"/>
      <c r="Q30" s="208"/>
      <c r="R30" s="208"/>
      <c r="S30" s="208"/>
      <c r="T30" s="208"/>
      <c r="U30" s="208"/>
      <c r="V30" s="208"/>
      <c r="W30" s="208"/>
      <c r="X30" s="208"/>
      <c r="Y30" s="208"/>
      <c r="Z30" s="208"/>
      <c r="AA30" s="208"/>
      <c r="AB30" s="208"/>
      <c r="AC30" s="208"/>
      <c r="AD30" s="208"/>
      <c r="AE30" s="208"/>
      <c r="AF30" s="208"/>
      <c r="AG30" s="208"/>
      <c r="AH30" s="209"/>
    </row>
    <row r="31" spans="2:38" x14ac:dyDescent="0.15">
      <c r="B31" s="210" t="s">
        <v>0</v>
      </c>
      <c r="C31" s="189" t="str">
        <f>C4</f>
        <v>등록번호</v>
      </c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 t="s">
        <v>2</v>
      </c>
      <c r="R31" s="182" t="s">
        <v>3</v>
      </c>
      <c r="S31" s="182"/>
      <c r="T31" s="182"/>
      <c r="U31" s="182"/>
      <c r="V31" s="213" t="str">
        <f>V4</f>
        <v>188-86-01545</v>
      </c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8" x14ac:dyDescent="0.15">
      <c r="B32" s="210"/>
      <c r="C32" s="189"/>
      <c r="D32" s="189"/>
      <c r="E32" s="189"/>
      <c r="F32" s="189"/>
      <c r="G32" s="211"/>
      <c r="H32" s="211"/>
      <c r="I32" s="211"/>
      <c r="J32" s="211"/>
      <c r="K32" s="211"/>
      <c r="L32" s="211"/>
      <c r="M32" s="211"/>
      <c r="N32" s="211"/>
      <c r="O32" s="211"/>
      <c r="P32" s="211"/>
      <c r="Q32" s="189"/>
      <c r="R32" s="182"/>
      <c r="S32" s="182"/>
      <c r="T32" s="182"/>
      <c r="U32" s="182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4"/>
    </row>
    <row r="33" spans="2:34" ht="13.5" customHeight="1" x14ac:dyDescent="0.15">
      <c r="B33" s="210"/>
      <c r="C33" s="189" t="str">
        <f>C6</f>
        <v>상 호
(법인명)</v>
      </c>
      <c r="D33" s="189"/>
      <c r="E33" s="189"/>
      <c r="F33" s="189"/>
      <c r="G33" s="215" t="str">
        <f>G6</f>
        <v>(이마트24)</v>
      </c>
      <c r="H33" s="216"/>
      <c r="I33" s="216"/>
      <c r="J33" s="216"/>
      <c r="K33" s="217"/>
      <c r="L33" s="215" t="str">
        <f>L6</f>
        <v>양지센터(저온)</v>
      </c>
      <c r="M33" s="216"/>
      <c r="N33" s="216"/>
      <c r="O33" s="216"/>
      <c r="P33" s="217"/>
      <c r="Q33" s="189"/>
      <c r="R33" s="189" t="s">
        <v>1</v>
      </c>
      <c r="S33" s="189"/>
      <c r="T33" s="189"/>
      <c r="U33" s="189"/>
      <c r="V33" s="195" t="str">
        <f>V6</f>
        <v>세아푸드</v>
      </c>
      <c r="W33" s="195"/>
      <c r="X33" s="195"/>
      <c r="Y33" s="195"/>
      <c r="Z33" s="195"/>
      <c r="AA33" s="195"/>
      <c r="AB33" s="182" t="s">
        <v>5</v>
      </c>
      <c r="AC33" s="182"/>
      <c r="AD33" s="195" t="str">
        <f>AD6</f>
        <v>임달식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218"/>
      <c r="H34" s="219"/>
      <c r="I34" s="219"/>
      <c r="J34" s="219"/>
      <c r="K34" s="220"/>
      <c r="L34" s="218"/>
      <c r="M34" s="219"/>
      <c r="N34" s="219"/>
      <c r="O34" s="219"/>
      <c r="P34" s="220"/>
      <c r="Q34" s="189"/>
      <c r="R34" s="189"/>
      <c r="S34" s="189"/>
      <c r="T34" s="189"/>
      <c r="U34" s="189"/>
      <c r="V34" s="195"/>
      <c r="W34" s="195"/>
      <c r="X34" s="195"/>
      <c r="Y34" s="195"/>
      <c r="Z34" s="195"/>
      <c r="AA34" s="195"/>
      <c r="AB34" s="182"/>
      <c r="AC34" s="182"/>
      <c r="AD34" s="195"/>
      <c r="AE34" s="195"/>
      <c r="AF34" s="195"/>
      <c r="AG34" s="195"/>
      <c r="AH34" s="197"/>
    </row>
    <row r="35" spans="2:34" x14ac:dyDescent="0.15">
      <c r="B35" s="210"/>
      <c r="C35" s="189" t="s">
        <v>4</v>
      </c>
      <c r="D35" s="182"/>
      <c r="E35" s="182"/>
      <c r="F35" s="182"/>
      <c r="G35" s="199" t="str">
        <f>G8</f>
        <v>경기도 용인시 처인구 양지면
제일리 453-7</v>
      </c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 t="s">
        <v>4</v>
      </c>
      <c r="S35" s="189"/>
      <c r="T35" s="189"/>
      <c r="U35" s="189"/>
      <c r="V35" s="200" t="str">
        <f>V8</f>
        <v>경기도 하남시 미사강변서로 25,에프830호(풍산동,미사 테스타타워)</v>
      </c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x14ac:dyDescent="0.15">
      <c r="B36" s="210"/>
      <c r="C36" s="182"/>
      <c r="D36" s="182"/>
      <c r="E36" s="182"/>
      <c r="F36" s="182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89"/>
      <c r="R36" s="189"/>
      <c r="S36" s="189"/>
      <c r="T36" s="189"/>
      <c r="U36" s="189"/>
      <c r="V36" s="200"/>
      <c r="W36" s="200"/>
      <c r="X36" s="200"/>
      <c r="Y36" s="200"/>
      <c r="Z36" s="200"/>
      <c r="AA36" s="200"/>
      <c r="AB36" s="200"/>
      <c r="AC36" s="200"/>
      <c r="AD36" s="200"/>
      <c r="AE36" s="200"/>
      <c r="AF36" s="200"/>
      <c r="AG36" s="200"/>
      <c r="AH36" s="201"/>
    </row>
    <row r="37" spans="2:34" ht="13.5" customHeight="1" x14ac:dyDescent="0.15">
      <c r="B37" s="210"/>
      <c r="C37" s="189" t="s">
        <v>6</v>
      </c>
      <c r="D37" s="189"/>
      <c r="E37" s="189"/>
      <c r="F37" s="189"/>
      <c r="G37" s="190"/>
      <c r="H37" s="191"/>
      <c r="I37" s="191"/>
      <c r="J37" s="191"/>
      <c r="K37" s="191"/>
      <c r="L37" s="191"/>
      <c r="M37" s="191"/>
      <c r="N37" s="191"/>
      <c r="O37" s="191"/>
      <c r="P37" s="191"/>
      <c r="Q37" s="189"/>
      <c r="R37" s="182" t="s">
        <v>13</v>
      </c>
      <c r="S37" s="182"/>
      <c r="T37" s="182"/>
      <c r="U37" s="182"/>
      <c r="V37" s="194" t="str">
        <f>V10</f>
        <v>제조업,도,소매업</v>
      </c>
      <c r="W37" s="195"/>
      <c r="X37" s="195"/>
      <c r="Y37" s="195"/>
      <c r="Z37" s="195"/>
      <c r="AA37" s="195"/>
      <c r="AB37" s="182" t="s">
        <v>14</v>
      </c>
      <c r="AC37" s="182"/>
      <c r="AD37" s="195" t="str">
        <f>AD10</f>
        <v>식품가공업,가공식품</v>
      </c>
      <c r="AE37" s="195"/>
      <c r="AF37" s="195"/>
      <c r="AG37" s="195"/>
      <c r="AH37" s="197"/>
    </row>
    <row r="38" spans="2:34" x14ac:dyDescent="0.15">
      <c r="B38" s="210"/>
      <c r="C38" s="189"/>
      <c r="D38" s="189"/>
      <c r="E38" s="189"/>
      <c r="F38" s="189"/>
      <c r="G38" s="191"/>
      <c r="H38" s="191"/>
      <c r="I38" s="191"/>
      <c r="J38" s="191"/>
      <c r="K38" s="191"/>
      <c r="L38" s="191"/>
      <c r="M38" s="192"/>
      <c r="N38" s="192"/>
      <c r="O38" s="192"/>
      <c r="P38" s="192"/>
      <c r="Q38" s="212"/>
      <c r="R38" s="193"/>
      <c r="S38" s="193"/>
      <c r="T38" s="193"/>
      <c r="U38" s="193"/>
      <c r="V38" s="196"/>
      <c r="W38" s="196"/>
      <c r="X38" s="196"/>
      <c r="Y38" s="196"/>
      <c r="Z38" s="196"/>
      <c r="AA38" s="196"/>
      <c r="AB38" s="193"/>
      <c r="AC38" s="193"/>
      <c r="AD38" s="196"/>
      <c r="AE38" s="196"/>
      <c r="AF38" s="196"/>
      <c r="AG38" s="196"/>
      <c r="AH38" s="198"/>
    </row>
    <row r="39" spans="2:34" ht="20.100000000000001" customHeight="1" x14ac:dyDescent="0.15">
      <c r="B39" s="12" t="s">
        <v>10</v>
      </c>
      <c r="C39" s="13" t="s">
        <v>7</v>
      </c>
      <c r="D39" s="11" t="s">
        <v>8</v>
      </c>
      <c r="E39" s="182" t="s">
        <v>9</v>
      </c>
      <c r="F39" s="183"/>
      <c r="G39" s="183"/>
      <c r="H39" s="183"/>
      <c r="I39" s="183"/>
      <c r="J39" s="183"/>
      <c r="K39" s="183"/>
      <c r="L39" s="184"/>
      <c r="M39" s="185" t="s">
        <v>16</v>
      </c>
      <c r="N39" s="185"/>
      <c r="O39" s="185"/>
      <c r="P39" s="185"/>
      <c r="Q39" s="186" t="s">
        <v>25</v>
      </c>
      <c r="R39" s="186"/>
      <c r="S39" s="186"/>
      <c r="T39" s="186" t="s">
        <v>34</v>
      </c>
      <c r="U39" s="186"/>
      <c r="V39" s="186"/>
      <c r="W39" s="185" t="s">
        <v>41</v>
      </c>
      <c r="X39" s="185"/>
      <c r="Y39" s="185"/>
      <c r="Z39" s="185"/>
      <c r="AA39" s="187" t="s">
        <v>24</v>
      </c>
      <c r="AB39" s="185"/>
      <c r="AC39" s="185"/>
      <c r="AD39" s="185"/>
      <c r="AE39" s="185"/>
      <c r="AF39" s="185"/>
      <c r="AG39" s="185"/>
      <c r="AH39" s="188"/>
    </row>
    <row r="40" spans="2:34" ht="15" customHeight="1" x14ac:dyDescent="0.15">
      <c r="B40" s="179">
        <f>B13</f>
        <v>46307</v>
      </c>
      <c r="C40" s="537"/>
      <c r="D40" s="538"/>
      <c r="E40" s="577" t="str">
        <f>E13</f>
        <v>세아)마늘간장순살치킨2편</v>
      </c>
      <c r="F40" s="578"/>
      <c r="G40" s="578"/>
      <c r="H40" s="578"/>
      <c r="I40" s="578"/>
      <c r="J40" s="578"/>
      <c r="K40" s="578"/>
      <c r="L40" s="579"/>
      <c r="M40" s="583">
        <f>M13</f>
        <v>32</v>
      </c>
      <c r="N40" s="584"/>
      <c r="O40" s="584"/>
      <c r="P40" s="585"/>
      <c r="Q40" s="580">
        <f>Q13</f>
        <v>34</v>
      </c>
      <c r="R40" s="581"/>
      <c r="S40" s="582"/>
      <c r="T40" s="533">
        <f>T13</f>
        <v>1</v>
      </c>
      <c r="U40" s="533"/>
      <c r="V40" s="533"/>
      <c r="W40" s="586">
        <f>W13</f>
        <v>2</v>
      </c>
      <c r="X40" s="587"/>
      <c r="Y40" s="587"/>
      <c r="Z40" s="588"/>
      <c r="AA40" s="535">
        <f>AA13</f>
        <v>46311</v>
      </c>
      <c r="AB40" s="531"/>
      <c r="AC40" s="531"/>
      <c r="AD40" s="531"/>
      <c r="AE40" s="531"/>
      <c r="AF40" s="531"/>
      <c r="AG40" s="531"/>
      <c r="AH40" s="536"/>
    </row>
    <row r="41" spans="2:34" ht="15" customHeight="1" x14ac:dyDescent="0.15">
      <c r="B41" s="46"/>
      <c r="C41" s="81"/>
      <c r="D41" s="47"/>
      <c r="E41" s="592" t="str">
        <f>E14</f>
        <v>세아)반반순살치킨(양념&amp;마늘간장)2편</v>
      </c>
      <c r="F41" s="593"/>
      <c r="G41" s="593"/>
      <c r="H41" s="593"/>
      <c r="I41" s="593"/>
      <c r="J41" s="593"/>
      <c r="K41" s="593"/>
      <c r="L41" s="594"/>
      <c r="M41" s="583">
        <f>M14</f>
        <v>24</v>
      </c>
      <c r="N41" s="584"/>
      <c r="O41" s="584"/>
      <c r="P41" s="585"/>
      <c r="Q41" s="580">
        <f>Q14</f>
        <v>18</v>
      </c>
      <c r="R41" s="581"/>
      <c r="S41" s="582"/>
      <c r="T41" s="533">
        <f>T14</f>
        <v>0</v>
      </c>
      <c r="U41" s="533"/>
      <c r="V41" s="533"/>
      <c r="W41" s="586">
        <f>W14</f>
        <v>18</v>
      </c>
      <c r="X41" s="587"/>
      <c r="Y41" s="587"/>
      <c r="Z41" s="588"/>
      <c r="AA41" s="535">
        <f>AA14</f>
        <v>46311</v>
      </c>
      <c r="AB41" s="531"/>
      <c r="AC41" s="531"/>
      <c r="AD41" s="531"/>
      <c r="AE41" s="531"/>
      <c r="AF41" s="531"/>
      <c r="AG41" s="531"/>
      <c r="AH41" s="536"/>
    </row>
    <row r="42" spans="2:34" ht="15" customHeight="1" x14ac:dyDescent="0.15">
      <c r="B42" s="46"/>
      <c r="C42" s="81"/>
      <c r="D42" s="47"/>
      <c r="E42" s="589" t="str">
        <f>E15</f>
        <v>세아)반반순살치킨(양념&amp;마늘간장)2편(사전예약)</v>
      </c>
      <c r="F42" s="590"/>
      <c r="G42" s="590"/>
      <c r="H42" s="590"/>
      <c r="I42" s="590"/>
      <c r="J42" s="590"/>
      <c r="K42" s="590"/>
      <c r="L42" s="591"/>
      <c r="M42" s="583">
        <f>M15</f>
        <v>24</v>
      </c>
      <c r="N42" s="584"/>
      <c r="O42" s="584"/>
      <c r="P42" s="585"/>
      <c r="Q42" s="580">
        <f>Q15</f>
        <v>0</v>
      </c>
      <c r="R42" s="581"/>
      <c r="S42" s="582"/>
      <c r="T42" s="533">
        <f>T15</f>
        <v>0</v>
      </c>
      <c r="U42" s="533"/>
      <c r="V42" s="533"/>
      <c r="W42" s="586">
        <f>W15</f>
        <v>0</v>
      </c>
      <c r="X42" s="587"/>
      <c r="Y42" s="587"/>
      <c r="Z42" s="588"/>
      <c r="AA42" s="535">
        <f>AA15</f>
        <v>46311</v>
      </c>
      <c r="AB42" s="531"/>
      <c r="AC42" s="531"/>
      <c r="AD42" s="531"/>
      <c r="AE42" s="531"/>
      <c r="AF42" s="531"/>
      <c r="AG42" s="531"/>
      <c r="AH42" s="536"/>
    </row>
    <row r="43" spans="2:34" ht="15" customHeight="1" x14ac:dyDescent="0.15">
      <c r="B43" s="46"/>
      <c r="C43" s="81"/>
      <c r="D43" s="47"/>
      <c r="E43" s="592" t="str">
        <f t="shared" ref="E43:E45" si="6">E16</f>
        <v>세아)양념순살치킨2편</v>
      </c>
      <c r="F43" s="593"/>
      <c r="G43" s="593"/>
      <c r="H43" s="593"/>
      <c r="I43" s="593"/>
      <c r="J43" s="593"/>
      <c r="K43" s="593"/>
      <c r="L43" s="594"/>
      <c r="M43" s="583">
        <f t="shared" ref="M43:M45" si="7">M16</f>
        <v>32</v>
      </c>
      <c r="N43" s="584"/>
      <c r="O43" s="584"/>
      <c r="P43" s="585"/>
      <c r="Q43" s="580">
        <f t="shared" ref="Q43:Q45" si="8">Q16</f>
        <v>48</v>
      </c>
      <c r="R43" s="581"/>
      <c r="S43" s="582"/>
      <c r="T43" s="533">
        <f t="shared" ref="T43:T45" si="9">T16</f>
        <v>1</v>
      </c>
      <c r="U43" s="533"/>
      <c r="V43" s="533"/>
      <c r="W43" s="586">
        <f t="shared" ref="W43:W45" si="10">W16</f>
        <v>16</v>
      </c>
      <c r="X43" s="587"/>
      <c r="Y43" s="587"/>
      <c r="Z43" s="588"/>
      <c r="AA43" s="535">
        <f t="shared" ref="AA43:AA45" si="11">AA16</f>
        <v>46311</v>
      </c>
      <c r="AB43" s="531"/>
      <c r="AC43" s="531"/>
      <c r="AD43" s="531"/>
      <c r="AE43" s="531"/>
      <c r="AF43" s="531"/>
      <c r="AG43" s="531"/>
      <c r="AH43" s="536"/>
    </row>
    <row r="44" spans="2:34" ht="15" customHeight="1" x14ac:dyDescent="0.15">
      <c r="B44" s="9"/>
      <c r="C44" s="16"/>
      <c r="D44" s="10"/>
      <c r="E44" s="577" t="str">
        <f t="shared" si="6"/>
        <v>세아)치즈돈까스2편</v>
      </c>
      <c r="F44" s="578"/>
      <c r="G44" s="578"/>
      <c r="H44" s="578"/>
      <c r="I44" s="578"/>
      <c r="J44" s="578"/>
      <c r="K44" s="578"/>
      <c r="L44" s="579"/>
      <c r="M44" s="583">
        <f t="shared" si="7"/>
        <v>35</v>
      </c>
      <c r="N44" s="584"/>
      <c r="O44" s="584"/>
      <c r="P44" s="585"/>
      <c r="Q44" s="580">
        <f t="shared" si="8"/>
        <v>23</v>
      </c>
      <c r="R44" s="581"/>
      <c r="S44" s="582"/>
      <c r="T44" s="533">
        <f t="shared" si="9"/>
        <v>0</v>
      </c>
      <c r="U44" s="533"/>
      <c r="V44" s="533"/>
      <c r="W44" s="586">
        <f t="shared" si="10"/>
        <v>23</v>
      </c>
      <c r="X44" s="587"/>
      <c r="Y44" s="587"/>
      <c r="Z44" s="588"/>
      <c r="AA44" s="535">
        <f t="shared" si="11"/>
        <v>46311</v>
      </c>
      <c r="AB44" s="531"/>
      <c r="AC44" s="531"/>
      <c r="AD44" s="531"/>
      <c r="AE44" s="531"/>
      <c r="AF44" s="531"/>
      <c r="AG44" s="531"/>
      <c r="AH44" s="536"/>
    </row>
    <row r="45" spans="2:34" ht="15" customHeight="1" x14ac:dyDescent="0.15">
      <c r="B45" s="9"/>
      <c r="C45" s="16"/>
      <c r="D45" s="10"/>
      <c r="E45" s="577" t="str">
        <f t="shared" si="6"/>
        <v>세아)후라이드순살치킨2편</v>
      </c>
      <c r="F45" s="578"/>
      <c r="G45" s="578"/>
      <c r="H45" s="578"/>
      <c r="I45" s="578"/>
      <c r="J45" s="578"/>
      <c r="K45" s="578"/>
      <c r="L45" s="579"/>
      <c r="M45" s="583">
        <f t="shared" si="7"/>
        <v>32</v>
      </c>
      <c r="N45" s="584"/>
      <c r="O45" s="584"/>
      <c r="P45" s="585"/>
      <c r="Q45" s="580">
        <f t="shared" si="8"/>
        <v>38</v>
      </c>
      <c r="R45" s="581"/>
      <c r="S45" s="582"/>
      <c r="T45" s="533">
        <f t="shared" si="9"/>
        <v>1</v>
      </c>
      <c r="U45" s="533"/>
      <c r="V45" s="533"/>
      <c r="W45" s="586">
        <f t="shared" si="10"/>
        <v>6</v>
      </c>
      <c r="X45" s="587"/>
      <c r="Y45" s="587"/>
      <c r="Z45" s="588"/>
      <c r="AA45" s="535">
        <f t="shared" si="11"/>
        <v>46311</v>
      </c>
      <c r="AB45" s="531"/>
      <c r="AC45" s="531"/>
      <c r="AD45" s="531"/>
      <c r="AE45" s="531"/>
      <c r="AF45" s="531"/>
      <c r="AG45" s="531"/>
      <c r="AH45" s="536"/>
    </row>
    <row r="46" spans="2:34" ht="15" customHeight="1" x14ac:dyDescent="0.15">
      <c r="B46" s="9"/>
      <c r="C46" s="16"/>
      <c r="D46" s="10"/>
      <c r="E46" s="577"/>
      <c r="F46" s="578"/>
      <c r="G46" s="578"/>
      <c r="H46" s="578"/>
      <c r="I46" s="578"/>
      <c r="J46" s="578"/>
      <c r="K46" s="578"/>
      <c r="L46" s="579"/>
      <c r="M46" s="583"/>
      <c r="N46" s="584"/>
      <c r="O46" s="584"/>
      <c r="P46" s="585"/>
      <c r="Q46" s="580"/>
      <c r="R46" s="581"/>
      <c r="S46" s="582"/>
      <c r="T46" s="533"/>
      <c r="U46" s="533"/>
      <c r="V46" s="533"/>
      <c r="W46" s="586"/>
      <c r="X46" s="587"/>
      <c r="Y46" s="587"/>
      <c r="Z46" s="588"/>
      <c r="AA46" s="535"/>
      <c r="AB46" s="531"/>
      <c r="AC46" s="531"/>
      <c r="AD46" s="531"/>
      <c r="AE46" s="531"/>
      <c r="AF46" s="531"/>
      <c r="AG46" s="531"/>
      <c r="AH46" s="536"/>
    </row>
    <row r="47" spans="2:34" ht="15" customHeight="1" x14ac:dyDescent="0.15">
      <c r="B47" s="9"/>
      <c r="C47" s="16"/>
      <c r="D47" s="10"/>
      <c r="E47" s="543"/>
      <c r="F47" s="544"/>
      <c r="G47" s="544"/>
      <c r="H47" s="544"/>
      <c r="I47" s="544"/>
      <c r="J47" s="544"/>
      <c r="K47" s="544"/>
      <c r="L47" s="54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5" customHeight="1" x14ac:dyDescent="0.15">
      <c r="B48" s="9"/>
      <c r="C48" s="16"/>
      <c r="D48" s="10"/>
      <c r="E48" s="543"/>
      <c r="F48" s="544"/>
      <c r="G48" s="544"/>
      <c r="H48" s="544"/>
      <c r="I48" s="544"/>
      <c r="J48" s="544"/>
      <c r="K48" s="544"/>
      <c r="L48" s="544"/>
      <c r="M48" s="173"/>
      <c r="N48" s="173"/>
      <c r="O48" s="173"/>
      <c r="P48" s="173"/>
      <c r="Q48" s="174"/>
      <c r="R48" s="174"/>
      <c r="S48" s="174"/>
      <c r="T48" s="175"/>
      <c r="U48" s="175"/>
      <c r="V48" s="175"/>
      <c r="W48" s="176"/>
      <c r="X48" s="176"/>
      <c r="Y48" s="176"/>
      <c r="Z48" s="176"/>
      <c r="AA48" s="177"/>
      <c r="AB48" s="173"/>
      <c r="AC48" s="173"/>
      <c r="AD48" s="173"/>
      <c r="AE48" s="173"/>
      <c r="AF48" s="173"/>
      <c r="AG48" s="173"/>
      <c r="AH48" s="178"/>
    </row>
    <row r="49" spans="2:34" ht="15" customHeight="1" x14ac:dyDescent="0.15">
      <c r="B49" s="9"/>
      <c r="C49" s="16"/>
      <c r="D49" s="10"/>
      <c r="E49" s="543"/>
      <c r="F49" s="544"/>
      <c r="G49" s="544"/>
      <c r="H49" s="544"/>
      <c r="I49" s="544"/>
      <c r="J49" s="544"/>
      <c r="K49" s="544"/>
      <c r="L49" s="544"/>
      <c r="M49" s="173"/>
      <c r="N49" s="173"/>
      <c r="O49" s="173"/>
      <c r="P49" s="173"/>
      <c r="Q49" s="174"/>
      <c r="R49" s="174"/>
      <c r="S49" s="174"/>
      <c r="T49" s="175"/>
      <c r="U49" s="175"/>
      <c r="V49" s="175"/>
      <c r="W49" s="176"/>
      <c r="X49" s="176"/>
      <c r="Y49" s="176"/>
      <c r="Z49" s="176"/>
      <c r="AA49" s="177"/>
      <c r="AB49" s="173"/>
      <c r="AC49" s="173"/>
      <c r="AD49" s="173"/>
      <c r="AE49" s="173"/>
      <c r="AF49" s="173"/>
      <c r="AG49" s="173"/>
      <c r="AH49" s="178"/>
    </row>
    <row r="50" spans="2:34" ht="16.5" customHeight="1" x14ac:dyDescent="0.15">
      <c r="B50" s="150" t="str">
        <f>B24</f>
        <v>총수량</v>
      </c>
      <c r="C50" s="151"/>
      <c r="D50" s="152"/>
      <c r="E50" s="153"/>
      <c r="F50" s="154"/>
      <c r="G50" s="154"/>
      <c r="H50" s="154"/>
      <c r="I50" s="154"/>
      <c r="J50" s="154"/>
      <c r="K50" s="154"/>
      <c r="L50" s="154"/>
      <c r="M50" s="155">
        <f>M24</f>
        <v>161</v>
      </c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6"/>
      <c r="AB50" s="157"/>
      <c r="AC50" s="157"/>
      <c r="AD50" s="157"/>
      <c r="AE50" s="157"/>
      <c r="AF50" s="157"/>
      <c r="AG50" s="157"/>
      <c r="AH50" s="158"/>
    </row>
    <row r="51" spans="2:34" ht="17.100000000000001" customHeight="1" x14ac:dyDescent="0.15">
      <c r="B51" s="159" t="str">
        <f>B25</f>
        <v>3자물류 (더원물류)
담당자 박병선이사  010-4448-1456</v>
      </c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1"/>
      <c r="N51" s="161"/>
      <c r="O51" s="161"/>
      <c r="P51" s="161"/>
      <c r="Q51" s="161"/>
      <c r="R51" s="161"/>
      <c r="S51" s="161"/>
      <c r="T51" s="161"/>
      <c r="U51" s="161"/>
      <c r="V51" s="162"/>
      <c r="W51" s="166" t="str">
        <f>W25</f>
        <v>경기도 용인시 처인구 양지면
제일리 453-7
박영범 주임 031-8027-2080</v>
      </c>
      <c r="X51" s="167"/>
      <c r="Y51" s="167"/>
      <c r="Z51" s="167"/>
      <c r="AA51" s="168"/>
      <c r="AB51" s="168"/>
      <c r="AC51" s="168"/>
      <c r="AD51" s="168"/>
      <c r="AE51" s="168"/>
      <c r="AF51" s="168"/>
      <c r="AG51" s="168"/>
      <c r="AH51" s="169"/>
    </row>
    <row r="52" spans="2:34" ht="17.100000000000001" customHeight="1" thickBot="1" x14ac:dyDescent="0.2">
      <c r="B52" s="163"/>
      <c r="C52" s="164"/>
      <c r="D52" s="164"/>
      <c r="E52" s="164"/>
      <c r="F52" s="164"/>
      <c r="G52" s="164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64"/>
      <c r="U52" s="164"/>
      <c r="V52" s="165"/>
      <c r="W52" s="170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2"/>
    </row>
    <row r="53" spans="2:34" ht="15" customHeight="1" x14ac:dyDescent="0.15"/>
  </sheetData>
  <mergeCells count="199">
    <mergeCell ref="E18:L18"/>
    <mergeCell ref="M18:P18"/>
    <mergeCell ref="Q18:S18"/>
    <mergeCell ref="T18:V18"/>
    <mergeCell ref="W18:Z18"/>
    <mergeCell ref="AA18:AH18"/>
    <mergeCell ref="E20:L20"/>
    <mergeCell ref="M20:P20"/>
    <mergeCell ref="Q20:S20"/>
    <mergeCell ref="T20:V20"/>
    <mergeCell ref="W20:Z20"/>
    <mergeCell ref="AA20:AH20"/>
    <mergeCell ref="AA19:AH19"/>
    <mergeCell ref="E19:L19"/>
    <mergeCell ref="M19:P19"/>
    <mergeCell ref="Q19:S19"/>
    <mergeCell ref="T19:V19"/>
    <mergeCell ref="W19:Z19"/>
    <mergeCell ref="AA14:AH14"/>
    <mergeCell ref="E17:L17"/>
    <mergeCell ref="M17:P17"/>
    <mergeCell ref="Q17:S17"/>
    <mergeCell ref="T17:V17"/>
    <mergeCell ref="W17:Z17"/>
    <mergeCell ref="AA17:AH17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22:Z22"/>
    <mergeCell ref="AA22:AH22"/>
    <mergeCell ref="C10:F11"/>
    <mergeCell ref="G10:P11"/>
    <mergeCell ref="R10:U11"/>
    <mergeCell ref="V10:AA11"/>
    <mergeCell ref="B24:D24"/>
    <mergeCell ref="E24:L24"/>
    <mergeCell ref="M24:Z24"/>
    <mergeCell ref="AA24:AH24"/>
    <mergeCell ref="E14:L14"/>
    <mergeCell ref="M14:P14"/>
    <mergeCell ref="Q14:S14"/>
    <mergeCell ref="T14:V14"/>
    <mergeCell ref="W14:Z14"/>
    <mergeCell ref="AA13:AH13"/>
    <mergeCell ref="B13:D13"/>
    <mergeCell ref="E12:L12"/>
    <mergeCell ref="M23:P23"/>
    <mergeCell ref="Q23:S23"/>
    <mergeCell ref="Q12:S12"/>
    <mergeCell ref="T12:V12"/>
    <mergeCell ref="W12:Z12"/>
    <mergeCell ref="AA12:AH12"/>
    <mergeCell ref="B51:V52"/>
    <mergeCell ref="W51:AH52"/>
    <mergeCell ref="E49:L49"/>
    <mergeCell ref="M49:P49"/>
    <mergeCell ref="Q49:S49"/>
    <mergeCell ref="T49:V49"/>
    <mergeCell ref="W49:Z49"/>
    <mergeCell ref="AA49:AH49"/>
    <mergeCell ref="B50:D50"/>
    <mergeCell ref="E50:L50"/>
    <mergeCell ref="M50:Z50"/>
    <mergeCell ref="AA50:AH50"/>
    <mergeCell ref="T47:V47"/>
    <mergeCell ref="W47:Z47"/>
    <mergeCell ref="AA47:AH47"/>
    <mergeCell ref="E21:L21"/>
    <mergeCell ref="M21:P21"/>
    <mergeCell ref="Q21:S21"/>
    <mergeCell ref="T21:V21"/>
    <mergeCell ref="W21:Z21"/>
    <mergeCell ref="AA21:AH21"/>
    <mergeCell ref="E46:L46"/>
    <mergeCell ref="M46:P46"/>
    <mergeCell ref="Q46:S46"/>
    <mergeCell ref="T46:V46"/>
    <mergeCell ref="W46:Z46"/>
    <mergeCell ref="E22:L22"/>
    <mergeCell ref="B25:V26"/>
    <mergeCell ref="W25:AH26"/>
    <mergeCell ref="E23:L23"/>
    <mergeCell ref="T23:V23"/>
    <mergeCell ref="W23:Z23"/>
    <mergeCell ref="AA23:AH23"/>
    <mergeCell ref="M22:P22"/>
    <mergeCell ref="Q22:S22"/>
    <mergeCell ref="T22:V22"/>
    <mergeCell ref="AA46:AH46"/>
    <mergeCell ref="V37:AA38"/>
    <mergeCell ref="E45:L45"/>
    <mergeCell ref="M44:P44"/>
    <mergeCell ref="AA48:AH48"/>
    <mergeCell ref="E47:L47"/>
    <mergeCell ref="E48:L48"/>
    <mergeCell ref="M48:P48"/>
    <mergeCell ref="Q48:S48"/>
    <mergeCell ref="T48:V48"/>
    <mergeCell ref="W48:Z48"/>
    <mergeCell ref="T45:V45"/>
    <mergeCell ref="Q45:S45"/>
    <mergeCell ref="M45:P45"/>
    <mergeCell ref="E41:L41"/>
    <mergeCell ref="M41:P41"/>
    <mergeCell ref="Q41:S41"/>
    <mergeCell ref="T41:V41"/>
    <mergeCell ref="W41:Z41"/>
    <mergeCell ref="E43:L43"/>
    <mergeCell ref="M43:P43"/>
    <mergeCell ref="Q43:S43"/>
    <mergeCell ref="M47:P47"/>
    <mergeCell ref="Q47:S47"/>
    <mergeCell ref="R35:U36"/>
    <mergeCell ref="V35:AH36"/>
    <mergeCell ref="C37:F38"/>
    <mergeCell ref="W45:Z45"/>
    <mergeCell ref="AD37:AH38"/>
    <mergeCell ref="C33:F34"/>
    <mergeCell ref="G33:K34"/>
    <mergeCell ref="L33:P34"/>
    <mergeCell ref="R33:U34"/>
    <mergeCell ref="AB37:AC38"/>
    <mergeCell ref="T43:V43"/>
    <mergeCell ref="W43:Z43"/>
    <mergeCell ref="AA43:AH43"/>
    <mergeCell ref="E39:L39"/>
    <mergeCell ref="AA39:AH39"/>
    <mergeCell ref="W40:Z40"/>
    <mergeCell ref="AA40:AH40"/>
    <mergeCell ref="AA41:AH41"/>
    <mergeCell ref="E42:L42"/>
    <mergeCell ref="AA45:AH45"/>
    <mergeCell ref="AA44:AH44"/>
    <mergeCell ref="W44:Z44"/>
    <mergeCell ref="T44:V44"/>
    <mergeCell ref="Q44:S44"/>
    <mergeCell ref="M42:P42"/>
    <mergeCell ref="Q42:S42"/>
    <mergeCell ref="T42:V42"/>
    <mergeCell ref="W42:Z42"/>
    <mergeCell ref="AA42:AH42"/>
    <mergeCell ref="B29:AH30"/>
    <mergeCell ref="B31:B38"/>
    <mergeCell ref="B40:D40"/>
    <mergeCell ref="E44:L44"/>
    <mergeCell ref="G37:P38"/>
    <mergeCell ref="R37:U38"/>
    <mergeCell ref="Q40:S40"/>
    <mergeCell ref="E40:L40"/>
    <mergeCell ref="M40:P40"/>
    <mergeCell ref="T40:V40"/>
    <mergeCell ref="C31:F32"/>
    <mergeCell ref="G31:P32"/>
    <mergeCell ref="Q31:Q38"/>
    <mergeCell ref="R31:U32"/>
    <mergeCell ref="V31:AH32"/>
    <mergeCell ref="M39:P39"/>
    <mergeCell ref="Q39:S39"/>
    <mergeCell ref="T39:V39"/>
    <mergeCell ref="W39:Z39"/>
    <mergeCell ref="V33:AA34"/>
    <mergeCell ref="AB33:AC34"/>
    <mergeCell ref="AD33:AH34"/>
    <mergeCell ref="C35:F36"/>
    <mergeCell ref="G35:P36"/>
  </mergeCells>
  <phoneticPr fontId="7" type="noConversion"/>
  <conditionalFormatting sqref="AA13:AA15">
    <cfRule type="expression" dxfId="726" priority="2">
      <formula>Q13:S18=0</formula>
    </cfRule>
  </conditionalFormatting>
  <conditionalFormatting sqref="AA16:AA18">
    <cfRule type="expression" dxfId="725" priority="10">
      <formula>Q16:S19=0</formula>
    </cfRule>
  </conditionalFormatting>
  <conditionalFormatting sqref="AA19:AH20">
    <cfRule type="expression" dxfId="724" priority="10425">
      <formula>Q19:S25=0</formula>
    </cfRule>
  </conditionalFormatting>
  <conditionalFormatting sqref="AA21:AH22">
    <cfRule type="expression" dxfId="723" priority="3">
      <formula>Q21:S31=0</formula>
    </cfRule>
  </conditionalFormatting>
  <conditionalFormatting sqref="AA23:AH23">
    <cfRule type="expression" dxfId="722" priority="38">
      <formula>Q23:S28=0</formula>
    </cfRule>
  </conditionalFormatting>
  <conditionalFormatting sqref="AA40:AH42">
    <cfRule type="expression" dxfId="721" priority="1">
      <formula>Q40:S53=0</formula>
    </cfRule>
  </conditionalFormatting>
  <conditionalFormatting sqref="AA43:AH46">
    <cfRule type="expression" dxfId="720" priority="10447">
      <formula>Q43:S55=0</formula>
    </cfRule>
  </conditionalFormatting>
  <conditionalFormatting sqref="AA47:AH47">
    <cfRule type="expression" dxfId="719" priority="10448">
      <formula>Q25:S37=0</formula>
    </cfRule>
  </conditionalFormatting>
  <conditionalFormatting sqref="AA48:AH48">
    <cfRule type="expression" dxfId="718" priority="8682">
      <formula>Q22:S37=0</formula>
    </cfRule>
  </conditionalFormatting>
  <conditionalFormatting sqref="AA49:AH49">
    <cfRule type="expression" dxfId="717" priority="17">
      <formula>Q22:S37=0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5 W51 B2:B4 C37 C2:F3 C6 C10 C4 C33 D27:F30 B27:C31 W25 G8:L11 N8:P11 H2:K5 G2:G6 M2:P5 L2:L6 Q2:AH11 G35:L38 N35:P38 H27:K32 G27:G33 Q27:AH38 M27:P32 L27:L33 E24:M24 C39:D39 C12:D12 M35:M39 E12:E20 M8:M23 Q13:Q23 T13:T23 AA12:AA23 B12:B25 C21:E23 Q40:Q49 T40:T49 B39:B51 E39:E50 AA39:AA49 M47:M50 C44:D49" xr:uid="{49CE2055-1CB6-49FF-8795-8D9BADDBA2C2}"/>
  </dataValidations>
  <printOptions horizontalCentered="1"/>
  <pageMargins left="0" right="0" top="0.11811023622047245" bottom="0" header="0" footer="0"/>
  <pageSetup paperSize="9" orientation="portrait"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6BEC-9C01-47DC-88C4-7BFB2E49183C}">
  <sheetPr>
    <tabColor theme="9" tint="-0.499984740745262"/>
  </sheetPr>
  <dimension ref="A1:T10"/>
  <sheetViews>
    <sheetView zoomScale="70" zoomScaleNormal="70" workbookViewId="0">
      <pane xSplit="1" ySplit="2" topLeftCell="C3" activePane="bottomRight" state="frozen"/>
      <selection activeCell="AA19" sqref="AA19:AH19"/>
      <selection pane="topRight" activeCell="AA19" sqref="AA19:AH19"/>
      <selection pane="bottomLeft" activeCell="AA19" sqref="AA19:AH19"/>
      <selection pane="bottomRight" activeCell="B2" sqref="B2:S3"/>
    </sheetView>
  </sheetViews>
  <sheetFormatPr defaultRowHeight="13.5" x14ac:dyDescent="0.15"/>
  <cols>
    <col min="1" max="1" width="10.21875" bestFit="1" customWidth="1"/>
    <col min="2" max="10" width="18.88671875" customWidth="1"/>
  </cols>
  <sheetData>
    <row r="1" spans="1:20" ht="16.5" x14ac:dyDescent="0.15">
      <c r="A1" s="135" t="s">
        <v>433</v>
      </c>
      <c r="B1" t="s">
        <v>66</v>
      </c>
    </row>
    <row r="2" spans="1:20" ht="13.5" customHeight="1" x14ac:dyDescent="0.15">
      <c r="A2" t="s">
        <v>35</v>
      </c>
      <c r="B2" t="s">
        <v>401</v>
      </c>
      <c r="C2" t="s">
        <v>413</v>
      </c>
      <c r="D2" t="s">
        <v>282</v>
      </c>
      <c r="E2" t="s">
        <v>283</v>
      </c>
      <c r="F2" t="s">
        <v>357</v>
      </c>
      <c r="G2" t="s">
        <v>280</v>
      </c>
      <c r="H2" t="s">
        <v>432</v>
      </c>
      <c r="I2" t="s">
        <v>281</v>
      </c>
      <c r="J2" t="s">
        <v>370</v>
      </c>
      <c r="L2" t="s">
        <v>402</v>
      </c>
      <c r="M2" t="s">
        <v>414</v>
      </c>
      <c r="N2" t="s">
        <v>287</v>
      </c>
      <c r="O2" t="s">
        <v>134</v>
      </c>
      <c r="P2" t="s">
        <v>437</v>
      </c>
      <c r="Q2" t="s">
        <v>339</v>
      </c>
      <c r="S2" t="s">
        <v>211</v>
      </c>
      <c r="T2" t="s">
        <v>18</v>
      </c>
    </row>
    <row r="3" spans="1:20" x14ac:dyDescent="0.15">
      <c r="A3" t="s">
        <v>78</v>
      </c>
      <c r="B3">
        <v>23</v>
      </c>
      <c r="D3">
        <v>36</v>
      </c>
      <c r="E3">
        <v>53</v>
      </c>
      <c r="F3">
        <v>28</v>
      </c>
      <c r="G3">
        <v>153</v>
      </c>
      <c r="H3">
        <v>86</v>
      </c>
      <c r="I3">
        <v>52</v>
      </c>
      <c r="J3">
        <v>26</v>
      </c>
      <c r="L3">
        <v>22</v>
      </c>
      <c r="N3">
        <v>7</v>
      </c>
      <c r="O3">
        <v>36</v>
      </c>
      <c r="P3">
        <v>27</v>
      </c>
      <c r="Q3">
        <v>3</v>
      </c>
      <c r="S3">
        <v>39</v>
      </c>
      <c r="T3">
        <v>656</v>
      </c>
    </row>
    <row r="4" spans="1:20" ht="15" customHeight="1" x14ac:dyDescent="0.15">
      <c r="A4" t="s">
        <v>109</v>
      </c>
      <c r="B4">
        <v>29</v>
      </c>
      <c r="C4">
        <v>2</v>
      </c>
      <c r="D4">
        <v>30</v>
      </c>
      <c r="E4">
        <v>59</v>
      </c>
      <c r="F4">
        <v>18</v>
      </c>
      <c r="G4">
        <v>109</v>
      </c>
      <c r="H4">
        <v>79</v>
      </c>
      <c r="I4">
        <v>64</v>
      </c>
      <c r="J4">
        <v>33</v>
      </c>
      <c r="L4">
        <v>27</v>
      </c>
      <c r="M4">
        <v>3</v>
      </c>
      <c r="N4">
        <v>6</v>
      </c>
      <c r="O4">
        <v>29</v>
      </c>
      <c r="P4">
        <v>33</v>
      </c>
      <c r="Q4">
        <v>3</v>
      </c>
      <c r="S4">
        <v>37</v>
      </c>
      <c r="T4">
        <v>650</v>
      </c>
    </row>
    <row r="5" spans="1:20" x14ac:dyDescent="0.15">
      <c r="A5" t="s">
        <v>37</v>
      </c>
      <c r="B5">
        <v>58</v>
      </c>
      <c r="C5">
        <v>3</v>
      </c>
      <c r="D5">
        <v>62</v>
      </c>
      <c r="E5">
        <v>121</v>
      </c>
      <c r="F5">
        <v>45</v>
      </c>
      <c r="G5">
        <v>185</v>
      </c>
      <c r="H5">
        <v>138</v>
      </c>
      <c r="I5">
        <v>157</v>
      </c>
      <c r="J5">
        <v>66</v>
      </c>
      <c r="L5">
        <v>45</v>
      </c>
      <c r="M5">
        <v>4</v>
      </c>
      <c r="N5">
        <v>6</v>
      </c>
      <c r="O5">
        <v>47</v>
      </c>
      <c r="P5">
        <v>61</v>
      </c>
      <c r="Q5">
        <v>11</v>
      </c>
      <c r="S5">
        <v>44</v>
      </c>
      <c r="T5">
        <v>1067</v>
      </c>
    </row>
    <row r="6" spans="1:20" x14ac:dyDescent="0.15">
      <c r="A6" t="s">
        <v>36</v>
      </c>
      <c r="B6">
        <v>82</v>
      </c>
      <c r="C6">
        <v>1</v>
      </c>
      <c r="D6">
        <v>93</v>
      </c>
      <c r="E6">
        <v>171</v>
      </c>
      <c r="F6">
        <v>64</v>
      </c>
      <c r="G6">
        <v>226</v>
      </c>
      <c r="H6">
        <v>223</v>
      </c>
      <c r="I6">
        <v>165</v>
      </c>
      <c r="J6">
        <v>86</v>
      </c>
      <c r="L6">
        <v>68</v>
      </c>
      <c r="M6">
        <v>1</v>
      </c>
      <c r="N6">
        <v>20</v>
      </c>
      <c r="O6">
        <v>109</v>
      </c>
      <c r="P6">
        <v>88</v>
      </c>
      <c r="Q6">
        <v>15</v>
      </c>
      <c r="S6">
        <v>102</v>
      </c>
      <c r="T6">
        <v>1694</v>
      </c>
    </row>
    <row r="7" spans="1:20" x14ac:dyDescent="0.15">
      <c r="A7" t="s">
        <v>54</v>
      </c>
      <c r="B7">
        <v>64</v>
      </c>
      <c r="D7">
        <v>92</v>
      </c>
      <c r="E7">
        <v>152</v>
      </c>
      <c r="F7">
        <v>76</v>
      </c>
      <c r="G7">
        <v>206</v>
      </c>
      <c r="H7">
        <v>181</v>
      </c>
      <c r="I7">
        <v>169</v>
      </c>
      <c r="J7">
        <v>71</v>
      </c>
      <c r="L7">
        <v>60</v>
      </c>
      <c r="N7">
        <v>16</v>
      </c>
      <c r="O7">
        <v>76</v>
      </c>
      <c r="P7">
        <v>76</v>
      </c>
      <c r="Q7">
        <v>35</v>
      </c>
      <c r="S7">
        <v>84</v>
      </c>
      <c r="T7">
        <v>1410</v>
      </c>
    </row>
    <row r="8" spans="1:20" x14ac:dyDescent="0.15">
      <c r="A8" t="s">
        <v>138</v>
      </c>
      <c r="B8">
        <v>32</v>
      </c>
      <c r="C8">
        <v>1</v>
      </c>
      <c r="D8">
        <v>55</v>
      </c>
      <c r="E8">
        <v>67</v>
      </c>
      <c r="F8">
        <v>32</v>
      </c>
      <c r="G8">
        <v>93</v>
      </c>
      <c r="H8">
        <v>71</v>
      </c>
      <c r="I8">
        <v>64</v>
      </c>
      <c r="J8">
        <v>33</v>
      </c>
      <c r="L8">
        <v>29</v>
      </c>
      <c r="M8">
        <v>1</v>
      </c>
      <c r="N8">
        <v>7</v>
      </c>
      <c r="O8">
        <v>46</v>
      </c>
      <c r="P8">
        <v>29</v>
      </c>
      <c r="Q8">
        <v>10</v>
      </c>
      <c r="S8">
        <v>44</v>
      </c>
      <c r="T8">
        <v>681</v>
      </c>
    </row>
    <row r="9" spans="1:20" x14ac:dyDescent="0.15">
      <c r="A9" t="s">
        <v>133</v>
      </c>
      <c r="B9">
        <v>17</v>
      </c>
      <c r="D9">
        <v>31</v>
      </c>
      <c r="E9">
        <v>58</v>
      </c>
      <c r="F9">
        <v>21</v>
      </c>
      <c r="G9">
        <v>76</v>
      </c>
      <c r="H9">
        <v>46</v>
      </c>
      <c r="I9">
        <v>50</v>
      </c>
      <c r="J9">
        <v>35</v>
      </c>
      <c r="L9">
        <v>18</v>
      </c>
      <c r="M9">
        <v>1</v>
      </c>
      <c r="N9">
        <v>3</v>
      </c>
      <c r="O9">
        <v>29</v>
      </c>
      <c r="P9">
        <v>30</v>
      </c>
      <c r="Q9">
        <v>3</v>
      </c>
      <c r="S9">
        <v>28</v>
      </c>
      <c r="T9">
        <v>506</v>
      </c>
    </row>
    <row r="10" spans="1:20" x14ac:dyDescent="0.15">
      <c r="A10" t="s">
        <v>18</v>
      </c>
      <c r="B10">
        <f>SUM(B3:B9)</f>
        <v>305</v>
      </c>
      <c r="C10">
        <f t="shared" ref="C10:T10" si="0">SUM(C3:C9)</f>
        <v>7</v>
      </c>
      <c r="D10">
        <f t="shared" si="0"/>
        <v>399</v>
      </c>
      <c r="E10">
        <f t="shared" si="0"/>
        <v>681</v>
      </c>
      <c r="F10">
        <f t="shared" si="0"/>
        <v>284</v>
      </c>
      <c r="G10">
        <f t="shared" si="0"/>
        <v>1048</v>
      </c>
      <c r="H10">
        <f t="shared" si="0"/>
        <v>824</v>
      </c>
      <c r="I10">
        <f t="shared" si="0"/>
        <v>721</v>
      </c>
      <c r="J10">
        <f t="shared" si="0"/>
        <v>350</v>
      </c>
      <c r="K10">
        <f t="shared" si="0"/>
        <v>0</v>
      </c>
      <c r="L10">
        <f t="shared" si="0"/>
        <v>269</v>
      </c>
      <c r="M10">
        <f t="shared" si="0"/>
        <v>10</v>
      </c>
      <c r="N10">
        <f t="shared" si="0"/>
        <v>65</v>
      </c>
      <c r="O10">
        <f t="shared" si="0"/>
        <v>372</v>
      </c>
      <c r="P10">
        <f t="shared" si="0"/>
        <v>344</v>
      </c>
      <c r="Q10">
        <f t="shared" si="0"/>
        <v>80</v>
      </c>
      <c r="R10">
        <f t="shared" si="0"/>
        <v>0</v>
      </c>
      <c r="S10">
        <f t="shared" si="0"/>
        <v>378</v>
      </c>
      <c r="T10">
        <f t="shared" si="0"/>
        <v>6664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A534D-8F17-42B4-AC8D-947572D41AA9}">
  <sheetPr>
    <tabColor theme="9" tint="-0.499984740745262"/>
    <pageSetUpPr fitToPage="1"/>
  </sheetPr>
  <dimension ref="B1:AL70"/>
  <sheetViews>
    <sheetView topLeftCell="A10" zoomScaleNormal="100" zoomScaleSheetLayoutView="85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5.21875" style="5" customWidth="1"/>
    <col min="37" max="37" width="32.109375" style="5" customWidth="1"/>
    <col min="38" max="38" width="4.5546875" style="5" bestFit="1" customWidth="1"/>
    <col min="39" max="41" width="5.6640625" style="5" bestFit="1" customWidth="1"/>
    <col min="42" max="42" width="2.33203125" style="5"/>
    <col min="43" max="43" width="6.5546875" style="5" bestFit="1" customWidth="1"/>
    <col min="44" max="16384" width="2.33203125" style="5"/>
  </cols>
  <sheetData>
    <row r="1" spans="2:38" ht="5.0999999999999996" customHeight="1" thickBot="1" x14ac:dyDescent="0.2">
      <c r="B1" s="29" t="s">
        <v>79</v>
      </c>
      <c r="C1" s="28"/>
    </row>
    <row r="2" spans="2:38" ht="10.5" customHeight="1" x14ac:dyDescent="0.15">
      <c r="B2" s="649" t="s">
        <v>82</v>
      </c>
      <c r="C2" s="650"/>
      <c r="D2" s="651"/>
      <c r="E2" s="651"/>
      <c r="F2" s="651"/>
      <c r="G2" s="651"/>
      <c r="H2" s="651"/>
      <c r="I2" s="651"/>
      <c r="J2" s="651"/>
      <c r="K2" s="651"/>
      <c r="L2" s="651"/>
      <c r="M2" s="651"/>
      <c r="N2" s="651"/>
      <c r="O2" s="651"/>
      <c r="P2" s="651"/>
      <c r="Q2" s="651"/>
      <c r="R2" s="651"/>
      <c r="S2" s="651"/>
      <c r="T2" s="651"/>
      <c r="U2" s="651"/>
      <c r="V2" s="651"/>
      <c r="W2" s="651"/>
      <c r="X2" s="651"/>
      <c r="Y2" s="651"/>
      <c r="Z2" s="651"/>
      <c r="AA2" s="651"/>
      <c r="AB2" s="651"/>
      <c r="AC2" s="651"/>
      <c r="AD2" s="651"/>
      <c r="AE2" s="651"/>
      <c r="AF2" s="651"/>
      <c r="AG2" s="651"/>
      <c r="AH2" s="652"/>
    </row>
    <row r="3" spans="2:38" ht="16.5" customHeight="1" thickBot="1" x14ac:dyDescent="0.2">
      <c r="B3" s="653"/>
      <c r="C3" s="654"/>
      <c r="D3" s="654"/>
      <c r="E3" s="654"/>
      <c r="F3" s="654"/>
      <c r="G3" s="654"/>
      <c r="H3" s="654"/>
      <c r="I3" s="654"/>
      <c r="J3" s="654"/>
      <c r="K3" s="654"/>
      <c r="L3" s="654"/>
      <c r="M3" s="654"/>
      <c r="N3" s="654"/>
      <c r="O3" s="654"/>
      <c r="P3" s="654"/>
      <c r="Q3" s="654"/>
      <c r="R3" s="654"/>
      <c r="S3" s="654"/>
      <c r="T3" s="654"/>
      <c r="U3" s="654"/>
      <c r="V3" s="654"/>
      <c r="W3" s="654"/>
      <c r="X3" s="654"/>
      <c r="Y3" s="654"/>
      <c r="Z3" s="654"/>
      <c r="AA3" s="654"/>
      <c r="AB3" s="654"/>
      <c r="AC3" s="654"/>
      <c r="AD3" s="654"/>
      <c r="AE3" s="654"/>
      <c r="AF3" s="654"/>
      <c r="AG3" s="654"/>
      <c r="AH3" s="655"/>
    </row>
    <row r="4" spans="2:38" ht="11.1" customHeight="1" x14ac:dyDescent="0.15">
      <c r="B4" s="301" t="s">
        <v>0</v>
      </c>
      <c r="C4" s="656" t="s">
        <v>3</v>
      </c>
      <c r="D4" s="656"/>
      <c r="E4" s="656"/>
      <c r="F4" s="656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658" t="s">
        <v>3</v>
      </c>
      <c r="S4" s="658"/>
      <c r="T4" s="658"/>
      <c r="U4" s="658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ht="11.1" customHeight="1" x14ac:dyDescent="0.15">
      <c r="B5" s="302"/>
      <c r="C5" s="657"/>
      <c r="D5" s="657"/>
      <c r="E5" s="657"/>
      <c r="F5" s="657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659"/>
      <c r="S5" s="659"/>
      <c r="T5" s="659"/>
      <c r="U5" s="65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1.1" customHeight="1" x14ac:dyDescent="0.15">
      <c r="B6" s="302"/>
      <c r="C6" s="657" t="s">
        <v>15</v>
      </c>
      <c r="D6" s="657"/>
      <c r="E6" s="657"/>
      <c r="F6" s="657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657" t="s">
        <v>1</v>
      </c>
      <c r="S6" s="657"/>
      <c r="T6" s="657"/>
      <c r="U6" s="657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8" ht="11.1" customHeight="1" x14ac:dyDescent="0.15">
      <c r="B7" s="302"/>
      <c r="C7" s="657"/>
      <c r="D7" s="657"/>
      <c r="E7" s="657"/>
      <c r="F7" s="657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657"/>
      <c r="S7" s="657"/>
      <c r="T7" s="657"/>
      <c r="U7" s="657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1.1" customHeight="1" x14ac:dyDescent="0.15">
      <c r="B8" s="302"/>
      <c r="C8" s="657" t="s">
        <v>4</v>
      </c>
      <c r="D8" s="659"/>
      <c r="E8" s="659"/>
      <c r="F8" s="659"/>
      <c r="G8" s="359" t="s">
        <v>81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657" t="s">
        <v>4</v>
      </c>
      <c r="S8" s="657"/>
      <c r="T8" s="657"/>
      <c r="U8" s="657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659"/>
      <c r="D9" s="659"/>
      <c r="E9" s="659"/>
      <c r="F9" s="65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657"/>
      <c r="S9" s="657"/>
      <c r="T9" s="657"/>
      <c r="U9" s="657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1.1" customHeight="1" x14ac:dyDescent="0.15">
      <c r="B10" s="302"/>
      <c r="C10" s="657" t="s">
        <v>6</v>
      </c>
      <c r="D10" s="657"/>
      <c r="E10" s="657"/>
      <c r="F10" s="657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659" t="s">
        <v>13</v>
      </c>
      <c r="S10" s="659"/>
      <c r="T10" s="659"/>
      <c r="U10" s="65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8" ht="11.1" customHeight="1" thickBot="1" x14ac:dyDescent="0.2">
      <c r="B11" s="303"/>
      <c r="C11" s="664"/>
      <c r="D11" s="664"/>
      <c r="E11" s="664"/>
      <c r="F11" s="664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663"/>
      <c r="S11" s="663"/>
      <c r="T11" s="663"/>
      <c r="U11" s="663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15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15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3"/>
      <c r="M13" s="409">
        <v>50</v>
      </c>
      <c r="N13" s="410"/>
      <c r="O13" s="410"/>
      <c r="P13" s="411"/>
      <c r="Q13" s="674">
        <f>IFERROR(VLOOKUP($B$1,'그린델리카피벗발주량 (6)'!A:AR,2,FALSE),0)</f>
        <v>23</v>
      </c>
      <c r="R13" s="675"/>
      <c r="S13" s="676"/>
      <c r="T13" s="677">
        <f t="shared" ref="T13:T30" si="0">IFERROR(ROUNDDOWN(Q13/M13,0),"")</f>
        <v>0</v>
      </c>
      <c r="U13" s="678"/>
      <c r="V13" s="679"/>
      <c r="W13" s="409">
        <f t="shared" ref="W13:W30" si="1">IFERROR(Q13-(T13*M13),"")</f>
        <v>23</v>
      </c>
      <c r="X13" s="410"/>
      <c r="Y13" s="410"/>
      <c r="Z13" s="411"/>
      <c r="AA13" s="328">
        <f>IF(Q13=0,"",$B$13+4)</f>
        <v>46311</v>
      </c>
      <c r="AB13" s="329"/>
      <c r="AC13" s="329"/>
      <c r="AD13" s="329"/>
      <c r="AE13" s="329"/>
      <c r="AF13" s="329"/>
      <c r="AG13" s="329"/>
      <c r="AH13" s="330"/>
      <c r="AK13"/>
      <c r="AL13"/>
    </row>
    <row r="14" spans="2:38" ht="14.25" customHeight="1" x14ac:dyDescent="0.15">
      <c r="B14" s="143"/>
      <c r="C14" s="141"/>
      <c r="D14" s="142"/>
      <c r="E14" s="680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246">
        <f>IFERROR(VLOOKUP($B$1,'그린델리카피벗발주량 (6)'!A:AR,3,FALSE),0)</f>
        <v>0</v>
      </c>
      <c r="R14" s="247"/>
      <c r="S14" s="248"/>
      <c r="T14" s="249">
        <f t="shared" ref="T14" si="2">IFERROR(ROUNDDOWN(Q14/M14,0),"")</f>
        <v>0</v>
      </c>
      <c r="U14" s="250"/>
      <c r="V14" s="406"/>
      <c r="W14" s="409">
        <f t="shared" ref="W14" si="3">IFERROR(Q14-(T14*M14),"")</f>
        <v>0</v>
      </c>
      <c r="X14" s="410"/>
      <c r="Y14" s="410"/>
      <c r="Z14" s="411"/>
      <c r="AA14" s="328" t="str">
        <f>IF(Q14=0,"",$B$13+4)</f>
        <v/>
      </c>
      <c r="AB14" s="329"/>
      <c r="AC14" s="329"/>
      <c r="AD14" s="329"/>
      <c r="AE14" s="329"/>
      <c r="AF14" s="329"/>
      <c r="AG14" s="329"/>
      <c r="AH14" s="330"/>
      <c r="AK14"/>
      <c r="AL14"/>
    </row>
    <row r="15" spans="2:38" ht="14.25" customHeight="1" x14ac:dyDescent="0.15">
      <c r="B15" s="143"/>
      <c r="C15" s="141"/>
      <c r="D15" s="142"/>
      <c r="E15" s="680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246">
        <f>IFERROR(VLOOKUP($B$1,'그린델리카피벗발주량 (6)'!A:AR,4,FALSE),0)</f>
        <v>36</v>
      </c>
      <c r="R15" s="247"/>
      <c r="S15" s="248"/>
      <c r="T15" s="249">
        <f t="shared" si="0"/>
        <v>0</v>
      </c>
      <c r="U15" s="250"/>
      <c r="V15" s="406"/>
      <c r="W15" s="409">
        <f t="shared" si="1"/>
        <v>36</v>
      </c>
      <c r="X15" s="410"/>
      <c r="Y15" s="410"/>
      <c r="Z15" s="411"/>
      <c r="AA15" s="328">
        <f>IF(Q15=0,"",$B$13+5)</f>
        <v>46312</v>
      </c>
      <c r="AB15" s="329"/>
      <c r="AC15" s="329"/>
      <c r="AD15" s="329"/>
      <c r="AE15" s="329"/>
      <c r="AF15" s="329"/>
      <c r="AG15" s="329"/>
      <c r="AH15" s="330"/>
      <c r="AK15"/>
      <c r="AL15"/>
    </row>
    <row r="16" spans="2:38" ht="14.25" customHeight="1" x14ac:dyDescent="0.15">
      <c r="B16" s="143"/>
      <c r="C16" s="141"/>
      <c r="D16" s="142"/>
      <c r="E16" s="680" t="s">
        <v>285</v>
      </c>
      <c r="F16" s="672"/>
      <c r="G16" s="672"/>
      <c r="H16" s="672"/>
      <c r="I16" s="672"/>
      <c r="J16" s="672"/>
      <c r="K16" s="672"/>
      <c r="L16" s="681"/>
      <c r="M16" s="660">
        <v>50</v>
      </c>
      <c r="N16" s="661"/>
      <c r="O16" s="661"/>
      <c r="P16" s="662"/>
      <c r="Q16" s="246">
        <f>IFERROR(VLOOKUP($B$1,'그린델리카피벗발주량 (6)'!A:AR,5,FALSE),0)</f>
        <v>53</v>
      </c>
      <c r="R16" s="247"/>
      <c r="S16" s="248"/>
      <c r="T16" s="249">
        <f t="shared" si="0"/>
        <v>1</v>
      </c>
      <c r="U16" s="250"/>
      <c r="V16" s="406"/>
      <c r="W16" s="409">
        <f t="shared" si="1"/>
        <v>3</v>
      </c>
      <c r="X16" s="410"/>
      <c r="Y16" s="410"/>
      <c r="Z16" s="411"/>
      <c r="AA16" s="328">
        <f>IF(Q16=0,"",$B$13+5)</f>
        <v>46312</v>
      </c>
      <c r="AB16" s="329"/>
      <c r="AC16" s="329"/>
      <c r="AD16" s="329"/>
      <c r="AE16" s="329"/>
      <c r="AF16" s="329"/>
      <c r="AG16" s="329"/>
      <c r="AH16" s="330"/>
      <c r="AK16"/>
      <c r="AL16"/>
    </row>
    <row r="17" spans="2:38" ht="14.25" customHeight="1" x14ac:dyDescent="0.15">
      <c r="B17" s="137"/>
      <c r="C17" s="82"/>
      <c r="D17" s="139"/>
      <c r="E17" s="671" t="s">
        <v>358</v>
      </c>
      <c r="F17" s="672"/>
      <c r="G17" s="672"/>
      <c r="H17" s="672"/>
      <c r="I17" s="672"/>
      <c r="J17" s="672"/>
      <c r="K17" s="672"/>
      <c r="L17" s="681"/>
      <c r="M17" s="501">
        <v>50</v>
      </c>
      <c r="N17" s="502"/>
      <c r="O17" s="502"/>
      <c r="P17" s="503"/>
      <c r="Q17" s="246">
        <f>IFERROR(VLOOKUP($B$1,'그린델리카피벗발주량 (6)'!A:AR,6,FALSE),0)</f>
        <v>28</v>
      </c>
      <c r="R17" s="247"/>
      <c r="S17" s="248"/>
      <c r="T17" s="249">
        <f t="shared" si="0"/>
        <v>0</v>
      </c>
      <c r="U17" s="250"/>
      <c r="V17" s="406"/>
      <c r="W17" s="409">
        <f t="shared" si="1"/>
        <v>28</v>
      </c>
      <c r="X17" s="410"/>
      <c r="Y17" s="410"/>
      <c r="Z17" s="411"/>
      <c r="AA17" s="328">
        <f>IF(Q17=0,"",$B$13+4)</f>
        <v>46311</v>
      </c>
      <c r="AB17" s="329"/>
      <c r="AC17" s="329"/>
      <c r="AD17" s="329"/>
      <c r="AE17" s="329"/>
      <c r="AF17" s="329"/>
      <c r="AG17" s="329"/>
      <c r="AH17" s="330"/>
      <c r="AK17"/>
      <c r="AL17"/>
    </row>
    <row r="18" spans="2:38" ht="14.25" customHeight="1" x14ac:dyDescent="0.15">
      <c r="B18" s="17"/>
      <c r="C18" s="18"/>
      <c r="D18" s="18"/>
      <c r="E18" s="610" t="s">
        <v>288</v>
      </c>
      <c r="F18" s="611"/>
      <c r="G18" s="611"/>
      <c r="H18" s="611"/>
      <c r="I18" s="611"/>
      <c r="J18" s="611"/>
      <c r="K18" s="611"/>
      <c r="L18" s="612"/>
      <c r="M18" s="243">
        <v>50</v>
      </c>
      <c r="N18" s="244"/>
      <c r="O18" s="244"/>
      <c r="P18" s="245"/>
      <c r="Q18" s="246">
        <f>IFERROR(VLOOKUP($B$1,'그린델리카피벗발주량 (6)'!A:AR,7,FALSE),0)</f>
        <v>153</v>
      </c>
      <c r="R18" s="247"/>
      <c r="S18" s="248"/>
      <c r="T18" s="249">
        <f t="shared" si="0"/>
        <v>3</v>
      </c>
      <c r="U18" s="250"/>
      <c r="V18" s="406"/>
      <c r="W18" s="409">
        <f t="shared" si="1"/>
        <v>3</v>
      </c>
      <c r="X18" s="410"/>
      <c r="Y18" s="410"/>
      <c r="Z18" s="411"/>
      <c r="AA18" s="642">
        <f>IF(Q18=0,"",$B$13+5)</f>
        <v>46312</v>
      </c>
      <c r="AB18" s="643"/>
      <c r="AC18" s="643"/>
      <c r="AD18" s="643"/>
      <c r="AE18" s="643"/>
      <c r="AF18" s="643"/>
      <c r="AG18" s="643"/>
      <c r="AH18" s="644"/>
      <c r="AI18" s="54"/>
      <c r="AK18"/>
      <c r="AL18"/>
    </row>
    <row r="19" spans="2:38" ht="14.25" customHeight="1" x14ac:dyDescent="0.15">
      <c r="B19" s="17"/>
      <c r="C19" s="18"/>
      <c r="D19" s="18"/>
      <c r="E19" s="610" t="s">
        <v>289</v>
      </c>
      <c r="F19" s="611"/>
      <c r="G19" s="611"/>
      <c r="H19" s="611"/>
      <c r="I19" s="611"/>
      <c r="J19" s="611"/>
      <c r="K19" s="611"/>
      <c r="L19" s="612"/>
      <c r="M19" s="243">
        <v>50</v>
      </c>
      <c r="N19" s="244"/>
      <c r="O19" s="244"/>
      <c r="P19" s="245"/>
      <c r="Q19" s="246">
        <f>IFERROR(VLOOKUP($B$1,'그린델리카피벗발주량 (6)'!A:AR,8,FALSE),0)</f>
        <v>86</v>
      </c>
      <c r="R19" s="247"/>
      <c r="S19" s="248"/>
      <c r="T19" s="249">
        <f t="shared" si="0"/>
        <v>1</v>
      </c>
      <c r="U19" s="250"/>
      <c r="V19" s="406"/>
      <c r="W19" s="409">
        <f t="shared" si="1"/>
        <v>36</v>
      </c>
      <c r="X19" s="410"/>
      <c r="Y19" s="410"/>
      <c r="Z19" s="411"/>
      <c r="AA19" s="639">
        <f>IF(Q19=0,"",$B$13+5)</f>
        <v>46312</v>
      </c>
      <c r="AB19" s="640"/>
      <c r="AC19" s="640"/>
      <c r="AD19" s="640"/>
      <c r="AE19" s="640"/>
      <c r="AF19" s="640"/>
      <c r="AG19" s="640"/>
      <c r="AH19" s="641"/>
      <c r="AI19" s="54"/>
      <c r="AK19"/>
      <c r="AL19"/>
    </row>
    <row r="20" spans="2:38" ht="14.25" customHeight="1" x14ac:dyDescent="0.15">
      <c r="B20" s="17"/>
      <c r="C20" s="18"/>
      <c r="D20" s="18"/>
      <c r="E20" s="610" t="s">
        <v>290</v>
      </c>
      <c r="F20" s="611"/>
      <c r="G20" s="611"/>
      <c r="H20" s="611"/>
      <c r="I20" s="611"/>
      <c r="J20" s="611"/>
      <c r="K20" s="611"/>
      <c r="L20" s="612"/>
      <c r="M20" s="243">
        <v>50</v>
      </c>
      <c r="N20" s="244"/>
      <c r="O20" s="244"/>
      <c r="P20" s="245"/>
      <c r="Q20" s="246">
        <f>IFERROR(VLOOKUP($B$1,'그린델리카피벗발주량 (6)'!A:AR,9,FALSE),0)</f>
        <v>52</v>
      </c>
      <c r="R20" s="247"/>
      <c r="S20" s="248"/>
      <c r="T20" s="249">
        <f t="shared" si="0"/>
        <v>1</v>
      </c>
      <c r="U20" s="250"/>
      <c r="V20" s="406"/>
      <c r="W20" s="409">
        <f t="shared" si="1"/>
        <v>2</v>
      </c>
      <c r="X20" s="410"/>
      <c r="Y20" s="410"/>
      <c r="Z20" s="411"/>
      <c r="AA20" s="642">
        <f>IF(Q20=0,"",$B$13+4)</f>
        <v>46311</v>
      </c>
      <c r="AB20" s="643"/>
      <c r="AC20" s="643"/>
      <c r="AD20" s="643"/>
      <c r="AE20" s="643"/>
      <c r="AF20" s="643"/>
      <c r="AG20" s="643"/>
      <c r="AH20" s="644"/>
      <c r="AI20" s="54"/>
      <c r="AK20"/>
      <c r="AL20"/>
    </row>
    <row r="21" spans="2:38" ht="14.25" customHeight="1" x14ac:dyDescent="0.15">
      <c r="B21" s="17"/>
      <c r="C21" s="18"/>
      <c r="D21" s="18"/>
      <c r="E21" s="613" t="s">
        <v>371</v>
      </c>
      <c r="F21" s="614"/>
      <c r="G21" s="614"/>
      <c r="H21" s="614"/>
      <c r="I21" s="614"/>
      <c r="J21" s="614"/>
      <c r="K21" s="614"/>
      <c r="L21" s="615"/>
      <c r="M21" s="243">
        <v>50</v>
      </c>
      <c r="N21" s="244"/>
      <c r="O21" s="244"/>
      <c r="P21" s="245"/>
      <c r="Q21" s="246">
        <f>IFERROR(VLOOKUP($B$1,'그린델리카피벗발주량 (6)'!A:AR,10,FALSE),0)</f>
        <v>26</v>
      </c>
      <c r="R21" s="247"/>
      <c r="S21" s="248"/>
      <c r="T21" s="249">
        <f t="shared" si="0"/>
        <v>0</v>
      </c>
      <c r="U21" s="250"/>
      <c r="V21" s="406"/>
      <c r="W21" s="409">
        <f t="shared" si="1"/>
        <v>26</v>
      </c>
      <c r="X21" s="410"/>
      <c r="Y21" s="410"/>
      <c r="Z21" s="411"/>
      <c r="AA21" s="645">
        <f>IF(Q21=0,"",$B$13+5)</f>
        <v>46312</v>
      </c>
      <c r="AB21" s="646"/>
      <c r="AC21" s="646"/>
      <c r="AD21" s="646"/>
      <c r="AE21" s="646"/>
      <c r="AF21" s="646"/>
      <c r="AG21" s="646"/>
      <c r="AH21" s="647"/>
      <c r="AI21" s="54"/>
      <c r="AK21"/>
      <c r="AL21"/>
    </row>
    <row r="22" spans="2:38" ht="14.25" customHeight="1" x14ac:dyDescent="0.15">
      <c r="B22" s="17" t="s">
        <v>42</v>
      </c>
      <c r="C22" s="18" t="s">
        <v>42</v>
      </c>
      <c r="D22" s="18" t="s">
        <v>42</v>
      </c>
      <c r="E22" s="613" t="s">
        <v>372</v>
      </c>
      <c r="F22" s="614"/>
      <c r="G22" s="614"/>
      <c r="H22" s="614"/>
      <c r="I22" s="614"/>
      <c r="J22" s="614"/>
      <c r="K22" s="614"/>
      <c r="L22" s="615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406"/>
      <c r="W22" s="409">
        <f t="shared" si="1"/>
        <v>0</v>
      </c>
      <c r="X22" s="410"/>
      <c r="Y22" s="410"/>
      <c r="Z22" s="411"/>
      <c r="AA22" s="639" t="str">
        <f>IF(Q22=0,"",$B$13+5)</f>
        <v/>
      </c>
      <c r="AB22" s="640"/>
      <c r="AC22" s="640"/>
      <c r="AD22" s="640"/>
      <c r="AE22" s="640"/>
      <c r="AF22" s="640"/>
      <c r="AG22" s="640"/>
      <c r="AH22" s="641"/>
      <c r="AI22" s="54"/>
      <c r="AK22"/>
      <c r="AL22"/>
    </row>
    <row r="23" spans="2:38" ht="14.25" customHeight="1" x14ac:dyDescent="0.15">
      <c r="B23" s="17" t="s">
        <v>42</v>
      </c>
      <c r="C23" s="18" t="s">
        <v>42</v>
      </c>
      <c r="D23" s="18" t="s">
        <v>42</v>
      </c>
      <c r="E23" s="613" t="s">
        <v>403</v>
      </c>
      <c r="F23" s="614"/>
      <c r="G23" s="614"/>
      <c r="H23" s="614"/>
      <c r="I23" s="614"/>
      <c r="J23" s="614"/>
      <c r="K23" s="614"/>
      <c r="L23" s="615"/>
      <c r="M23" s="243">
        <v>50</v>
      </c>
      <c r="N23" s="244"/>
      <c r="O23" s="244"/>
      <c r="P23" s="245"/>
      <c r="Q23" s="246">
        <f>IFERROR(VLOOKUP($B$1,'그린델리카피벗발주량 (6)'!A:AR,12,FALSE),0)</f>
        <v>22</v>
      </c>
      <c r="R23" s="247"/>
      <c r="S23" s="248"/>
      <c r="T23" s="249">
        <f t="shared" si="0"/>
        <v>0</v>
      </c>
      <c r="U23" s="250"/>
      <c r="V23" s="406"/>
      <c r="W23" s="409">
        <f t="shared" si="1"/>
        <v>22</v>
      </c>
      <c r="X23" s="410"/>
      <c r="Y23" s="410"/>
      <c r="Z23" s="411"/>
      <c r="AA23" s="639">
        <f>IF(Q23=0,"",$B$13+4)</f>
        <v>46311</v>
      </c>
      <c r="AB23" s="640"/>
      <c r="AC23" s="640"/>
      <c r="AD23" s="640"/>
      <c r="AE23" s="640"/>
      <c r="AF23" s="640"/>
      <c r="AG23" s="640"/>
      <c r="AH23" s="641"/>
      <c r="AI23" s="54"/>
      <c r="AK23"/>
      <c r="AL23"/>
    </row>
    <row r="24" spans="2:38" ht="14.25" customHeight="1" x14ac:dyDescent="0.15">
      <c r="B24" s="17" t="s">
        <v>42</v>
      </c>
      <c r="C24" s="18" t="s">
        <v>42</v>
      </c>
      <c r="D24" s="18" t="s">
        <v>42</v>
      </c>
      <c r="E24" s="613" t="s">
        <v>416</v>
      </c>
      <c r="F24" s="614"/>
      <c r="G24" s="614"/>
      <c r="H24" s="614"/>
      <c r="I24" s="614"/>
      <c r="J24" s="614"/>
      <c r="K24" s="614"/>
      <c r="L24" s="615"/>
      <c r="M24" s="243">
        <v>50</v>
      </c>
      <c r="N24" s="244"/>
      <c r="O24" s="244"/>
      <c r="P24" s="245"/>
      <c r="Q24" s="246">
        <f>IFERROR(VLOOKUP($B$1,'그린델리카피벗발주량 (6)'!A:AR,13,FALSE),0)</f>
        <v>0</v>
      </c>
      <c r="R24" s="247"/>
      <c r="S24" s="248"/>
      <c r="T24" s="249">
        <f t="shared" ref="T24" si="4">IFERROR(ROUNDDOWN(Q24/M24,0),"")</f>
        <v>0</v>
      </c>
      <c r="U24" s="250"/>
      <c r="V24" s="406"/>
      <c r="W24" s="409">
        <f t="shared" ref="W24" si="5">IFERROR(Q24-(T24*M24),"")</f>
        <v>0</v>
      </c>
      <c r="X24" s="410"/>
      <c r="Y24" s="410"/>
      <c r="Z24" s="411"/>
      <c r="AA24" s="639" t="str">
        <f>IF(Q24=0,"",$B$13+4)</f>
        <v/>
      </c>
      <c r="AB24" s="640"/>
      <c r="AC24" s="640"/>
      <c r="AD24" s="640"/>
      <c r="AE24" s="640"/>
      <c r="AF24" s="640"/>
      <c r="AG24" s="640"/>
      <c r="AH24" s="641"/>
      <c r="AI24" s="54"/>
      <c r="AK24"/>
      <c r="AL24"/>
    </row>
    <row r="25" spans="2:38" ht="14.25" customHeight="1" x14ac:dyDescent="0.15">
      <c r="B25" s="17"/>
      <c r="C25" s="18"/>
      <c r="D25" s="18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7</v>
      </c>
      <c r="R25" s="247"/>
      <c r="S25" s="248"/>
      <c r="T25" s="249">
        <f t="shared" si="0"/>
        <v>0</v>
      </c>
      <c r="U25" s="250"/>
      <c r="V25" s="406"/>
      <c r="W25" s="409">
        <f t="shared" si="1"/>
        <v>7</v>
      </c>
      <c r="X25" s="410"/>
      <c r="Y25" s="410"/>
      <c r="Z25" s="411"/>
      <c r="AA25" s="682">
        <f>IF(Q25=0,"",$B$13+5)</f>
        <v>46312</v>
      </c>
      <c r="AB25" s="683"/>
      <c r="AC25" s="683"/>
      <c r="AD25" s="683"/>
      <c r="AE25" s="683"/>
      <c r="AF25" s="683"/>
      <c r="AG25" s="683"/>
      <c r="AH25" s="684"/>
      <c r="AI25" s="54"/>
      <c r="AK25"/>
      <c r="AL25"/>
    </row>
    <row r="26" spans="2:38" ht="14.25" customHeight="1" x14ac:dyDescent="0.15">
      <c r="B26" s="17"/>
      <c r="C26" s="18"/>
      <c r="D26" s="18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36</v>
      </c>
      <c r="R26" s="247"/>
      <c r="S26" s="248"/>
      <c r="T26" s="249">
        <f t="shared" si="0"/>
        <v>0</v>
      </c>
      <c r="U26" s="250"/>
      <c r="V26" s="406"/>
      <c r="W26" s="409">
        <f t="shared" si="1"/>
        <v>36</v>
      </c>
      <c r="X26" s="410"/>
      <c r="Y26" s="410"/>
      <c r="Z26" s="411"/>
      <c r="AA26" s="682">
        <f>IF(Q26=0,"",$B$13+5)</f>
        <v>46312</v>
      </c>
      <c r="AB26" s="683"/>
      <c r="AC26" s="683"/>
      <c r="AD26" s="683"/>
      <c r="AE26" s="683"/>
      <c r="AF26" s="683"/>
      <c r="AG26" s="683"/>
      <c r="AH26" s="684"/>
      <c r="AI26" s="54"/>
      <c r="AK26"/>
      <c r="AL26"/>
    </row>
    <row r="27" spans="2:38" ht="14.25" customHeight="1" x14ac:dyDescent="0.15">
      <c r="B27" s="17"/>
      <c r="C27" s="18"/>
      <c r="D27" s="18"/>
      <c r="E27" s="616" t="s">
        <v>422</v>
      </c>
      <c r="F27" s="617"/>
      <c r="G27" s="617"/>
      <c r="H27" s="617"/>
      <c r="I27" s="617"/>
      <c r="J27" s="617"/>
      <c r="K27" s="617"/>
      <c r="L27" s="618"/>
      <c r="M27" s="243">
        <v>50</v>
      </c>
      <c r="N27" s="244"/>
      <c r="O27" s="244"/>
      <c r="P27" s="245"/>
      <c r="Q27" s="246">
        <f>IFERROR(VLOOKUP($B$1,'그린델리카피벗발주량 (6)'!A:AR,16,FALSE),0)</f>
        <v>27</v>
      </c>
      <c r="R27" s="247"/>
      <c r="S27" s="248"/>
      <c r="T27" s="249">
        <f t="shared" si="0"/>
        <v>0</v>
      </c>
      <c r="U27" s="250"/>
      <c r="V27" s="406"/>
      <c r="W27" s="409">
        <f t="shared" si="1"/>
        <v>27</v>
      </c>
      <c r="X27" s="410"/>
      <c r="Y27" s="410"/>
      <c r="Z27" s="411"/>
      <c r="AA27" s="682">
        <f>IF(Q27=0,"",$B$13+4)</f>
        <v>46311</v>
      </c>
      <c r="AB27" s="683"/>
      <c r="AC27" s="683"/>
      <c r="AD27" s="683"/>
      <c r="AE27" s="683"/>
      <c r="AF27" s="683"/>
      <c r="AG27" s="683"/>
      <c r="AH27" s="684"/>
      <c r="AI27" s="54"/>
      <c r="AK27"/>
      <c r="AL27"/>
    </row>
    <row r="28" spans="2:38" ht="14.25" customHeight="1" x14ac:dyDescent="0.15">
      <c r="B28" s="17"/>
      <c r="C28" s="18"/>
      <c r="D28" s="18"/>
      <c r="E28" s="616" t="s">
        <v>340</v>
      </c>
      <c r="F28" s="617"/>
      <c r="G28" s="617"/>
      <c r="H28" s="617"/>
      <c r="I28" s="617"/>
      <c r="J28" s="617"/>
      <c r="K28" s="617"/>
      <c r="L28" s="618"/>
      <c r="M28" s="243">
        <v>60</v>
      </c>
      <c r="N28" s="244"/>
      <c r="O28" s="244"/>
      <c r="P28" s="245"/>
      <c r="Q28" s="246">
        <f>IFERROR(VLOOKUP($B$1,'그린델리카피벗발주량 (6)'!A:AR,17,FALSE),0)</f>
        <v>3</v>
      </c>
      <c r="R28" s="247"/>
      <c r="S28" s="248"/>
      <c r="T28" s="249">
        <f t="shared" ref="T28" si="6">IFERROR(ROUNDDOWN(Q28/M28,0),"")</f>
        <v>0</v>
      </c>
      <c r="U28" s="250"/>
      <c r="V28" s="406"/>
      <c r="W28" s="409">
        <f t="shared" ref="W28" si="7">IFERROR(Q28-(T28*M28),"")</f>
        <v>3</v>
      </c>
      <c r="X28" s="410"/>
      <c r="Y28" s="410"/>
      <c r="Z28" s="411"/>
      <c r="AA28" s="682">
        <f>IF(Q28=0,"",$B$13+3)</f>
        <v>46310</v>
      </c>
      <c r="AB28" s="683"/>
      <c r="AC28" s="683"/>
      <c r="AD28" s="683"/>
      <c r="AE28" s="683"/>
      <c r="AF28" s="683"/>
      <c r="AG28" s="683"/>
      <c r="AH28" s="684"/>
      <c r="AI28" s="54"/>
      <c r="AK28"/>
      <c r="AL28"/>
    </row>
    <row r="29" spans="2:38" ht="14.25" customHeight="1" x14ac:dyDescent="0.15">
      <c r="B29" s="17"/>
      <c r="C29" s="18"/>
      <c r="D29" s="18"/>
      <c r="E29" s="616" t="s">
        <v>382</v>
      </c>
      <c r="F29" s="617"/>
      <c r="G29" s="617"/>
      <c r="H29" s="617"/>
      <c r="I29" s="617"/>
      <c r="J29" s="617"/>
      <c r="K29" s="617"/>
      <c r="L29" s="618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406"/>
      <c r="W29" s="409">
        <f t="shared" si="1"/>
        <v>0</v>
      </c>
      <c r="X29" s="410"/>
      <c r="Y29" s="410"/>
      <c r="Z29" s="411"/>
      <c r="AA29" s="442" t="str">
        <f>IF(Q29=0,"",$B$13+3)</f>
        <v/>
      </c>
      <c r="AB29" s="443"/>
      <c r="AC29" s="443"/>
      <c r="AD29" s="443"/>
      <c r="AE29" s="443"/>
      <c r="AF29" s="443"/>
      <c r="AG29" s="443"/>
      <c r="AH29" s="444"/>
      <c r="AI29" s="54"/>
      <c r="AK29"/>
      <c r="AL29"/>
    </row>
    <row r="30" spans="2:38" ht="14.25" customHeight="1" x14ac:dyDescent="0.15">
      <c r="B30" s="17"/>
      <c r="C30" s="18"/>
      <c r="D30" s="18"/>
      <c r="E30" s="616" t="s">
        <v>212</v>
      </c>
      <c r="F30" s="617"/>
      <c r="G30" s="617"/>
      <c r="H30" s="617"/>
      <c r="I30" s="617"/>
      <c r="J30" s="617"/>
      <c r="K30" s="617"/>
      <c r="L30" s="618"/>
      <c r="M30" s="243">
        <v>35</v>
      </c>
      <c r="N30" s="244"/>
      <c r="O30" s="244"/>
      <c r="P30" s="245"/>
      <c r="Q30" s="246">
        <f>IFERROR(VLOOKUP($B$1,'그린델리카피벗발주량 (6)'!A:AR,19,FALSE),0)</f>
        <v>39</v>
      </c>
      <c r="R30" s="247"/>
      <c r="S30" s="248"/>
      <c r="T30" s="249">
        <f t="shared" si="0"/>
        <v>1</v>
      </c>
      <c r="U30" s="250"/>
      <c r="V30" s="406"/>
      <c r="W30" s="409">
        <f t="shared" si="1"/>
        <v>4</v>
      </c>
      <c r="X30" s="410"/>
      <c r="Y30" s="410"/>
      <c r="Z30" s="411"/>
      <c r="AA30" s="442">
        <f>IF(Q30=0,"",$B$13+5)</f>
        <v>46312</v>
      </c>
      <c r="AB30" s="443"/>
      <c r="AC30" s="443"/>
      <c r="AD30" s="443"/>
      <c r="AE30" s="443"/>
      <c r="AF30" s="443"/>
      <c r="AG30" s="443"/>
      <c r="AH30" s="444"/>
      <c r="AI30" s="54"/>
      <c r="AK30"/>
      <c r="AL30"/>
    </row>
    <row r="31" spans="2:38" ht="14.25" customHeight="1" x14ac:dyDescent="0.15">
      <c r="B31" s="17"/>
      <c r="C31" s="18"/>
      <c r="D31" s="18"/>
      <c r="E31" s="616"/>
      <c r="F31" s="617"/>
      <c r="G31" s="617"/>
      <c r="H31" s="617"/>
      <c r="I31" s="617"/>
      <c r="J31" s="617"/>
      <c r="K31" s="617"/>
      <c r="L31" s="618"/>
      <c r="M31" s="243"/>
      <c r="N31" s="244"/>
      <c r="O31" s="244"/>
      <c r="P31" s="245"/>
      <c r="Q31" s="246"/>
      <c r="R31" s="247"/>
      <c r="S31" s="248"/>
      <c r="T31" s="249"/>
      <c r="U31" s="250"/>
      <c r="V31" s="406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K31"/>
    </row>
    <row r="32" spans="2:38" ht="15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591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7"/>
      <c r="AA32" s="603"/>
      <c r="AB32" s="604"/>
      <c r="AC32" s="604"/>
      <c r="AD32" s="604"/>
      <c r="AE32" s="604"/>
      <c r="AF32" s="604"/>
      <c r="AG32" s="604"/>
      <c r="AH32" s="605"/>
    </row>
    <row r="33" spans="2:37" ht="12.95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tr">
        <f>G8</f>
        <v>강원특별자치도 원주시 호저면 주산리 298,1층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2.95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5.0999999999999996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5.0999999999999996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0.5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1.1" customHeight="1" x14ac:dyDescent="0.15">
      <c r="B39" s="210" t="s">
        <v>0</v>
      </c>
      <c r="C39" s="606" t="str">
        <f>C4</f>
        <v>등록번호</v>
      </c>
      <c r="D39" s="606"/>
      <c r="E39" s="606"/>
      <c r="F39" s="606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619" t="s">
        <v>3</v>
      </c>
      <c r="S39" s="619"/>
      <c r="T39" s="619"/>
      <c r="U39" s="619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1.1" customHeight="1" x14ac:dyDescent="0.15">
      <c r="B40" s="210"/>
      <c r="C40" s="606"/>
      <c r="D40" s="606"/>
      <c r="E40" s="606"/>
      <c r="F40" s="606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619"/>
      <c r="S40" s="619"/>
      <c r="T40" s="619"/>
      <c r="U40" s="619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1.1" customHeight="1" x14ac:dyDescent="0.15">
      <c r="B41" s="210"/>
      <c r="C41" s="606" t="str">
        <f>C6</f>
        <v>상 호
(법인명)</v>
      </c>
      <c r="D41" s="606"/>
      <c r="E41" s="606"/>
      <c r="F41" s="606"/>
      <c r="G41" s="215" t="str">
        <f>G6</f>
        <v>(이마트24)</v>
      </c>
      <c r="H41" s="216"/>
      <c r="I41" s="216"/>
      <c r="J41" s="216"/>
      <c r="K41" s="217"/>
      <c r="L41" s="215" t="str">
        <f>L6</f>
        <v>원주센터(저온)</v>
      </c>
      <c r="M41" s="216"/>
      <c r="N41" s="216"/>
      <c r="O41" s="216"/>
      <c r="P41" s="217"/>
      <c r="Q41" s="189"/>
      <c r="R41" s="606" t="s">
        <v>1</v>
      </c>
      <c r="S41" s="606"/>
      <c r="T41" s="606"/>
      <c r="U41" s="606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1.1" customHeight="1" x14ac:dyDescent="0.15">
      <c r="B42" s="210"/>
      <c r="C42" s="606"/>
      <c r="D42" s="606"/>
      <c r="E42" s="606"/>
      <c r="F42" s="606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606"/>
      <c r="S42" s="606"/>
      <c r="T42" s="606"/>
      <c r="U42" s="606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1.1" customHeight="1" x14ac:dyDescent="0.15">
      <c r="B43" s="210"/>
      <c r="C43" s="606" t="s">
        <v>4</v>
      </c>
      <c r="D43" s="619"/>
      <c r="E43" s="619"/>
      <c r="F43" s="619"/>
      <c r="G43" s="363" t="str">
        <f>G8</f>
        <v>강원특별자치도 원주시 호저면 주산리 298,1층</v>
      </c>
      <c r="H43" s="363"/>
      <c r="I43" s="363"/>
      <c r="J43" s="363"/>
      <c r="K43" s="363"/>
      <c r="L43" s="363"/>
      <c r="M43" s="363"/>
      <c r="N43" s="363"/>
      <c r="O43" s="363"/>
      <c r="P43" s="363"/>
      <c r="Q43" s="189"/>
      <c r="R43" s="606" t="s">
        <v>4</v>
      </c>
      <c r="S43" s="606"/>
      <c r="T43" s="606"/>
      <c r="U43" s="606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1.1" customHeight="1" x14ac:dyDescent="0.15">
      <c r="B44" s="210"/>
      <c r="C44" s="619"/>
      <c r="D44" s="619"/>
      <c r="E44" s="619"/>
      <c r="F44" s="619"/>
      <c r="G44" s="363"/>
      <c r="H44" s="363"/>
      <c r="I44" s="363"/>
      <c r="J44" s="363"/>
      <c r="K44" s="363"/>
      <c r="L44" s="363"/>
      <c r="M44" s="363"/>
      <c r="N44" s="363"/>
      <c r="O44" s="363"/>
      <c r="P44" s="363"/>
      <c r="Q44" s="189"/>
      <c r="R44" s="606"/>
      <c r="S44" s="606"/>
      <c r="T44" s="606"/>
      <c r="U44" s="606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1.1" customHeight="1" x14ac:dyDescent="0.15">
      <c r="B45" s="210"/>
      <c r="C45" s="606" t="s">
        <v>6</v>
      </c>
      <c r="D45" s="606"/>
      <c r="E45" s="606"/>
      <c r="F45" s="606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619" t="s">
        <v>13</v>
      </c>
      <c r="S45" s="619"/>
      <c r="T45" s="619"/>
      <c r="U45" s="619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5" customHeight="1" x14ac:dyDescent="0.15">
      <c r="B46" s="210"/>
      <c r="C46" s="606"/>
      <c r="D46" s="606"/>
      <c r="E46" s="606"/>
      <c r="F46" s="606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685"/>
      <c r="S46" s="685"/>
      <c r="T46" s="685"/>
      <c r="U46" s="685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5" customHeight="1" x14ac:dyDescent="0.15">
      <c r="B47" s="12" t="s">
        <v>10</v>
      </c>
      <c r="C47" s="13" t="s">
        <v>7</v>
      </c>
      <c r="D47" s="11" t="s">
        <v>8</v>
      </c>
      <c r="E47" s="182" t="s">
        <v>9</v>
      </c>
      <c r="F47" s="183"/>
      <c r="G47" s="183"/>
      <c r="H47" s="183"/>
      <c r="I47" s="183"/>
      <c r="J47" s="183"/>
      <c r="K47" s="183"/>
      <c r="L47" s="184"/>
      <c r="M47" s="185" t="s">
        <v>16</v>
      </c>
      <c r="N47" s="185"/>
      <c r="O47" s="185"/>
      <c r="P47" s="185"/>
      <c r="Q47" s="186" t="s">
        <v>25</v>
      </c>
      <c r="R47" s="186"/>
      <c r="S47" s="186"/>
      <c r="T47" s="186" t="s">
        <v>34</v>
      </c>
      <c r="U47" s="186"/>
      <c r="V47" s="186"/>
      <c r="W47" s="185" t="s">
        <v>41</v>
      </c>
      <c r="X47" s="185"/>
      <c r="Y47" s="185"/>
      <c r="Z47" s="185"/>
      <c r="AA47" s="187" t="s">
        <v>24</v>
      </c>
      <c r="AB47" s="185"/>
      <c r="AC47" s="185"/>
      <c r="AD47" s="185"/>
      <c r="AE47" s="185"/>
      <c r="AF47" s="185"/>
      <c r="AG47" s="185"/>
      <c r="AH47" s="188"/>
    </row>
    <row r="48" spans="2:37" ht="15" customHeight="1" x14ac:dyDescent="0.15">
      <c r="B48" s="179">
        <f>B13</f>
        <v>46307</v>
      </c>
      <c r="C48" s="180"/>
      <c r="D48" s="339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377">
        <f>Q13</f>
        <v>23</v>
      </c>
      <c r="R48" s="378"/>
      <c r="S48" s="379"/>
      <c r="T48" s="175">
        <f t="shared" ref="T48:T61" si="8">T13</f>
        <v>0</v>
      </c>
      <c r="U48" s="175"/>
      <c r="V48" s="175"/>
      <c r="W48" s="176">
        <f t="shared" ref="W48:W61" si="9">W13</f>
        <v>23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K48" s="26"/>
    </row>
    <row r="49" spans="2:37" ht="15" customHeight="1" x14ac:dyDescent="0.15">
      <c r="B49" s="19"/>
      <c r="C49" s="20"/>
      <c r="D49" s="21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377">
        <f t="shared" ref="Q49:Q64" si="12">Q14</f>
        <v>0</v>
      </c>
      <c r="R49" s="378"/>
      <c r="S49" s="379"/>
      <c r="T49" s="175">
        <f t="shared" si="8"/>
        <v>0</v>
      </c>
      <c r="U49" s="175"/>
      <c r="V49" s="175"/>
      <c r="W49" s="176">
        <f t="shared" si="9"/>
        <v>0</v>
      </c>
      <c r="X49" s="176"/>
      <c r="Y49" s="176"/>
      <c r="Z49" s="176"/>
      <c r="AA49" s="177" t="str">
        <f t="shared" ref="AA49:AA65" si="13">AA14</f>
        <v/>
      </c>
      <c r="AB49" s="173"/>
      <c r="AC49" s="173"/>
      <c r="AD49" s="173"/>
      <c r="AE49" s="173"/>
      <c r="AF49" s="173"/>
      <c r="AG49" s="173"/>
      <c r="AH49" s="178"/>
      <c r="AK49" s="26"/>
    </row>
    <row r="50" spans="2:37" ht="15" customHeight="1" x14ac:dyDescent="0.15">
      <c r="B50" s="19"/>
      <c r="C50" s="20"/>
      <c r="D50" s="21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377">
        <f t="shared" si="12"/>
        <v>36</v>
      </c>
      <c r="R50" s="378"/>
      <c r="S50" s="379"/>
      <c r="T50" s="175">
        <f t="shared" si="8"/>
        <v>0</v>
      </c>
      <c r="U50" s="175"/>
      <c r="V50" s="175"/>
      <c r="W50" s="176">
        <f t="shared" si="9"/>
        <v>36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K50" s="26"/>
    </row>
    <row r="51" spans="2:37" ht="15" customHeight="1" x14ac:dyDescent="0.15">
      <c r="B51" s="19"/>
      <c r="C51" s="20"/>
      <c r="D51" s="21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377">
        <f t="shared" si="12"/>
        <v>53</v>
      </c>
      <c r="R51" s="378"/>
      <c r="S51" s="379"/>
      <c r="T51" s="175">
        <f t="shared" si="8"/>
        <v>1</v>
      </c>
      <c r="U51" s="175"/>
      <c r="V51" s="175"/>
      <c r="W51" s="176">
        <f t="shared" si="9"/>
        <v>3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K51" s="26"/>
    </row>
    <row r="52" spans="2:37" ht="15" customHeight="1" x14ac:dyDescent="0.15">
      <c r="B52" s="19"/>
      <c r="C52" s="20"/>
      <c r="D52" s="21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377">
        <f t="shared" si="12"/>
        <v>28</v>
      </c>
      <c r="R52" s="378"/>
      <c r="S52" s="379"/>
      <c r="T52" s="175">
        <f t="shared" si="8"/>
        <v>0</v>
      </c>
      <c r="U52" s="175"/>
      <c r="V52" s="175"/>
      <c r="W52" s="176">
        <f t="shared" si="9"/>
        <v>28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K52"/>
    </row>
    <row r="53" spans="2:37" ht="15" customHeight="1" x14ac:dyDescent="0.15">
      <c r="B53" s="19"/>
      <c r="C53" s="20"/>
      <c r="D53" s="21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377">
        <f t="shared" si="12"/>
        <v>153</v>
      </c>
      <c r="R53" s="378"/>
      <c r="S53" s="379"/>
      <c r="T53" s="175">
        <f t="shared" si="8"/>
        <v>3</v>
      </c>
      <c r="U53" s="175"/>
      <c r="V53" s="175"/>
      <c r="W53" s="176">
        <f t="shared" si="9"/>
        <v>3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K53"/>
    </row>
    <row r="54" spans="2:37" ht="15" customHeight="1" x14ac:dyDescent="0.15">
      <c r="B54" s="19"/>
      <c r="C54" s="20"/>
      <c r="D54" s="21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377">
        <f t="shared" si="12"/>
        <v>86</v>
      </c>
      <c r="R54" s="378"/>
      <c r="S54" s="379"/>
      <c r="T54" s="175">
        <f t="shared" si="8"/>
        <v>1</v>
      </c>
      <c r="U54" s="175"/>
      <c r="V54" s="175"/>
      <c r="W54" s="176">
        <f t="shared" si="9"/>
        <v>36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K54"/>
    </row>
    <row r="55" spans="2:37" ht="15" customHeight="1" x14ac:dyDescent="0.15">
      <c r="B55" s="19"/>
      <c r="C55" s="20"/>
      <c r="D55" s="21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377">
        <f t="shared" si="12"/>
        <v>52</v>
      </c>
      <c r="R55" s="378"/>
      <c r="S55" s="379"/>
      <c r="T55" s="175">
        <f t="shared" si="8"/>
        <v>1</v>
      </c>
      <c r="U55" s="175"/>
      <c r="V55" s="175"/>
      <c r="W55" s="176">
        <f t="shared" si="9"/>
        <v>2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K55"/>
    </row>
    <row r="56" spans="2:37" ht="15" customHeight="1" x14ac:dyDescent="0.15">
      <c r="B56" s="19"/>
      <c r="C56" s="20"/>
      <c r="D56" s="21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377">
        <f t="shared" si="12"/>
        <v>26</v>
      </c>
      <c r="R56" s="378"/>
      <c r="S56" s="379"/>
      <c r="T56" s="175">
        <f t="shared" si="8"/>
        <v>0</v>
      </c>
      <c r="U56" s="175"/>
      <c r="V56" s="175"/>
      <c r="W56" s="176">
        <f t="shared" si="9"/>
        <v>26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K56"/>
    </row>
    <row r="57" spans="2:37" ht="15" customHeight="1" x14ac:dyDescent="0.15">
      <c r="B57" s="19"/>
      <c r="C57" s="20"/>
      <c r="D57" s="21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377">
        <f t="shared" si="12"/>
        <v>0</v>
      </c>
      <c r="R57" s="378"/>
      <c r="S57" s="379"/>
      <c r="T57" s="175">
        <f t="shared" si="8"/>
        <v>0</v>
      </c>
      <c r="U57" s="175"/>
      <c r="V57" s="175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K57"/>
    </row>
    <row r="58" spans="2:37" ht="15" customHeight="1" x14ac:dyDescent="0.15">
      <c r="B58" s="19"/>
      <c r="C58" s="20"/>
      <c r="D58" s="21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377">
        <f t="shared" si="12"/>
        <v>22</v>
      </c>
      <c r="R58" s="378"/>
      <c r="S58" s="379"/>
      <c r="T58" s="175">
        <f t="shared" si="8"/>
        <v>0</v>
      </c>
      <c r="U58" s="175"/>
      <c r="V58" s="175"/>
      <c r="W58" s="176">
        <f t="shared" si="9"/>
        <v>22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K58"/>
    </row>
    <row r="59" spans="2:37" ht="15" customHeight="1" x14ac:dyDescent="0.15">
      <c r="B59" s="19"/>
      <c r="C59" s="20"/>
      <c r="D59" s="21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377">
        <f t="shared" si="12"/>
        <v>0</v>
      </c>
      <c r="R59" s="378"/>
      <c r="S59" s="379"/>
      <c r="T59" s="175">
        <f t="shared" si="8"/>
        <v>0</v>
      </c>
      <c r="U59" s="175"/>
      <c r="V59" s="175"/>
      <c r="W59" s="176">
        <f t="shared" si="9"/>
        <v>0</v>
      </c>
      <c r="X59" s="176"/>
      <c r="Y59" s="176"/>
      <c r="Z59" s="176"/>
      <c r="AA59" s="177" t="str">
        <f t="shared" si="13"/>
        <v/>
      </c>
      <c r="AB59" s="173"/>
      <c r="AC59" s="173"/>
      <c r="AD59" s="173"/>
      <c r="AE59" s="173"/>
      <c r="AF59" s="173"/>
      <c r="AG59" s="173"/>
      <c r="AH59" s="178"/>
      <c r="AK59"/>
    </row>
    <row r="60" spans="2:37" ht="15.75" customHeight="1" x14ac:dyDescent="0.15">
      <c r="B60" s="19"/>
      <c r="C60" s="20"/>
      <c r="D60" s="21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377">
        <f t="shared" si="12"/>
        <v>7</v>
      </c>
      <c r="R60" s="378"/>
      <c r="S60" s="379"/>
      <c r="T60" s="175">
        <f t="shared" si="8"/>
        <v>0</v>
      </c>
      <c r="U60" s="175"/>
      <c r="V60" s="175"/>
      <c r="W60" s="176">
        <f t="shared" si="9"/>
        <v>7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K60"/>
    </row>
    <row r="61" spans="2:37" ht="15.75" customHeight="1" x14ac:dyDescent="0.15">
      <c r="B61" s="19"/>
      <c r="C61" s="20"/>
      <c r="D61" s="21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377">
        <f t="shared" si="12"/>
        <v>36</v>
      </c>
      <c r="R61" s="378"/>
      <c r="S61" s="379"/>
      <c r="T61" s="175">
        <f t="shared" si="8"/>
        <v>0</v>
      </c>
      <c r="U61" s="175"/>
      <c r="V61" s="175"/>
      <c r="W61" s="176">
        <f t="shared" si="9"/>
        <v>36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K61"/>
    </row>
    <row r="62" spans="2:37" ht="15.75" customHeight="1" x14ac:dyDescent="0.15">
      <c r="B62" s="19"/>
      <c r="C62" s="20"/>
      <c r="D62" s="21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377">
        <f t="shared" si="12"/>
        <v>27</v>
      </c>
      <c r="R62" s="378"/>
      <c r="S62" s="379"/>
      <c r="T62" s="175">
        <f>T26</f>
        <v>0</v>
      </c>
      <c r="U62" s="175"/>
      <c r="V62" s="175"/>
      <c r="W62" s="176">
        <f>W26</f>
        <v>36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K62"/>
    </row>
    <row r="63" spans="2:37" ht="15.75" customHeight="1" x14ac:dyDescent="0.15">
      <c r="B63" s="19"/>
      <c r="C63" s="20"/>
      <c r="D63" s="21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377">
        <f t="shared" si="12"/>
        <v>3</v>
      </c>
      <c r="R63" s="378"/>
      <c r="S63" s="379"/>
      <c r="T63" s="175">
        <f>T27</f>
        <v>0</v>
      </c>
      <c r="U63" s="175"/>
      <c r="V63" s="175"/>
      <c r="W63" s="176">
        <f>W27</f>
        <v>27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K63"/>
    </row>
    <row r="64" spans="2:37" ht="16.5" customHeight="1" x14ac:dyDescent="0.15">
      <c r="B64" s="19"/>
      <c r="C64" s="20"/>
      <c r="D64" s="21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377">
        <f t="shared" si="12"/>
        <v>0</v>
      </c>
      <c r="R64" s="378"/>
      <c r="S64" s="379"/>
      <c r="T64" s="175">
        <f t="shared" ref="T64:T65" si="14">T29</f>
        <v>0</v>
      </c>
      <c r="U64" s="175"/>
      <c r="V64" s="175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K64"/>
    </row>
    <row r="65" spans="2:37" ht="16.5" customHeight="1" x14ac:dyDescent="0.15">
      <c r="B65" s="19"/>
      <c r="C65" s="20"/>
      <c r="D65" s="21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377">
        <f>Q30</f>
        <v>39</v>
      </c>
      <c r="R65" s="378"/>
      <c r="S65" s="379"/>
      <c r="T65" s="175">
        <f t="shared" si="14"/>
        <v>1</v>
      </c>
      <c r="U65" s="175"/>
      <c r="V65" s="175"/>
      <c r="W65" s="176">
        <f t="shared" si="15"/>
        <v>4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K65"/>
    </row>
    <row r="66" spans="2:37" ht="16.5" customHeight="1" x14ac:dyDescent="0.15">
      <c r="B66" s="19"/>
      <c r="C66" s="20"/>
      <c r="D66" s="21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377"/>
      <c r="R66" s="378"/>
      <c r="S66" s="379"/>
      <c r="T66" s="175"/>
      <c r="U66" s="175"/>
      <c r="V66" s="175"/>
      <c r="W66" s="176"/>
      <c r="X66" s="176"/>
      <c r="Y66" s="176"/>
      <c r="Z66" s="176"/>
      <c r="AA66" s="177"/>
      <c r="AB66" s="173"/>
      <c r="AC66" s="173"/>
      <c r="AD66" s="173"/>
      <c r="AE66" s="173"/>
      <c r="AF66" s="173"/>
      <c r="AG66" s="173"/>
      <c r="AH66" s="178"/>
      <c r="AK66"/>
    </row>
    <row r="67" spans="2:37" ht="15" customHeight="1" thickBot="1" x14ac:dyDescent="0.2">
      <c r="B67" s="632" t="str">
        <f>B32</f>
        <v>총수량</v>
      </c>
      <c r="C67" s="633"/>
      <c r="D67" s="634"/>
      <c r="E67" s="153"/>
      <c r="F67" s="154"/>
      <c r="G67" s="154"/>
      <c r="H67" s="154"/>
      <c r="I67" s="154"/>
      <c r="J67" s="154"/>
      <c r="K67" s="154"/>
      <c r="L67" s="154"/>
      <c r="M67" s="635">
        <f>M32</f>
        <v>591</v>
      </c>
      <c r="N67" s="636"/>
      <c r="O67" s="636"/>
      <c r="P67" s="636"/>
      <c r="Q67" s="636"/>
      <c r="R67" s="636"/>
      <c r="S67" s="636"/>
      <c r="T67" s="636"/>
      <c r="U67" s="636"/>
      <c r="V67" s="636"/>
      <c r="W67" s="636"/>
      <c r="X67" s="636"/>
      <c r="Y67" s="636"/>
      <c r="Z67" s="637"/>
      <c r="AA67" s="635"/>
      <c r="AB67" s="636"/>
      <c r="AC67" s="636"/>
      <c r="AD67" s="636"/>
      <c r="AE67" s="636"/>
      <c r="AF67" s="636"/>
      <c r="AG67" s="636"/>
      <c r="AH67" s="638"/>
    </row>
    <row r="68" spans="2:37" ht="12.95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강원특별자치도 원주시 호저면 주산리 298,1층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2.95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Q25:S25"/>
    <mergeCell ref="W52:Z52"/>
    <mergeCell ref="W48:Z48"/>
    <mergeCell ref="W47:Z47"/>
    <mergeCell ref="W54:Z54"/>
    <mergeCell ref="W57:Z57"/>
    <mergeCell ref="AA57:AH57"/>
    <mergeCell ref="AA59:AH59"/>
    <mergeCell ref="W23:Z23"/>
    <mergeCell ref="AA58:AH58"/>
    <mergeCell ref="W51:Z51"/>
    <mergeCell ref="AA51:AH51"/>
    <mergeCell ref="AA31:AH31"/>
    <mergeCell ref="AD45:AH46"/>
    <mergeCell ref="AD41:AH42"/>
    <mergeCell ref="V41:AA42"/>
    <mergeCell ref="W26:Z26"/>
    <mergeCell ref="AA26:AH26"/>
    <mergeCell ref="T53:V53"/>
    <mergeCell ref="W53:Z53"/>
    <mergeCell ref="AA53:AH53"/>
    <mergeCell ref="AA48:AH48"/>
    <mergeCell ref="AA47:AH47"/>
    <mergeCell ref="AB45:AC46"/>
    <mergeCell ref="W28:Z28"/>
    <mergeCell ref="AA28:AH28"/>
    <mergeCell ref="T49:V49"/>
    <mergeCell ref="E26:L26"/>
    <mergeCell ref="M26:P26"/>
    <mergeCell ref="Q26:S26"/>
    <mergeCell ref="T26:V26"/>
    <mergeCell ref="C45:F46"/>
    <mergeCell ref="G41:K42"/>
    <mergeCell ref="B48:D48"/>
    <mergeCell ref="R45:U46"/>
    <mergeCell ref="B32:D32"/>
    <mergeCell ref="E28:L28"/>
    <mergeCell ref="M28:P28"/>
    <mergeCell ref="Q28:S28"/>
    <mergeCell ref="T28:V28"/>
    <mergeCell ref="E22:L22"/>
    <mergeCell ref="AA23:AH23"/>
    <mergeCell ref="AA25:AH25"/>
    <mergeCell ref="W25:Z25"/>
    <mergeCell ref="Q27:S27"/>
    <mergeCell ref="AA52:AH52"/>
    <mergeCell ref="W27:Z27"/>
    <mergeCell ref="AA27:AH27"/>
    <mergeCell ref="M27:P27"/>
    <mergeCell ref="AA29:AH29"/>
    <mergeCell ref="Q29:S29"/>
    <mergeCell ref="Q23:S23"/>
    <mergeCell ref="T23:V23"/>
    <mergeCell ref="W49:Z49"/>
    <mergeCell ref="AA49:AH49"/>
    <mergeCell ref="E24:L24"/>
    <mergeCell ref="M24:P24"/>
    <mergeCell ref="Q24:S24"/>
    <mergeCell ref="T24:V24"/>
    <mergeCell ref="W24:Z24"/>
    <mergeCell ref="AA24:AH24"/>
    <mergeCell ref="T25:V25"/>
    <mergeCell ref="T27:V27"/>
    <mergeCell ref="W31:Z31"/>
    <mergeCell ref="AA66:AH66"/>
    <mergeCell ref="E50:L50"/>
    <mergeCell ref="M50:P50"/>
    <mergeCell ref="Q50:S50"/>
    <mergeCell ref="T50:V50"/>
    <mergeCell ref="W50:Z50"/>
    <mergeCell ref="AA50:AH50"/>
    <mergeCell ref="T60:V60"/>
    <mergeCell ref="E60:L60"/>
    <mergeCell ref="E57:L57"/>
    <mergeCell ref="M57:P57"/>
    <mergeCell ref="M52:P52"/>
    <mergeCell ref="Q52:S52"/>
    <mergeCell ref="T52:V52"/>
    <mergeCell ref="E51:L51"/>
    <mergeCell ref="AA54:AH54"/>
    <mergeCell ref="AA60:AH60"/>
    <mergeCell ref="W60:Z60"/>
    <mergeCell ref="AA55:AH55"/>
    <mergeCell ref="W55:Z55"/>
    <mergeCell ref="AA56:AH56"/>
    <mergeCell ref="W64:Z64"/>
    <mergeCell ref="AA64:AH64"/>
    <mergeCell ref="W56:Z56"/>
    <mergeCell ref="E17:L17"/>
    <mergeCell ref="M17:P17"/>
    <mergeCell ref="Q17:S17"/>
    <mergeCell ref="T17:V17"/>
    <mergeCell ref="W17:Z17"/>
    <mergeCell ref="AA17:AH17"/>
    <mergeCell ref="AA16:AH16"/>
    <mergeCell ref="E16:L16"/>
    <mergeCell ref="E15:L15"/>
    <mergeCell ref="M15:P15"/>
    <mergeCell ref="Q15:S15"/>
    <mergeCell ref="T15:V15"/>
    <mergeCell ref="W15:Z15"/>
    <mergeCell ref="AA15:AH15"/>
    <mergeCell ref="M16:P16"/>
    <mergeCell ref="Q16:S16"/>
    <mergeCell ref="T16:V16"/>
    <mergeCell ref="W16:Z16"/>
    <mergeCell ref="M14:P14"/>
    <mergeCell ref="Q14:S14"/>
    <mergeCell ref="T14:V14"/>
    <mergeCell ref="R10:U11"/>
    <mergeCell ref="V10:AA11"/>
    <mergeCell ref="AB10:AC11"/>
    <mergeCell ref="AD10:AH11"/>
    <mergeCell ref="C10:F11"/>
    <mergeCell ref="G10:P11"/>
    <mergeCell ref="B13:D13"/>
    <mergeCell ref="Q12:S12"/>
    <mergeCell ref="E13:L13"/>
    <mergeCell ref="M13:P13"/>
    <mergeCell ref="Q13:S13"/>
    <mergeCell ref="T13:V13"/>
    <mergeCell ref="W13:Z13"/>
    <mergeCell ref="AA13:AH13"/>
    <mergeCell ref="E14:L14"/>
    <mergeCell ref="AA12:AH12"/>
    <mergeCell ref="T12:V12"/>
    <mergeCell ref="W14:Z14"/>
    <mergeCell ref="AA14:AH14"/>
    <mergeCell ref="W61:Z61"/>
    <mergeCell ref="E63:L63"/>
    <mergeCell ref="M63:P63"/>
    <mergeCell ref="Q63:S63"/>
    <mergeCell ref="T63:V63"/>
    <mergeCell ref="M61:P61"/>
    <mergeCell ref="Q66:S66"/>
    <mergeCell ref="T66:V66"/>
    <mergeCell ref="W66:Z66"/>
    <mergeCell ref="E62:L62"/>
    <mergeCell ref="M62:P62"/>
    <mergeCell ref="Q62:S62"/>
    <mergeCell ref="T62:V62"/>
    <mergeCell ref="W62:Z62"/>
    <mergeCell ref="M23:P23"/>
    <mergeCell ref="M20:P20"/>
    <mergeCell ref="W12:Z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21:S21"/>
    <mergeCell ref="M22:P22"/>
    <mergeCell ref="Q22:S22"/>
    <mergeCell ref="T22:V22"/>
    <mergeCell ref="W22:Z22"/>
    <mergeCell ref="AA22:AH22"/>
    <mergeCell ref="AA20:AH20"/>
    <mergeCell ref="AA19:AH19"/>
    <mergeCell ref="Q18:S18"/>
    <mergeCell ref="T18:V18"/>
    <mergeCell ref="Q19:S19"/>
    <mergeCell ref="T19:V19"/>
    <mergeCell ref="T21:V21"/>
    <mergeCell ref="Q20:S20"/>
    <mergeCell ref="T20:V20"/>
    <mergeCell ref="W20:Z20"/>
    <mergeCell ref="AA18:AH18"/>
    <mergeCell ref="AA21:AH21"/>
    <mergeCell ref="B68:V69"/>
    <mergeCell ref="W68:AH69"/>
    <mergeCell ref="B67:D67"/>
    <mergeCell ref="E67:L67"/>
    <mergeCell ref="M67:Z67"/>
    <mergeCell ref="AA67:AH67"/>
    <mergeCell ref="Q61:S61"/>
    <mergeCell ref="E64:L64"/>
    <mergeCell ref="M64:P64"/>
    <mergeCell ref="Q64:S64"/>
    <mergeCell ref="T64:V64"/>
    <mergeCell ref="AA65:AH65"/>
    <mergeCell ref="AA61:AH61"/>
    <mergeCell ref="W63:Z63"/>
    <mergeCell ref="AA63:AH63"/>
    <mergeCell ref="E66:L66"/>
    <mergeCell ref="M66:P66"/>
    <mergeCell ref="W65:Z65"/>
    <mergeCell ref="M65:P65"/>
    <mergeCell ref="Q65:S65"/>
    <mergeCell ref="T65:V65"/>
    <mergeCell ref="E61:L61"/>
    <mergeCell ref="E65:L65"/>
    <mergeCell ref="T61:V61"/>
    <mergeCell ref="M60:P60"/>
    <mergeCell ref="Q58:S58"/>
    <mergeCell ref="T58:V58"/>
    <mergeCell ref="E58:L58"/>
    <mergeCell ref="M58:P58"/>
    <mergeCell ref="Q60:S60"/>
    <mergeCell ref="Q57:S57"/>
    <mergeCell ref="T57:V57"/>
    <mergeCell ref="W58:Z58"/>
    <mergeCell ref="E59:L59"/>
    <mergeCell ref="M59:P59"/>
    <mergeCell ref="Q59:S59"/>
    <mergeCell ref="T59:V59"/>
    <mergeCell ref="W59:Z59"/>
    <mergeCell ref="M55:P55"/>
    <mergeCell ref="M54:P54"/>
    <mergeCell ref="M47:P47"/>
    <mergeCell ref="E53:L53"/>
    <mergeCell ref="M53:P53"/>
    <mergeCell ref="Q53:S53"/>
    <mergeCell ref="E49:L49"/>
    <mergeCell ref="M49:P49"/>
    <mergeCell ref="Q49:S49"/>
    <mergeCell ref="M25:P25"/>
    <mergeCell ref="E30:L30"/>
    <mergeCell ref="M30:P30"/>
    <mergeCell ref="T56:V56"/>
    <mergeCell ref="T54:V54"/>
    <mergeCell ref="T55:V55"/>
    <mergeCell ref="Q55:S55"/>
    <mergeCell ref="T48:V48"/>
    <mergeCell ref="T47:V47"/>
    <mergeCell ref="M31:P31"/>
    <mergeCell ref="Q31:S31"/>
    <mergeCell ref="T31:V31"/>
    <mergeCell ref="R43:U44"/>
    <mergeCell ref="M32:Z32"/>
    <mergeCell ref="V39:AH40"/>
    <mergeCell ref="AB41:AC42"/>
    <mergeCell ref="G45:P46"/>
    <mergeCell ref="Q39:Q46"/>
    <mergeCell ref="B33:V34"/>
    <mergeCell ref="W33:AH34"/>
    <mergeCell ref="V45:AA46"/>
    <mergeCell ref="E25:L25"/>
    <mergeCell ref="C39:F40"/>
    <mergeCell ref="T29:V29"/>
    <mergeCell ref="E20:L20"/>
    <mergeCell ref="M51:P51"/>
    <mergeCell ref="Q51:S51"/>
    <mergeCell ref="E21:L21"/>
    <mergeCell ref="W18:Z18"/>
    <mergeCell ref="W29:Z29"/>
    <mergeCell ref="E19:L19"/>
    <mergeCell ref="M19:P19"/>
    <mergeCell ref="W19:Z19"/>
    <mergeCell ref="M21:P21"/>
    <mergeCell ref="W21:Z21"/>
    <mergeCell ref="E18:L18"/>
    <mergeCell ref="M18:P18"/>
    <mergeCell ref="E23:L23"/>
    <mergeCell ref="T51:V51"/>
    <mergeCell ref="E31:L31"/>
    <mergeCell ref="R39:U40"/>
    <mergeCell ref="G39:P40"/>
    <mergeCell ref="E32:L32"/>
    <mergeCell ref="R41:U42"/>
    <mergeCell ref="E27:L27"/>
    <mergeCell ref="E29:L29"/>
    <mergeCell ref="M29:P29"/>
    <mergeCell ref="C43:F44"/>
    <mergeCell ref="AA62:AH62"/>
    <mergeCell ref="G43:P44"/>
    <mergeCell ref="L41:P42"/>
    <mergeCell ref="V43:AH44"/>
    <mergeCell ref="B37:AH38"/>
    <mergeCell ref="B39:B46"/>
    <mergeCell ref="AA32:AH32"/>
    <mergeCell ref="C41:F42"/>
    <mergeCell ref="Q30:S30"/>
    <mergeCell ref="T30:V30"/>
    <mergeCell ref="W30:Z30"/>
    <mergeCell ref="AA30:AH30"/>
    <mergeCell ref="E56:L56"/>
    <mergeCell ref="E54:L54"/>
    <mergeCell ref="E55:L55"/>
    <mergeCell ref="M56:P56"/>
    <mergeCell ref="Q54:S54"/>
    <mergeCell ref="E47:L47"/>
    <mergeCell ref="Q56:S56"/>
    <mergeCell ref="E52:L52"/>
    <mergeCell ref="Q48:S48"/>
    <mergeCell ref="E48:L48"/>
    <mergeCell ref="M48:P48"/>
    <mergeCell ref="Q47:S47"/>
  </mergeCells>
  <phoneticPr fontId="7" type="noConversion"/>
  <conditionalFormatting sqref="AA13:AA14 AA25">
    <cfRule type="expression" dxfId="716" priority="10120">
      <formula>Q13:S31=0</formula>
    </cfRule>
  </conditionalFormatting>
  <conditionalFormatting sqref="AA15:AA19 AA29:AA30">
    <cfRule type="expression" dxfId="715" priority="16">
      <formula>Q15:S31=0</formula>
    </cfRule>
  </conditionalFormatting>
  <conditionalFormatting sqref="AA19:AA20 AA32:AH32">
    <cfRule type="expression" dxfId="714" priority="36">
      <formula>Q19:S34=0</formula>
    </cfRule>
  </conditionalFormatting>
  <conditionalFormatting sqref="AA20:AA21 AA23:AA25 AA31:AH31">
    <cfRule type="expression" dxfId="713" priority="9189">
      <formula>Q20:S34=0</formula>
    </cfRule>
  </conditionalFormatting>
  <conditionalFormatting sqref="AA21:AA22">
    <cfRule type="expression" dxfId="712" priority="10355">
      <formula>Q21:S34=0</formula>
    </cfRule>
  </conditionalFormatting>
  <conditionalFormatting sqref="AA26:AA28">
    <cfRule type="expression" dxfId="711" priority="2">
      <formula>Q26:S43=0</formula>
    </cfRule>
    <cfRule type="expression" dxfId="710" priority="3">
      <formula>Q26:S39=0</formula>
    </cfRule>
  </conditionalFormatting>
  <conditionalFormatting sqref="AA48:AH65">
    <cfRule type="expression" dxfId="709" priority="10119">
      <formula>Q48:S69=0</formula>
    </cfRule>
  </conditionalFormatting>
  <conditionalFormatting sqref="AA66:AH66">
    <cfRule type="expression" dxfId="708" priority="15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D35:F38 B35:C39 W33 G8:L11 N8:P11 H2:K5 G2:G6 M2:P5 L2:L6 Q2:AH11 G43:P46 H35:K40 G35:G41 M35:P40 L35:L41 E32:M32 Q35:AH46 B47:D47 C17:D17 E14:E17 B12:E13 B17:B33 C18:E31 M8:M31 Q13:Q31 T13:T31 AA47:AA66 B48:B68 E47:E67 C49:D66 M47:M67 Q48:Q66 T48:T66 AA12:AA32" xr:uid="{33342031-E189-4533-BCA0-2B6F2BB82DBC}"/>
  </dataValidations>
  <printOptions horizontalCentered="1"/>
  <pageMargins left="0" right="0" top="0.11811023622047245" bottom="0" header="0" footer="0"/>
  <pageSetup paperSize="9" scale="86" orientation="portrait"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ACD-0D39-4F72-97CF-1E88FE4DA6A5}">
  <sheetPr>
    <tabColor theme="9" tint="-0.499984740745262"/>
    <pageSetUpPr fitToPage="1"/>
  </sheetPr>
  <dimension ref="B1:AM70"/>
  <sheetViews>
    <sheetView topLeftCell="A19" zoomScaleNormal="100" zoomScaleSheetLayoutView="100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" style="5" customWidth="1"/>
    <col min="37" max="37" width="2.33203125" style="5"/>
    <col min="38" max="38" width="37.77734375" style="5" bestFit="1" customWidth="1"/>
    <col min="39" max="39" width="4" style="5" bestFit="1" customWidth="1"/>
    <col min="40" max="40" width="2.33203125" style="5"/>
    <col min="41" max="41" width="5.6640625" style="5" bestFit="1" customWidth="1"/>
    <col min="42" max="42" width="2.33203125" style="5"/>
    <col min="43" max="43" width="5.6640625" style="5" bestFit="1" customWidth="1"/>
    <col min="44" max="47" width="2.33203125" style="5"/>
    <col min="48" max="48" width="5.6640625" style="5" bestFit="1" customWidth="1"/>
    <col min="49" max="16384" width="2.33203125" style="5"/>
  </cols>
  <sheetData>
    <row r="1" spans="2:39" ht="14.25" thickBot="1" x14ac:dyDescent="0.2">
      <c r="B1" s="29" t="s">
        <v>110</v>
      </c>
    </row>
    <row r="2" spans="2:39" ht="12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16.5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2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ht="12" customHeight="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2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9" ht="12" customHeight="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2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I8" s="31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2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9" ht="12" customHeight="1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18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18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2"/>
      <c r="M13" s="692">
        <v>50</v>
      </c>
      <c r="N13" s="693"/>
      <c r="O13" s="693"/>
      <c r="P13" s="694"/>
      <c r="Q13" s="691">
        <f>IFERROR(VLOOKUP($B$1,'그린델리카피벗발주량 (6)'!A:AR,2,FALSE),0)</f>
        <v>29</v>
      </c>
      <c r="R13" s="675"/>
      <c r="S13" s="676"/>
      <c r="T13" s="677">
        <f t="shared" ref="T13:T30" si="0">IFERROR(ROUNDDOWN(Q13/M13,0),"")</f>
        <v>0</v>
      </c>
      <c r="U13" s="678"/>
      <c r="V13" s="679"/>
      <c r="W13" s="251">
        <f t="shared" ref="W13:W30" si="1">IFERROR(Q13-(T13*M13),"")</f>
        <v>29</v>
      </c>
      <c r="X13" s="252"/>
      <c r="Y13" s="252"/>
      <c r="Z13" s="253"/>
      <c r="AA13" s="434">
        <f>IF(Q13=0,"",$B$13+4)</f>
        <v>46311</v>
      </c>
      <c r="AB13" s="250"/>
      <c r="AC13" s="250"/>
      <c r="AD13" s="250"/>
      <c r="AE13" s="250"/>
      <c r="AF13" s="250"/>
      <c r="AG13" s="250"/>
      <c r="AH13" s="255"/>
      <c r="AL13" s="26"/>
      <c r="AM13"/>
    </row>
    <row r="14" spans="2:39" ht="14.25" customHeight="1" x14ac:dyDescent="0.15">
      <c r="B14" s="143"/>
      <c r="C14" s="141"/>
      <c r="D14" s="142"/>
      <c r="E14" s="680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698">
        <f>IFERROR(VLOOKUP($B$1,'그린델리카피벗발주량 (6)'!A:AR,3,FALSE),0)</f>
        <v>2</v>
      </c>
      <c r="R14" s="699"/>
      <c r="S14" s="700"/>
      <c r="T14" s="677">
        <f t="shared" ref="T14" si="2">IFERROR(ROUNDDOWN(Q14/M14,0),"")</f>
        <v>0</v>
      </c>
      <c r="U14" s="678"/>
      <c r="V14" s="679"/>
      <c r="W14" s="251">
        <f t="shared" ref="W14" si="3">IFERROR(Q14-(T14*M14),"")</f>
        <v>2</v>
      </c>
      <c r="X14" s="252"/>
      <c r="Y14" s="252"/>
      <c r="Z14" s="253"/>
      <c r="AA14" s="434">
        <f>IF(Q14=0,"",$B$13+4)</f>
        <v>46311</v>
      </c>
      <c r="AB14" s="250"/>
      <c r="AC14" s="250"/>
      <c r="AD14" s="250"/>
      <c r="AE14" s="250"/>
      <c r="AF14" s="250"/>
      <c r="AG14" s="250"/>
      <c r="AH14" s="255"/>
      <c r="AK14" s="26"/>
      <c r="AL14" s="26"/>
      <c r="AM14"/>
    </row>
    <row r="15" spans="2:39" ht="14.25" customHeight="1" x14ac:dyDescent="0.15">
      <c r="B15" s="143"/>
      <c r="C15" s="141"/>
      <c r="D15" s="142"/>
      <c r="E15" s="680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691">
        <f>IFERROR(VLOOKUP($B$1,'그린델리카피벗발주량 (6)'!A:AR,4,FALSE),0)</f>
        <v>30</v>
      </c>
      <c r="R15" s="675"/>
      <c r="S15" s="676"/>
      <c r="T15" s="677">
        <f t="shared" si="0"/>
        <v>0</v>
      </c>
      <c r="U15" s="678"/>
      <c r="V15" s="679"/>
      <c r="W15" s="251">
        <f t="shared" si="1"/>
        <v>30</v>
      </c>
      <c r="X15" s="252"/>
      <c r="Y15" s="252"/>
      <c r="Z15" s="253"/>
      <c r="AA15" s="434">
        <f>IF(Q15=0,"",$B$13+5)</f>
        <v>46312</v>
      </c>
      <c r="AB15" s="250"/>
      <c r="AC15" s="250"/>
      <c r="AD15" s="250"/>
      <c r="AE15" s="250"/>
      <c r="AF15" s="250"/>
      <c r="AG15" s="250"/>
      <c r="AH15" s="255"/>
      <c r="AK15" s="26"/>
      <c r="AL15" s="26"/>
      <c r="AM15"/>
    </row>
    <row r="16" spans="2:39" ht="14.25" customHeight="1" x14ac:dyDescent="0.15">
      <c r="B16" s="137"/>
      <c r="C16" s="82"/>
      <c r="D16" s="139"/>
      <c r="E16" s="671" t="s">
        <v>285</v>
      </c>
      <c r="F16" s="672"/>
      <c r="G16" s="672"/>
      <c r="H16" s="672"/>
      <c r="I16" s="672"/>
      <c r="J16" s="672"/>
      <c r="K16" s="672"/>
      <c r="L16" s="681"/>
      <c r="M16" s="501">
        <v>50</v>
      </c>
      <c r="N16" s="502"/>
      <c r="O16" s="502"/>
      <c r="P16" s="503"/>
      <c r="Q16" s="246">
        <f>IFERROR(VLOOKUP($B$1,'그린델리카피벗발주량 (6)'!A:AR,5,FALSE),0)</f>
        <v>59</v>
      </c>
      <c r="R16" s="247"/>
      <c r="S16" s="248"/>
      <c r="T16" s="249">
        <f t="shared" si="0"/>
        <v>1</v>
      </c>
      <c r="U16" s="250"/>
      <c r="V16" s="250"/>
      <c r="W16" s="251">
        <f t="shared" si="1"/>
        <v>9</v>
      </c>
      <c r="X16" s="252"/>
      <c r="Y16" s="252"/>
      <c r="Z16" s="253"/>
      <c r="AA16" s="434">
        <f>IF(Q16=0,"",$B$13+5)</f>
        <v>46312</v>
      </c>
      <c r="AB16" s="250"/>
      <c r="AC16" s="250"/>
      <c r="AD16" s="250"/>
      <c r="AE16" s="250"/>
      <c r="AF16" s="250"/>
      <c r="AG16" s="250"/>
      <c r="AH16" s="255"/>
      <c r="AK16" s="26"/>
      <c r="AL16"/>
      <c r="AM16"/>
    </row>
    <row r="17" spans="2:39" ht="14.25" customHeight="1" x14ac:dyDescent="0.15">
      <c r="B17" s="17"/>
      <c r="C17" s="18"/>
      <c r="D17" s="18"/>
      <c r="E17" s="695" t="s">
        <v>358</v>
      </c>
      <c r="F17" s="696"/>
      <c r="G17" s="696"/>
      <c r="H17" s="696"/>
      <c r="I17" s="696"/>
      <c r="J17" s="696"/>
      <c r="K17" s="696"/>
      <c r="L17" s="697"/>
      <c r="M17" s="243">
        <v>50</v>
      </c>
      <c r="N17" s="244"/>
      <c r="O17" s="244"/>
      <c r="P17" s="245"/>
      <c r="Q17" s="246">
        <f>IFERROR(VLOOKUP($B$1,'그린델리카피벗발주량 (6)'!A:AR,6,FALSE),0)</f>
        <v>18</v>
      </c>
      <c r="R17" s="247"/>
      <c r="S17" s="248"/>
      <c r="T17" s="246">
        <f t="shared" si="0"/>
        <v>0</v>
      </c>
      <c r="U17" s="247"/>
      <c r="V17" s="248"/>
      <c r="W17" s="251">
        <f t="shared" si="1"/>
        <v>18</v>
      </c>
      <c r="X17" s="252"/>
      <c r="Y17" s="252"/>
      <c r="Z17" s="253"/>
      <c r="AA17" s="434">
        <f>IF(Q17=0,"",$B$13+4)</f>
        <v>46311</v>
      </c>
      <c r="AB17" s="250"/>
      <c r="AC17" s="250"/>
      <c r="AD17" s="250"/>
      <c r="AE17" s="250"/>
      <c r="AF17" s="250"/>
      <c r="AG17" s="250"/>
      <c r="AH17" s="255"/>
      <c r="AI17" s="54"/>
      <c r="AK17"/>
      <c r="AL17" s="26"/>
      <c r="AM17"/>
    </row>
    <row r="18" spans="2:39" ht="14.25" customHeight="1" x14ac:dyDescent="0.15">
      <c r="B18" s="17"/>
      <c r="C18" s="18"/>
      <c r="D18" s="18"/>
      <c r="E18" s="695" t="s">
        <v>288</v>
      </c>
      <c r="F18" s="696"/>
      <c r="G18" s="696"/>
      <c r="H18" s="696"/>
      <c r="I18" s="696"/>
      <c r="J18" s="696"/>
      <c r="K18" s="696"/>
      <c r="L18" s="697"/>
      <c r="M18" s="243">
        <v>50</v>
      </c>
      <c r="N18" s="244"/>
      <c r="O18" s="244"/>
      <c r="P18" s="245"/>
      <c r="Q18" s="246">
        <f>IFERROR(VLOOKUP($B$1,'그린델리카피벗발주량 (6)'!A:AR,7,FALSE),0)</f>
        <v>109</v>
      </c>
      <c r="R18" s="247"/>
      <c r="S18" s="248"/>
      <c r="T18" s="246">
        <f t="shared" si="0"/>
        <v>2</v>
      </c>
      <c r="U18" s="247"/>
      <c r="V18" s="248"/>
      <c r="W18" s="251">
        <f t="shared" si="1"/>
        <v>9</v>
      </c>
      <c r="X18" s="252"/>
      <c r="Y18" s="252"/>
      <c r="Z18" s="253"/>
      <c r="AA18" s="254">
        <f>IF(Q18=0,"",$B$13+5)</f>
        <v>46312</v>
      </c>
      <c r="AB18" s="250"/>
      <c r="AC18" s="250"/>
      <c r="AD18" s="250"/>
      <c r="AE18" s="250"/>
      <c r="AF18" s="250"/>
      <c r="AG18" s="250"/>
      <c r="AH18" s="255"/>
      <c r="AI18" s="54"/>
      <c r="AK18"/>
      <c r="AL18"/>
      <c r="AM18"/>
    </row>
    <row r="19" spans="2:39" ht="14.25" customHeight="1" x14ac:dyDescent="0.15">
      <c r="B19" s="17"/>
      <c r="C19" s="18"/>
      <c r="D19" s="18"/>
      <c r="E19" s="695" t="s">
        <v>289</v>
      </c>
      <c r="F19" s="696"/>
      <c r="G19" s="696"/>
      <c r="H19" s="696"/>
      <c r="I19" s="696"/>
      <c r="J19" s="696"/>
      <c r="K19" s="696"/>
      <c r="L19" s="697"/>
      <c r="M19" s="243">
        <v>50</v>
      </c>
      <c r="N19" s="244"/>
      <c r="O19" s="244"/>
      <c r="P19" s="245"/>
      <c r="Q19" s="246">
        <f>IFERROR(VLOOKUP($B$1,'그린델리카피벗발주량 (6)'!A:AR,8,FALSE),0)</f>
        <v>79</v>
      </c>
      <c r="R19" s="247"/>
      <c r="S19" s="248"/>
      <c r="T19" s="246">
        <f t="shared" si="0"/>
        <v>1</v>
      </c>
      <c r="U19" s="247"/>
      <c r="V19" s="248"/>
      <c r="W19" s="251">
        <f t="shared" si="1"/>
        <v>29</v>
      </c>
      <c r="X19" s="252"/>
      <c r="Y19" s="252"/>
      <c r="Z19" s="253"/>
      <c r="AA19" s="254">
        <f>IF(Q19=0,"",$B$13+5)</f>
        <v>46312</v>
      </c>
      <c r="AB19" s="250"/>
      <c r="AC19" s="250"/>
      <c r="AD19" s="250"/>
      <c r="AE19" s="250"/>
      <c r="AF19" s="250"/>
      <c r="AG19" s="250"/>
      <c r="AH19" s="255"/>
      <c r="AI19" s="54"/>
      <c r="AK19"/>
      <c r="AL19"/>
      <c r="AM19"/>
    </row>
    <row r="20" spans="2:39" ht="14.25" customHeight="1" x14ac:dyDescent="0.15">
      <c r="B20" s="17"/>
      <c r="C20" s="18"/>
      <c r="D20" s="18"/>
      <c r="E20" s="695" t="s">
        <v>290</v>
      </c>
      <c r="F20" s="696"/>
      <c r="G20" s="696"/>
      <c r="H20" s="696"/>
      <c r="I20" s="696"/>
      <c r="J20" s="696"/>
      <c r="K20" s="696"/>
      <c r="L20" s="697"/>
      <c r="M20" s="243">
        <v>50</v>
      </c>
      <c r="N20" s="244"/>
      <c r="O20" s="244"/>
      <c r="P20" s="245"/>
      <c r="Q20" s="246">
        <f>IFERROR(VLOOKUP($B$1,'그린델리카피벗발주량 (6)'!A:AR,9,FALSE),0)</f>
        <v>64</v>
      </c>
      <c r="R20" s="247"/>
      <c r="S20" s="248"/>
      <c r="T20" s="246">
        <f t="shared" si="0"/>
        <v>1</v>
      </c>
      <c r="U20" s="247"/>
      <c r="V20" s="248"/>
      <c r="W20" s="251">
        <f t="shared" si="1"/>
        <v>14</v>
      </c>
      <c r="X20" s="252"/>
      <c r="Y20" s="252"/>
      <c r="Z20" s="253"/>
      <c r="AA20" s="254">
        <f>IF(Q20=0,"",$B$13+4)</f>
        <v>46311</v>
      </c>
      <c r="AB20" s="250"/>
      <c r="AC20" s="250"/>
      <c r="AD20" s="250"/>
      <c r="AE20" s="250"/>
      <c r="AF20" s="250"/>
      <c r="AG20" s="250"/>
      <c r="AH20" s="255"/>
      <c r="AI20" s="54"/>
      <c r="AK20"/>
      <c r="AL20"/>
      <c r="AM20"/>
    </row>
    <row r="21" spans="2:39" ht="14.25" customHeight="1" x14ac:dyDescent="0.15">
      <c r="B21" s="17"/>
      <c r="C21" s="18"/>
      <c r="D21" s="18"/>
      <c r="E21" s="616" t="s">
        <v>371</v>
      </c>
      <c r="F21" s="617"/>
      <c r="G21" s="617"/>
      <c r="H21" s="617"/>
      <c r="I21" s="617"/>
      <c r="J21" s="617"/>
      <c r="K21" s="617"/>
      <c r="L21" s="618"/>
      <c r="M21" s="243">
        <v>50</v>
      </c>
      <c r="N21" s="244"/>
      <c r="O21" s="244"/>
      <c r="P21" s="245"/>
      <c r="Q21" s="246">
        <f>IFERROR(VLOOKUP($B$1,'그린델리카피벗발주량 (6)'!A:AR,10,FALSE),0)</f>
        <v>33</v>
      </c>
      <c r="R21" s="247"/>
      <c r="S21" s="248"/>
      <c r="T21" s="249">
        <f t="shared" si="0"/>
        <v>0</v>
      </c>
      <c r="U21" s="250"/>
      <c r="V21" s="250"/>
      <c r="W21" s="251">
        <f t="shared" si="1"/>
        <v>33</v>
      </c>
      <c r="X21" s="252"/>
      <c r="Y21" s="252"/>
      <c r="Z21" s="253"/>
      <c r="AA21" s="254">
        <f>IF(Q21=0,"",$B$13+5)</f>
        <v>46312</v>
      </c>
      <c r="AB21" s="250"/>
      <c r="AC21" s="250"/>
      <c r="AD21" s="250"/>
      <c r="AE21" s="250"/>
      <c r="AF21" s="250"/>
      <c r="AG21" s="250"/>
      <c r="AH21" s="255"/>
      <c r="AI21" s="54"/>
      <c r="AK21"/>
      <c r="AL21" s="26"/>
      <c r="AM21"/>
    </row>
    <row r="22" spans="2:39" ht="14.25" customHeight="1" x14ac:dyDescent="0.15">
      <c r="B22" s="17"/>
      <c r="C22" s="18"/>
      <c r="D22" s="18"/>
      <c r="E22" s="616" t="s">
        <v>372</v>
      </c>
      <c r="F22" s="617"/>
      <c r="G22" s="617"/>
      <c r="H22" s="617"/>
      <c r="I22" s="617"/>
      <c r="J22" s="617"/>
      <c r="K22" s="617"/>
      <c r="L22" s="618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250"/>
      <c r="W22" s="251">
        <f t="shared" si="1"/>
        <v>0</v>
      </c>
      <c r="X22" s="252"/>
      <c r="Y22" s="252"/>
      <c r="Z22" s="253"/>
      <c r="AA22" s="254" t="str">
        <f>IF(Q22=0,"",$B$13+5)</f>
        <v/>
      </c>
      <c r="AB22" s="250"/>
      <c r="AC22" s="250"/>
      <c r="AD22" s="250"/>
      <c r="AE22" s="250"/>
      <c r="AF22" s="250"/>
      <c r="AG22" s="250"/>
      <c r="AH22" s="255"/>
      <c r="AI22" s="54"/>
      <c r="AK22"/>
      <c r="AL22" s="26"/>
      <c r="AM22"/>
    </row>
    <row r="23" spans="2:39" ht="14.25" customHeight="1" x14ac:dyDescent="0.15">
      <c r="B23" s="17"/>
      <c r="C23" s="18"/>
      <c r="D23" s="18"/>
      <c r="E23" s="616" t="s">
        <v>403</v>
      </c>
      <c r="F23" s="617"/>
      <c r="G23" s="617"/>
      <c r="H23" s="617"/>
      <c r="I23" s="617"/>
      <c r="J23" s="617"/>
      <c r="K23" s="617"/>
      <c r="L23" s="618"/>
      <c r="M23" s="243">
        <v>50</v>
      </c>
      <c r="N23" s="244"/>
      <c r="O23" s="244"/>
      <c r="P23" s="245"/>
      <c r="Q23" s="246">
        <f>IFERROR(VLOOKUP($B$1,'그린델리카피벗발주량 (6)'!A:AR,12,FALSE),0)</f>
        <v>27</v>
      </c>
      <c r="R23" s="247"/>
      <c r="S23" s="248"/>
      <c r="T23" s="249">
        <f t="shared" si="0"/>
        <v>0</v>
      </c>
      <c r="U23" s="250"/>
      <c r="V23" s="250"/>
      <c r="W23" s="251">
        <f t="shared" si="1"/>
        <v>27</v>
      </c>
      <c r="X23" s="252"/>
      <c r="Y23" s="252"/>
      <c r="Z23" s="253"/>
      <c r="AA23" s="254">
        <f>IF(Q23=0,"",$B$13+4)</f>
        <v>46311</v>
      </c>
      <c r="AB23" s="250"/>
      <c r="AC23" s="250"/>
      <c r="AD23" s="250"/>
      <c r="AE23" s="250"/>
      <c r="AF23" s="250"/>
      <c r="AG23" s="250"/>
      <c r="AH23" s="255"/>
      <c r="AI23" s="54"/>
      <c r="AK23"/>
      <c r="AL23"/>
      <c r="AM23"/>
    </row>
    <row r="24" spans="2:39" ht="14.25" customHeight="1" x14ac:dyDescent="0.15">
      <c r="B24" s="17"/>
      <c r="C24" s="18"/>
      <c r="D24" s="18"/>
      <c r="E24" s="616" t="s">
        <v>416</v>
      </c>
      <c r="F24" s="617"/>
      <c r="G24" s="617"/>
      <c r="H24" s="617"/>
      <c r="I24" s="617"/>
      <c r="J24" s="617"/>
      <c r="K24" s="617"/>
      <c r="L24" s="618"/>
      <c r="M24" s="243">
        <v>50</v>
      </c>
      <c r="N24" s="244"/>
      <c r="O24" s="244"/>
      <c r="P24" s="245"/>
      <c r="Q24" s="246">
        <f>IFERROR(VLOOKUP($B$1,'그린델리카피벗발주량 (6)'!A:AR,13,FALSE),0)</f>
        <v>3</v>
      </c>
      <c r="R24" s="247"/>
      <c r="S24" s="248"/>
      <c r="T24" s="249">
        <f t="shared" ref="T24" si="4">IFERROR(ROUNDDOWN(Q24/M24,0),"")</f>
        <v>0</v>
      </c>
      <c r="U24" s="250"/>
      <c r="V24" s="250"/>
      <c r="W24" s="251">
        <f t="shared" ref="W24" si="5">IFERROR(Q24-(T24*M24),"")</f>
        <v>3</v>
      </c>
      <c r="X24" s="252"/>
      <c r="Y24" s="252"/>
      <c r="Z24" s="253"/>
      <c r="AA24" s="254">
        <f>IF(Q24=0,"",$B$13+4)</f>
        <v>46311</v>
      </c>
      <c r="AB24" s="250"/>
      <c r="AC24" s="250"/>
      <c r="AD24" s="250"/>
      <c r="AE24" s="250"/>
      <c r="AF24" s="250"/>
      <c r="AG24" s="250"/>
      <c r="AH24" s="255"/>
      <c r="AI24" s="54"/>
      <c r="AK24"/>
      <c r="AL24"/>
      <c r="AM24"/>
    </row>
    <row r="25" spans="2:39" ht="14.25" customHeight="1" x14ac:dyDescent="0.15">
      <c r="B25" s="6"/>
      <c r="C25" s="15"/>
      <c r="D25" s="7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6</v>
      </c>
      <c r="R25" s="247"/>
      <c r="S25" s="248"/>
      <c r="T25" s="249">
        <f t="shared" si="0"/>
        <v>0</v>
      </c>
      <c r="U25" s="250"/>
      <c r="V25" s="250"/>
      <c r="W25" s="251">
        <f t="shared" si="1"/>
        <v>6</v>
      </c>
      <c r="X25" s="252"/>
      <c r="Y25" s="252"/>
      <c r="Z25" s="253"/>
      <c r="AA25" s="254">
        <f>IF(Q25=0,"",$B$13+5)</f>
        <v>46312</v>
      </c>
      <c r="AB25" s="250"/>
      <c r="AC25" s="250"/>
      <c r="AD25" s="250"/>
      <c r="AE25" s="250"/>
      <c r="AF25" s="250"/>
      <c r="AG25" s="250"/>
      <c r="AH25" s="255"/>
      <c r="AI25" s="54"/>
      <c r="AK25"/>
      <c r="AL25"/>
      <c r="AM25"/>
    </row>
    <row r="26" spans="2:39" ht="14.25" customHeight="1" x14ac:dyDescent="0.15">
      <c r="B26" s="6"/>
      <c r="C26" s="15"/>
      <c r="D26" s="7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29</v>
      </c>
      <c r="R26" s="247"/>
      <c r="S26" s="248"/>
      <c r="T26" s="249">
        <f t="shared" si="0"/>
        <v>0</v>
      </c>
      <c r="U26" s="250"/>
      <c r="V26" s="250"/>
      <c r="W26" s="251">
        <f t="shared" si="1"/>
        <v>29</v>
      </c>
      <c r="X26" s="252"/>
      <c r="Y26" s="252"/>
      <c r="Z26" s="253"/>
      <c r="AA26" s="254">
        <f>IF(Q26=0,"",$B$13+5)</f>
        <v>46312</v>
      </c>
      <c r="AB26" s="250"/>
      <c r="AC26" s="250"/>
      <c r="AD26" s="250"/>
      <c r="AE26" s="250"/>
      <c r="AF26" s="250"/>
      <c r="AG26" s="250"/>
      <c r="AH26" s="255"/>
      <c r="AI26" s="54"/>
      <c r="AK26"/>
      <c r="AL26"/>
      <c r="AM26"/>
    </row>
    <row r="27" spans="2:39" ht="14.25" customHeight="1" x14ac:dyDescent="0.15">
      <c r="B27" s="6"/>
      <c r="C27" s="15"/>
      <c r="D27" s="7"/>
      <c r="E27" s="695" t="s">
        <v>422</v>
      </c>
      <c r="F27" s="696"/>
      <c r="G27" s="696"/>
      <c r="H27" s="696"/>
      <c r="I27" s="696"/>
      <c r="J27" s="696"/>
      <c r="K27" s="696"/>
      <c r="L27" s="697"/>
      <c r="M27" s="243">
        <v>50</v>
      </c>
      <c r="N27" s="244"/>
      <c r="O27" s="244"/>
      <c r="P27" s="245"/>
      <c r="Q27" s="246">
        <f>IFERROR(VLOOKUP($B$1,'그린델리카피벗발주량 (6)'!A:AR,16,FALSE),0)</f>
        <v>33</v>
      </c>
      <c r="R27" s="247"/>
      <c r="S27" s="248"/>
      <c r="T27" s="249">
        <f t="shared" si="0"/>
        <v>0</v>
      </c>
      <c r="U27" s="250"/>
      <c r="V27" s="250"/>
      <c r="W27" s="251">
        <f t="shared" si="1"/>
        <v>33</v>
      </c>
      <c r="X27" s="252"/>
      <c r="Y27" s="252"/>
      <c r="Z27" s="253"/>
      <c r="AA27" s="434">
        <f>IF(Q27=0,"",$B$13+4)</f>
        <v>46311</v>
      </c>
      <c r="AB27" s="254"/>
      <c r="AC27" s="254"/>
      <c r="AD27" s="254"/>
      <c r="AE27" s="254"/>
      <c r="AF27" s="254"/>
      <c r="AG27" s="254"/>
      <c r="AH27" s="435"/>
      <c r="AI27" s="54"/>
      <c r="AK27"/>
      <c r="AL27"/>
      <c r="AM27"/>
    </row>
    <row r="28" spans="2:39" ht="14.25" customHeight="1" x14ac:dyDescent="0.15">
      <c r="B28" s="6"/>
      <c r="C28" s="15"/>
      <c r="D28" s="7"/>
      <c r="E28" s="695" t="s">
        <v>340</v>
      </c>
      <c r="F28" s="696"/>
      <c r="G28" s="696"/>
      <c r="H28" s="696"/>
      <c r="I28" s="696"/>
      <c r="J28" s="696"/>
      <c r="K28" s="696"/>
      <c r="L28" s="697"/>
      <c r="M28" s="243">
        <v>60</v>
      </c>
      <c r="N28" s="244"/>
      <c r="O28" s="244"/>
      <c r="P28" s="245"/>
      <c r="Q28" s="246">
        <f>IFERROR(VLOOKUP($B$1,'그린델리카피벗발주량 (6)'!A:AR,17,FALSE),0)</f>
        <v>3</v>
      </c>
      <c r="R28" s="247"/>
      <c r="S28" s="248"/>
      <c r="T28" s="249">
        <f t="shared" ref="T28" si="6">IFERROR(ROUNDDOWN(Q28/M28,0),"")</f>
        <v>0</v>
      </c>
      <c r="U28" s="250"/>
      <c r="V28" s="250"/>
      <c r="W28" s="251">
        <f t="shared" ref="W28" si="7">IFERROR(Q28-(T28*M28),"")</f>
        <v>3</v>
      </c>
      <c r="X28" s="252"/>
      <c r="Y28" s="252"/>
      <c r="Z28" s="253"/>
      <c r="AA28" s="434">
        <f>IF(Q28=0,"",$B$13+3)</f>
        <v>46310</v>
      </c>
      <c r="AB28" s="254"/>
      <c r="AC28" s="254"/>
      <c r="AD28" s="254"/>
      <c r="AE28" s="254"/>
      <c r="AF28" s="254"/>
      <c r="AG28" s="254"/>
      <c r="AH28" s="435"/>
      <c r="AI28" s="54"/>
      <c r="AK28"/>
      <c r="AL28"/>
      <c r="AM28"/>
    </row>
    <row r="29" spans="2:39" ht="14.25" customHeight="1" x14ac:dyDescent="0.15">
      <c r="B29" s="6"/>
      <c r="C29" s="15"/>
      <c r="D29" s="7"/>
      <c r="E29" s="695" t="s">
        <v>382</v>
      </c>
      <c r="F29" s="696"/>
      <c r="G29" s="696"/>
      <c r="H29" s="696"/>
      <c r="I29" s="696"/>
      <c r="J29" s="696"/>
      <c r="K29" s="696"/>
      <c r="L29" s="697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250"/>
      <c r="W29" s="251">
        <f t="shared" si="1"/>
        <v>0</v>
      </c>
      <c r="X29" s="252"/>
      <c r="Y29" s="252"/>
      <c r="Z29" s="253"/>
      <c r="AA29" s="434" t="str">
        <f>IF(Q29=0,"",$B$13+3)</f>
        <v/>
      </c>
      <c r="AB29" s="254"/>
      <c r="AC29" s="254"/>
      <c r="AD29" s="254"/>
      <c r="AE29" s="254"/>
      <c r="AF29" s="254"/>
      <c r="AG29" s="254"/>
      <c r="AH29" s="435"/>
      <c r="AI29" s="54"/>
      <c r="AK29"/>
      <c r="AL29"/>
      <c r="AM29"/>
    </row>
    <row r="30" spans="2:39" ht="14.25" customHeight="1" x14ac:dyDescent="0.15">
      <c r="B30" s="6"/>
      <c r="C30" s="15"/>
      <c r="D30" s="7"/>
      <c r="E30" s="695" t="s">
        <v>212</v>
      </c>
      <c r="F30" s="696"/>
      <c r="G30" s="696"/>
      <c r="H30" s="696"/>
      <c r="I30" s="696"/>
      <c r="J30" s="696"/>
      <c r="K30" s="696"/>
      <c r="L30" s="697"/>
      <c r="M30" s="243">
        <v>35</v>
      </c>
      <c r="N30" s="244"/>
      <c r="O30" s="244"/>
      <c r="P30" s="245"/>
      <c r="Q30" s="246">
        <f>IFERROR(VLOOKUP($B$1,'그린델리카피벗발주량 (6)'!A:AR,19,FALSE),0)</f>
        <v>37</v>
      </c>
      <c r="R30" s="247"/>
      <c r="S30" s="248"/>
      <c r="T30" s="249">
        <f t="shared" si="0"/>
        <v>1</v>
      </c>
      <c r="U30" s="250"/>
      <c r="V30" s="250"/>
      <c r="W30" s="251">
        <f t="shared" si="1"/>
        <v>2</v>
      </c>
      <c r="X30" s="252"/>
      <c r="Y30" s="252"/>
      <c r="Z30" s="253"/>
      <c r="AA30" s="434">
        <f>IF(Q30=0,"",$B$13+5)</f>
        <v>46312</v>
      </c>
      <c r="AB30" s="254"/>
      <c r="AC30" s="254"/>
      <c r="AD30" s="254"/>
      <c r="AE30" s="254"/>
      <c r="AF30" s="254"/>
      <c r="AG30" s="254"/>
      <c r="AH30" s="435"/>
      <c r="AI30" s="54"/>
      <c r="AK30"/>
      <c r="AL30"/>
      <c r="AM30"/>
    </row>
    <row r="31" spans="2:39" ht="14.25" customHeight="1" x14ac:dyDescent="0.15">
      <c r="B31" s="6"/>
      <c r="C31" s="15"/>
      <c r="D31" s="7"/>
      <c r="E31" s="695"/>
      <c r="F31" s="696"/>
      <c r="G31" s="696"/>
      <c r="H31" s="696"/>
      <c r="I31" s="696"/>
      <c r="J31" s="696"/>
      <c r="K31" s="696"/>
      <c r="L31" s="697"/>
      <c r="M31" s="243"/>
      <c r="N31" s="244"/>
      <c r="O31" s="244"/>
      <c r="P31" s="245"/>
      <c r="Q31" s="246"/>
      <c r="R31" s="247"/>
      <c r="S31" s="248"/>
      <c r="T31" s="249"/>
      <c r="U31" s="250"/>
      <c r="V31" s="250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K31"/>
      <c r="AL31"/>
      <c r="AM31"/>
    </row>
    <row r="32" spans="2:39" ht="18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561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54"/>
      <c r="AB32" s="250"/>
      <c r="AC32" s="250"/>
      <c r="AD32" s="250"/>
      <c r="AE32" s="250"/>
      <c r="AF32" s="250"/>
      <c r="AG32" s="250"/>
      <c r="AH32" s="255"/>
    </row>
    <row r="33" spans="2:37" ht="18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">
        <v>108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8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9.9499999999999993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9.9499999999999993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2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2" customHeight="1" x14ac:dyDescent="0.15">
      <c r="B39" s="210" t="s">
        <v>0</v>
      </c>
      <c r="C39" s="189" t="str">
        <f>C4</f>
        <v>등록번호</v>
      </c>
      <c r="D39" s="189"/>
      <c r="E39" s="189"/>
      <c r="F39" s="189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182" t="s">
        <v>3</v>
      </c>
      <c r="S39" s="182"/>
      <c r="T39" s="182"/>
      <c r="U39" s="182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2" customHeight="1" x14ac:dyDescent="0.15">
      <c r="B40" s="210"/>
      <c r="C40" s="189"/>
      <c r="D40" s="189"/>
      <c r="E40" s="189"/>
      <c r="F40" s="189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182"/>
      <c r="S40" s="182"/>
      <c r="T40" s="182"/>
      <c r="U40" s="182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2" customHeight="1" x14ac:dyDescent="0.15">
      <c r="B41" s="210"/>
      <c r="C41" s="189" t="str">
        <f>C6</f>
        <v>상 호
(법인명)</v>
      </c>
      <c r="D41" s="189"/>
      <c r="E41" s="189"/>
      <c r="F41" s="189"/>
      <c r="G41" s="215" t="str">
        <f>G6</f>
        <v>(이마트24)</v>
      </c>
      <c r="H41" s="216"/>
      <c r="I41" s="216"/>
      <c r="J41" s="216"/>
      <c r="K41" s="217"/>
      <c r="L41" s="215" t="str">
        <f>L6</f>
        <v>김해센터(저온)</v>
      </c>
      <c r="M41" s="216"/>
      <c r="N41" s="216"/>
      <c r="O41" s="216"/>
      <c r="P41" s="217"/>
      <c r="Q41" s="189"/>
      <c r="R41" s="189" t="s">
        <v>1</v>
      </c>
      <c r="S41" s="189"/>
      <c r="T41" s="189"/>
      <c r="U41" s="189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2" customHeight="1" x14ac:dyDescent="0.15">
      <c r="B42" s="210"/>
      <c r="C42" s="189"/>
      <c r="D42" s="189"/>
      <c r="E42" s="189"/>
      <c r="F42" s="189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189"/>
      <c r="S42" s="189"/>
      <c r="T42" s="189"/>
      <c r="U42" s="189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2" customHeight="1" x14ac:dyDescent="0.15">
      <c r="B43" s="210"/>
      <c r="C43" s="189" t="s">
        <v>4</v>
      </c>
      <c r="D43" s="182"/>
      <c r="E43" s="182"/>
      <c r="F43" s="182"/>
      <c r="G43" s="199" t="str">
        <f>G8</f>
        <v>경상남도 김해시 진례면 
테크노밸리로 193-28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89"/>
      <c r="R43" s="189" t="s">
        <v>4</v>
      </c>
      <c r="S43" s="189"/>
      <c r="T43" s="189"/>
      <c r="U43" s="189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2" customHeight="1" x14ac:dyDescent="0.15">
      <c r="B44" s="210"/>
      <c r="C44" s="182"/>
      <c r="D44" s="182"/>
      <c r="E44" s="182"/>
      <c r="F44" s="182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89"/>
      <c r="R44" s="189"/>
      <c r="S44" s="189"/>
      <c r="T44" s="189"/>
      <c r="U44" s="18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2" customHeight="1" x14ac:dyDescent="0.15">
      <c r="B45" s="210"/>
      <c r="C45" s="189" t="s">
        <v>6</v>
      </c>
      <c r="D45" s="189"/>
      <c r="E45" s="189"/>
      <c r="F45" s="189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182" t="s">
        <v>13</v>
      </c>
      <c r="S45" s="182"/>
      <c r="T45" s="182"/>
      <c r="U45" s="182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2" customHeight="1" x14ac:dyDescent="0.15">
      <c r="B46" s="210"/>
      <c r="C46" s="189"/>
      <c r="D46" s="189"/>
      <c r="E46" s="189"/>
      <c r="F46" s="189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193"/>
      <c r="S46" s="193"/>
      <c r="T46" s="193"/>
      <c r="U46" s="193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8" customHeight="1" x14ac:dyDescent="0.15">
      <c r="B47" s="12" t="s">
        <v>10</v>
      </c>
      <c r="C47" s="13" t="s">
        <v>7</v>
      </c>
      <c r="D47" s="11" t="s">
        <v>8</v>
      </c>
      <c r="E47" s="182" t="str">
        <f>E12</f>
        <v>품               목</v>
      </c>
      <c r="F47" s="183"/>
      <c r="G47" s="183"/>
      <c r="H47" s="183"/>
      <c r="I47" s="183"/>
      <c r="J47" s="183"/>
      <c r="K47" s="183"/>
      <c r="L47" s="184"/>
      <c r="M47" s="185" t="str">
        <f>M12</f>
        <v>입수</v>
      </c>
      <c r="N47" s="185"/>
      <c r="O47" s="185"/>
      <c r="P47" s="185"/>
      <c r="Q47" s="690" t="str">
        <f>Q12</f>
        <v>총수량</v>
      </c>
      <c r="R47" s="186"/>
      <c r="S47" s="186"/>
      <c r="T47" s="690" t="str">
        <f t="shared" ref="T47:T61" si="8">T12</f>
        <v>박스</v>
      </c>
      <c r="U47" s="186"/>
      <c r="V47" s="186"/>
      <c r="W47" s="185" t="str">
        <f t="shared" ref="W47:W61" si="9">W12</f>
        <v>낱개수량</v>
      </c>
      <c r="X47" s="185"/>
      <c r="Y47" s="185"/>
      <c r="Z47" s="185"/>
      <c r="AA47" s="701" t="str">
        <f>AA12</f>
        <v>비고</v>
      </c>
      <c r="AB47" s="185"/>
      <c r="AC47" s="185"/>
      <c r="AD47" s="185"/>
      <c r="AE47" s="185"/>
      <c r="AF47" s="185"/>
      <c r="AG47" s="185"/>
      <c r="AH47" s="188"/>
    </row>
    <row r="48" spans="2:37" ht="18" customHeight="1" x14ac:dyDescent="0.15">
      <c r="B48" s="179">
        <f>B13</f>
        <v>46307</v>
      </c>
      <c r="C48" s="537"/>
      <c r="D48" s="538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487">
        <f>Q13</f>
        <v>29</v>
      </c>
      <c r="R48" s="686"/>
      <c r="S48" s="687"/>
      <c r="T48" s="688">
        <f t="shared" si="8"/>
        <v>0</v>
      </c>
      <c r="U48" s="689"/>
      <c r="V48" s="689"/>
      <c r="W48" s="176">
        <f t="shared" si="9"/>
        <v>29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K48" s="54"/>
    </row>
    <row r="49" spans="2:37" ht="15" customHeight="1" x14ac:dyDescent="0.15">
      <c r="B49" s="37"/>
      <c r="C49" s="38"/>
      <c r="D49" s="38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487">
        <f t="shared" ref="Q49:Q64" si="12">Q14</f>
        <v>2</v>
      </c>
      <c r="R49" s="686"/>
      <c r="S49" s="687"/>
      <c r="T49" s="688">
        <f t="shared" si="8"/>
        <v>0</v>
      </c>
      <c r="U49" s="689"/>
      <c r="V49" s="689"/>
      <c r="W49" s="176">
        <f t="shared" si="9"/>
        <v>2</v>
      </c>
      <c r="X49" s="176"/>
      <c r="Y49" s="176"/>
      <c r="Z49" s="176"/>
      <c r="AA49" s="177">
        <f t="shared" ref="AA49:AA65" si="13">AA14</f>
        <v>46311</v>
      </c>
      <c r="AB49" s="173"/>
      <c r="AC49" s="173"/>
      <c r="AD49" s="173"/>
      <c r="AE49" s="173"/>
      <c r="AF49" s="173"/>
      <c r="AG49" s="173"/>
      <c r="AH49" s="178"/>
      <c r="AK49" s="54"/>
    </row>
    <row r="50" spans="2:37" ht="15" customHeight="1" x14ac:dyDescent="0.15">
      <c r="B50" s="37"/>
      <c r="C50" s="38"/>
      <c r="D50" s="38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487">
        <f t="shared" si="12"/>
        <v>30</v>
      </c>
      <c r="R50" s="686"/>
      <c r="S50" s="687"/>
      <c r="T50" s="688">
        <f t="shared" si="8"/>
        <v>0</v>
      </c>
      <c r="U50" s="689"/>
      <c r="V50" s="689"/>
      <c r="W50" s="176">
        <f t="shared" si="9"/>
        <v>30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K50" s="54"/>
    </row>
    <row r="51" spans="2:37" ht="15" customHeight="1" x14ac:dyDescent="0.15">
      <c r="B51" s="37"/>
      <c r="C51" s="38"/>
      <c r="D51" s="38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487">
        <f t="shared" si="12"/>
        <v>59</v>
      </c>
      <c r="R51" s="686"/>
      <c r="S51" s="687"/>
      <c r="T51" s="688">
        <f t="shared" si="8"/>
        <v>1</v>
      </c>
      <c r="U51" s="689"/>
      <c r="V51" s="689"/>
      <c r="W51" s="176">
        <f t="shared" si="9"/>
        <v>9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K51" s="54"/>
    </row>
    <row r="52" spans="2:37" ht="15" customHeight="1" x14ac:dyDescent="0.15">
      <c r="B52" s="37"/>
      <c r="C52" s="38"/>
      <c r="D52" s="38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487">
        <f t="shared" si="12"/>
        <v>18</v>
      </c>
      <c r="R52" s="686"/>
      <c r="S52" s="687"/>
      <c r="T52" s="688">
        <f t="shared" si="8"/>
        <v>0</v>
      </c>
      <c r="U52" s="689"/>
      <c r="V52" s="689"/>
      <c r="W52" s="176">
        <f t="shared" si="9"/>
        <v>18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K52" s="54"/>
    </row>
    <row r="53" spans="2:37" ht="15" customHeight="1" x14ac:dyDescent="0.15">
      <c r="B53" s="37"/>
      <c r="C53" s="38"/>
      <c r="D53" s="38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487">
        <f t="shared" si="12"/>
        <v>109</v>
      </c>
      <c r="R53" s="686"/>
      <c r="S53" s="687"/>
      <c r="T53" s="688">
        <f t="shared" si="8"/>
        <v>2</v>
      </c>
      <c r="U53" s="689"/>
      <c r="V53" s="689"/>
      <c r="W53" s="176">
        <f t="shared" si="9"/>
        <v>9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K53" s="54"/>
    </row>
    <row r="54" spans="2:37" ht="15" customHeight="1" x14ac:dyDescent="0.15">
      <c r="B54" s="37"/>
      <c r="C54" s="38"/>
      <c r="D54" s="38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487">
        <f t="shared" si="12"/>
        <v>79</v>
      </c>
      <c r="R54" s="686"/>
      <c r="S54" s="687"/>
      <c r="T54" s="688">
        <f t="shared" si="8"/>
        <v>1</v>
      </c>
      <c r="U54" s="689"/>
      <c r="V54" s="689"/>
      <c r="W54" s="176">
        <f t="shared" si="9"/>
        <v>29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K54" s="54"/>
    </row>
    <row r="55" spans="2:37" ht="15" customHeight="1" x14ac:dyDescent="0.15">
      <c r="B55" s="37"/>
      <c r="C55" s="38"/>
      <c r="D55" s="38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487">
        <f t="shared" si="12"/>
        <v>64</v>
      </c>
      <c r="R55" s="686"/>
      <c r="S55" s="687"/>
      <c r="T55" s="688">
        <f t="shared" si="8"/>
        <v>1</v>
      </c>
      <c r="U55" s="689"/>
      <c r="V55" s="689"/>
      <c r="W55" s="176">
        <f t="shared" si="9"/>
        <v>14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K55" s="54"/>
    </row>
    <row r="56" spans="2:37" ht="15" customHeight="1" x14ac:dyDescent="0.15">
      <c r="B56" s="37"/>
      <c r="C56" s="38"/>
      <c r="D56" s="38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487">
        <f t="shared" si="12"/>
        <v>33</v>
      </c>
      <c r="R56" s="686"/>
      <c r="S56" s="687"/>
      <c r="T56" s="688">
        <f t="shared" si="8"/>
        <v>0</v>
      </c>
      <c r="U56" s="689"/>
      <c r="V56" s="689"/>
      <c r="W56" s="176">
        <f t="shared" si="9"/>
        <v>33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K56" s="54"/>
    </row>
    <row r="57" spans="2:37" ht="15" customHeight="1" x14ac:dyDescent="0.15">
      <c r="B57" s="37"/>
      <c r="C57" s="38"/>
      <c r="D57" s="38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487">
        <f t="shared" si="12"/>
        <v>0</v>
      </c>
      <c r="R57" s="686"/>
      <c r="S57" s="687"/>
      <c r="T57" s="688">
        <f t="shared" si="8"/>
        <v>0</v>
      </c>
      <c r="U57" s="689"/>
      <c r="V57" s="689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K57" s="54"/>
    </row>
    <row r="58" spans="2:37" ht="15" customHeight="1" x14ac:dyDescent="0.15">
      <c r="B58" s="37"/>
      <c r="C58" s="38"/>
      <c r="D58" s="38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487">
        <f t="shared" si="12"/>
        <v>27</v>
      </c>
      <c r="R58" s="686"/>
      <c r="S58" s="687"/>
      <c r="T58" s="688">
        <f t="shared" si="8"/>
        <v>0</v>
      </c>
      <c r="U58" s="689"/>
      <c r="V58" s="689"/>
      <c r="W58" s="176">
        <f t="shared" si="9"/>
        <v>27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K58" s="54"/>
    </row>
    <row r="59" spans="2:37" ht="15" customHeight="1" x14ac:dyDescent="0.15">
      <c r="B59" s="37"/>
      <c r="C59" s="38"/>
      <c r="D59" s="38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487">
        <f t="shared" si="12"/>
        <v>3</v>
      </c>
      <c r="R59" s="686"/>
      <c r="S59" s="687"/>
      <c r="T59" s="688">
        <f t="shared" si="8"/>
        <v>0</v>
      </c>
      <c r="U59" s="689"/>
      <c r="V59" s="689"/>
      <c r="W59" s="176">
        <f t="shared" si="9"/>
        <v>3</v>
      </c>
      <c r="X59" s="176"/>
      <c r="Y59" s="176"/>
      <c r="Z59" s="176"/>
      <c r="AA59" s="177">
        <f t="shared" si="13"/>
        <v>46311</v>
      </c>
      <c r="AB59" s="173"/>
      <c r="AC59" s="173"/>
      <c r="AD59" s="173"/>
      <c r="AE59" s="173"/>
      <c r="AF59" s="173"/>
      <c r="AG59" s="173"/>
      <c r="AH59" s="178"/>
      <c r="AK59" s="54"/>
    </row>
    <row r="60" spans="2:37" ht="15" customHeight="1" x14ac:dyDescent="0.15">
      <c r="B60" s="37"/>
      <c r="C60" s="38"/>
      <c r="D60" s="38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487">
        <f t="shared" si="12"/>
        <v>6</v>
      </c>
      <c r="R60" s="686"/>
      <c r="S60" s="687"/>
      <c r="T60" s="688">
        <f t="shared" si="8"/>
        <v>0</v>
      </c>
      <c r="U60" s="689"/>
      <c r="V60" s="689"/>
      <c r="W60" s="176">
        <f t="shared" si="9"/>
        <v>6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K60" s="54"/>
    </row>
    <row r="61" spans="2:37" ht="15" customHeight="1" x14ac:dyDescent="0.15">
      <c r="B61" s="37"/>
      <c r="C61" s="38"/>
      <c r="D61" s="38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487">
        <f t="shared" si="12"/>
        <v>29</v>
      </c>
      <c r="R61" s="686"/>
      <c r="S61" s="687"/>
      <c r="T61" s="688">
        <f t="shared" si="8"/>
        <v>0</v>
      </c>
      <c r="U61" s="689"/>
      <c r="V61" s="689"/>
      <c r="W61" s="176">
        <f t="shared" si="9"/>
        <v>29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K61" s="54"/>
    </row>
    <row r="62" spans="2:37" ht="15" customHeight="1" x14ac:dyDescent="0.15">
      <c r="B62" s="37"/>
      <c r="C62" s="38"/>
      <c r="D62" s="38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487">
        <f t="shared" si="12"/>
        <v>33</v>
      </c>
      <c r="R62" s="686"/>
      <c r="S62" s="687"/>
      <c r="T62" s="688">
        <f>T26</f>
        <v>0</v>
      </c>
      <c r="U62" s="689"/>
      <c r="V62" s="689"/>
      <c r="W62" s="176">
        <f>W26</f>
        <v>29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K62" s="54"/>
    </row>
    <row r="63" spans="2:37" ht="15" customHeight="1" x14ac:dyDescent="0.15">
      <c r="B63" s="37"/>
      <c r="C63" s="38"/>
      <c r="D63" s="38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487">
        <f t="shared" si="12"/>
        <v>3</v>
      </c>
      <c r="R63" s="686"/>
      <c r="S63" s="687"/>
      <c r="T63" s="688">
        <f>T27</f>
        <v>0</v>
      </c>
      <c r="U63" s="689"/>
      <c r="V63" s="689"/>
      <c r="W63" s="176">
        <f>W27</f>
        <v>33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K63" s="54"/>
    </row>
    <row r="64" spans="2:37" ht="15" customHeight="1" x14ac:dyDescent="0.15">
      <c r="B64" s="37"/>
      <c r="C64" s="38"/>
      <c r="D64" s="38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487">
        <f t="shared" si="12"/>
        <v>0</v>
      </c>
      <c r="R64" s="686"/>
      <c r="S64" s="687"/>
      <c r="T64" s="688">
        <f t="shared" ref="T64:T65" si="14">T29</f>
        <v>0</v>
      </c>
      <c r="U64" s="689"/>
      <c r="V64" s="689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K64" s="54"/>
    </row>
    <row r="65" spans="2:37" ht="15" customHeight="1" x14ac:dyDescent="0.15">
      <c r="B65" s="37"/>
      <c r="C65" s="38"/>
      <c r="D65" s="38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487">
        <f>Q30</f>
        <v>37</v>
      </c>
      <c r="R65" s="686"/>
      <c r="S65" s="687"/>
      <c r="T65" s="688">
        <f t="shared" si="14"/>
        <v>1</v>
      </c>
      <c r="U65" s="689"/>
      <c r="V65" s="689"/>
      <c r="W65" s="176">
        <f t="shared" si="15"/>
        <v>2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K65" s="54"/>
    </row>
    <row r="66" spans="2:37" ht="16.5" customHeight="1" x14ac:dyDescent="0.15">
      <c r="B66" s="37"/>
      <c r="C66" s="38"/>
      <c r="D66" s="38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487"/>
      <c r="R66" s="686"/>
      <c r="S66" s="687"/>
      <c r="T66" s="487"/>
      <c r="U66" s="686"/>
      <c r="V66" s="687"/>
      <c r="W66" s="336"/>
      <c r="X66" s="337"/>
      <c r="Y66" s="337"/>
      <c r="Z66" s="338"/>
      <c r="AA66" s="384"/>
      <c r="AB66" s="385"/>
      <c r="AC66" s="385"/>
      <c r="AD66" s="385"/>
      <c r="AE66" s="385"/>
      <c r="AF66" s="385"/>
      <c r="AG66" s="385"/>
      <c r="AH66" s="386"/>
      <c r="AK66" s="54"/>
    </row>
    <row r="67" spans="2:37" ht="18" customHeight="1" thickBot="1" x14ac:dyDescent="0.2">
      <c r="B67" s="632" t="str">
        <f>B32</f>
        <v>총수량</v>
      </c>
      <c r="C67" s="633"/>
      <c r="D67" s="634"/>
      <c r="E67" s="153"/>
      <c r="F67" s="154"/>
      <c r="G67" s="154"/>
      <c r="H67" s="154"/>
      <c r="I67" s="154"/>
      <c r="J67" s="154"/>
      <c r="K67" s="154"/>
      <c r="L67" s="154"/>
      <c r="M67" s="702">
        <f>M32</f>
        <v>561</v>
      </c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635"/>
      <c r="AB67" s="636"/>
      <c r="AC67" s="636"/>
      <c r="AD67" s="636"/>
      <c r="AE67" s="636"/>
      <c r="AF67" s="636"/>
      <c r="AG67" s="636"/>
      <c r="AH67" s="638"/>
    </row>
    <row r="68" spans="2:37" ht="18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경상남도 김해시 진례면 
테크노밸리로 193-28
TEL 070-4398-2825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8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E30:L30"/>
    <mergeCell ref="M30:P30"/>
    <mergeCell ref="Q21:S21"/>
    <mergeCell ref="T21:V21"/>
    <mergeCell ref="E22:L22"/>
    <mergeCell ref="M22:P22"/>
    <mergeCell ref="Q22:S22"/>
    <mergeCell ref="E27:L27"/>
    <mergeCell ref="T25:V25"/>
    <mergeCell ref="E26:L26"/>
    <mergeCell ref="M26:P26"/>
    <mergeCell ref="E21:L21"/>
    <mergeCell ref="M21:P21"/>
    <mergeCell ref="Q25:S25"/>
    <mergeCell ref="T22:V22"/>
    <mergeCell ref="T29:V29"/>
    <mergeCell ref="E23:L23"/>
    <mergeCell ref="M23:P23"/>
    <mergeCell ref="T26:V26"/>
    <mergeCell ref="E57:L57"/>
    <mergeCell ref="M57:P57"/>
    <mergeCell ref="Q57:S57"/>
    <mergeCell ref="T57:V57"/>
    <mergeCell ref="W57:Z57"/>
    <mergeCell ref="Q60:S60"/>
    <mergeCell ref="E63:L63"/>
    <mergeCell ref="E61:L61"/>
    <mergeCell ref="E62:L62"/>
    <mergeCell ref="E59:L59"/>
    <mergeCell ref="M59:P59"/>
    <mergeCell ref="Q59:S59"/>
    <mergeCell ref="T58:V58"/>
    <mergeCell ref="M58:P58"/>
    <mergeCell ref="E58:L58"/>
    <mergeCell ref="W62:Z62"/>
    <mergeCell ref="Q63:S63"/>
    <mergeCell ref="T60:V60"/>
    <mergeCell ref="W59:Z59"/>
    <mergeCell ref="E64:L64"/>
    <mergeCell ref="M64:P64"/>
    <mergeCell ref="E60:L60"/>
    <mergeCell ref="AA28:AH28"/>
    <mergeCell ref="T65:V65"/>
    <mergeCell ref="Q65:S65"/>
    <mergeCell ref="M65:P65"/>
    <mergeCell ref="M54:P54"/>
    <mergeCell ref="Q58:S58"/>
    <mergeCell ref="T55:V55"/>
    <mergeCell ref="Q55:S55"/>
    <mergeCell ref="T56:V56"/>
    <mergeCell ref="AA55:AH55"/>
    <mergeCell ref="AA58:AH58"/>
    <mergeCell ref="W55:Z55"/>
    <mergeCell ref="M63:P63"/>
    <mergeCell ref="M60:P60"/>
    <mergeCell ref="M61:P61"/>
    <mergeCell ref="Q61:S61"/>
    <mergeCell ref="T61:V61"/>
    <mergeCell ref="W61:Z61"/>
    <mergeCell ref="M62:P62"/>
    <mergeCell ref="Q62:S62"/>
    <mergeCell ref="T62:V62"/>
    <mergeCell ref="AA53:AH53"/>
    <mergeCell ref="R45:U46"/>
    <mergeCell ref="E54:L54"/>
    <mergeCell ref="Q54:S54"/>
    <mergeCell ref="Q56:S56"/>
    <mergeCell ref="W56:Z56"/>
    <mergeCell ref="T54:V54"/>
    <mergeCell ref="W54:Z54"/>
    <mergeCell ref="AA51:AH51"/>
    <mergeCell ref="W53:Z53"/>
    <mergeCell ref="AA56:AH56"/>
    <mergeCell ref="AA52:AH52"/>
    <mergeCell ref="T52:V52"/>
    <mergeCell ref="T50:V50"/>
    <mergeCell ref="W50:Z50"/>
    <mergeCell ref="E49:L49"/>
    <mergeCell ref="M49:P49"/>
    <mergeCell ref="Q49:S49"/>
    <mergeCell ref="T49:V49"/>
    <mergeCell ref="W49:Z49"/>
    <mergeCell ref="AA49:AH49"/>
    <mergeCell ref="E56:L56"/>
    <mergeCell ref="M56:P56"/>
    <mergeCell ref="M55:P55"/>
    <mergeCell ref="E55:L55"/>
    <mergeCell ref="C45:F46"/>
    <mergeCell ref="G41:K42"/>
    <mergeCell ref="C39:F40"/>
    <mergeCell ref="C43:F44"/>
    <mergeCell ref="G43:P44"/>
    <mergeCell ref="E24:L24"/>
    <mergeCell ref="M24:P24"/>
    <mergeCell ref="Q24:S24"/>
    <mergeCell ref="Q29:S29"/>
    <mergeCell ref="E25:L25"/>
    <mergeCell ref="M27:P27"/>
    <mergeCell ref="E29:L29"/>
    <mergeCell ref="M29:P29"/>
    <mergeCell ref="M25:P25"/>
    <mergeCell ref="Q26:S26"/>
    <mergeCell ref="M51:P51"/>
    <mergeCell ref="E50:L50"/>
    <mergeCell ref="M50:P50"/>
    <mergeCell ref="E32:L32"/>
    <mergeCell ref="B32:D32"/>
    <mergeCell ref="E31:L31"/>
    <mergeCell ref="B48:D48"/>
    <mergeCell ref="B39:B46"/>
    <mergeCell ref="E28:L28"/>
    <mergeCell ref="M28:P28"/>
    <mergeCell ref="Q28:S28"/>
    <mergeCell ref="T28:V28"/>
    <mergeCell ref="W28:Z28"/>
    <mergeCell ref="T24:V24"/>
    <mergeCell ref="W24:Z2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AA24:AH24"/>
    <mergeCell ref="R8:U9"/>
    <mergeCell ref="V8:AH9"/>
    <mergeCell ref="G10:P11"/>
    <mergeCell ref="R10:U11"/>
    <mergeCell ref="AB10:AC11"/>
    <mergeCell ref="C10:F11"/>
    <mergeCell ref="V10:AA11"/>
    <mergeCell ref="B68:V69"/>
    <mergeCell ref="W68:AH69"/>
    <mergeCell ref="B67:D67"/>
    <mergeCell ref="E67:L67"/>
    <mergeCell ref="AA67:AH67"/>
    <mergeCell ref="M67:Z67"/>
    <mergeCell ref="W65:Z65"/>
    <mergeCell ref="Q66:S66"/>
    <mergeCell ref="AA66:AH66"/>
    <mergeCell ref="AA65:AH65"/>
    <mergeCell ref="M66:P66"/>
    <mergeCell ref="W66:Z66"/>
    <mergeCell ref="E66:L66"/>
    <mergeCell ref="T66:V66"/>
    <mergeCell ref="E65:L65"/>
    <mergeCell ref="AA59:AH59"/>
    <mergeCell ref="W58:Z58"/>
    <mergeCell ref="AD10:AH11"/>
    <mergeCell ref="R41:U42"/>
    <mergeCell ref="AA48:AH48"/>
    <mergeCell ref="Q47:S47"/>
    <mergeCell ref="Q48:S48"/>
    <mergeCell ref="AB45:AC46"/>
    <mergeCell ref="AD45:AH46"/>
    <mergeCell ref="AA47:AH47"/>
    <mergeCell ref="Q52:S52"/>
    <mergeCell ref="Q51:S51"/>
    <mergeCell ref="T51:V51"/>
    <mergeCell ref="R39:U40"/>
    <mergeCell ref="Q31:S31"/>
    <mergeCell ref="T31:V31"/>
    <mergeCell ref="W31:Z31"/>
    <mergeCell ref="V43:AH44"/>
    <mergeCell ref="T48:V48"/>
    <mergeCell ref="R43:U44"/>
    <mergeCell ref="W26:Z26"/>
    <mergeCell ref="AA26:AH26"/>
    <mergeCell ref="AA27:AH27"/>
    <mergeCell ref="W27:Z27"/>
    <mergeCell ref="AA29:AH29"/>
    <mergeCell ref="AA57:AH57"/>
    <mergeCell ref="T27:V27"/>
    <mergeCell ref="Q27:S27"/>
    <mergeCell ref="W29:Z29"/>
    <mergeCell ref="W14:Z14"/>
    <mergeCell ref="W47:Z47"/>
    <mergeCell ref="AA12:AH12"/>
    <mergeCell ref="AA20:AH20"/>
    <mergeCell ref="AA19:AH19"/>
    <mergeCell ref="AA18:AH18"/>
    <mergeCell ref="W20:Z20"/>
    <mergeCell ref="W48:Z48"/>
    <mergeCell ref="Q50:S50"/>
    <mergeCell ref="W51:Z51"/>
    <mergeCell ref="W52:Z52"/>
    <mergeCell ref="AA16:AH16"/>
    <mergeCell ref="Q12:S12"/>
    <mergeCell ref="M32:Z32"/>
    <mergeCell ref="B33:V34"/>
    <mergeCell ref="W33:AH34"/>
    <mergeCell ref="AA32:AH32"/>
    <mergeCell ref="B37:AH38"/>
    <mergeCell ref="AA31:AH31"/>
    <mergeCell ref="E47:L47"/>
    <mergeCell ref="AA64:AH64"/>
    <mergeCell ref="W63:Z63"/>
    <mergeCell ref="AA63:AH63"/>
    <mergeCell ref="AA60:AH60"/>
    <mergeCell ref="W60:Z60"/>
    <mergeCell ref="Q64:S64"/>
    <mergeCell ref="T64:V64"/>
    <mergeCell ref="T63:V63"/>
    <mergeCell ref="W64:Z64"/>
    <mergeCell ref="AA61:AH61"/>
    <mergeCell ref="AA62:AH62"/>
    <mergeCell ref="M17:P17"/>
    <mergeCell ref="M13:P13"/>
    <mergeCell ref="Q13:S13"/>
    <mergeCell ref="T13:V13"/>
    <mergeCell ref="E20:L20"/>
    <mergeCell ref="M20:P20"/>
    <mergeCell ref="E14:L14"/>
    <mergeCell ref="M14:P14"/>
    <mergeCell ref="Q14:S14"/>
    <mergeCell ref="T14:V14"/>
    <mergeCell ref="Q17:S17"/>
    <mergeCell ref="T17:V17"/>
    <mergeCell ref="E19:L19"/>
    <mergeCell ref="M19:P19"/>
    <mergeCell ref="E16:L16"/>
    <mergeCell ref="T18:V18"/>
    <mergeCell ref="M18:P18"/>
    <mergeCell ref="E18:L18"/>
    <mergeCell ref="E17:L17"/>
    <mergeCell ref="B13:D13"/>
    <mergeCell ref="E15:L15"/>
    <mergeCell ref="W13:Z13"/>
    <mergeCell ref="W16:Z16"/>
    <mergeCell ref="M16:P16"/>
    <mergeCell ref="AA13:AH13"/>
    <mergeCell ref="Q16:S16"/>
    <mergeCell ref="T16:V16"/>
    <mergeCell ref="E12:L12"/>
    <mergeCell ref="AA15:AH15"/>
    <mergeCell ref="W15:Z15"/>
    <mergeCell ref="M12:P12"/>
    <mergeCell ref="T12:V12"/>
    <mergeCell ref="W12:Z12"/>
    <mergeCell ref="AA14:AH14"/>
    <mergeCell ref="M15:P15"/>
    <mergeCell ref="Q15:S15"/>
    <mergeCell ref="T15:V15"/>
    <mergeCell ref="E13:L13"/>
    <mergeCell ref="M48:P48"/>
    <mergeCell ref="Q19:S19"/>
    <mergeCell ref="Q23:S23"/>
    <mergeCell ref="T23:V23"/>
    <mergeCell ref="M47:P47"/>
    <mergeCell ref="G39:P40"/>
    <mergeCell ref="AA17:AH17"/>
    <mergeCell ref="T19:V19"/>
    <mergeCell ref="Q18:S18"/>
    <mergeCell ref="W19:Z19"/>
    <mergeCell ref="W25:Z25"/>
    <mergeCell ref="W23:Z23"/>
    <mergeCell ref="W21:Z21"/>
    <mergeCell ref="AA21:AH21"/>
    <mergeCell ref="W22:Z22"/>
    <mergeCell ref="AA22:AH22"/>
    <mergeCell ref="Q20:S20"/>
    <mergeCell ref="T20:V20"/>
    <mergeCell ref="W18:Z18"/>
    <mergeCell ref="W17:Z17"/>
    <mergeCell ref="AA25:AH25"/>
    <mergeCell ref="AA23:AH23"/>
    <mergeCell ref="AA30:AH30"/>
    <mergeCell ref="M31:P31"/>
    <mergeCell ref="E53:L53"/>
    <mergeCell ref="M53:P53"/>
    <mergeCell ref="Q53:S53"/>
    <mergeCell ref="T53:V53"/>
    <mergeCell ref="T59:V59"/>
    <mergeCell ref="E51:L51"/>
    <mergeCell ref="T30:V30"/>
    <mergeCell ref="W30:Z30"/>
    <mergeCell ref="V41:AA42"/>
    <mergeCell ref="V39:AH40"/>
    <mergeCell ref="T47:V47"/>
    <mergeCell ref="Q30:S30"/>
    <mergeCell ref="AA54:AH54"/>
    <mergeCell ref="E52:L52"/>
    <mergeCell ref="M52:P52"/>
    <mergeCell ref="AA50:AH50"/>
    <mergeCell ref="L41:P42"/>
    <mergeCell ref="V45:AA46"/>
    <mergeCell ref="AB41:AC42"/>
    <mergeCell ref="G45:P46"/>
    <mergeCell ref="AD41:AH42"/>
    <mergeCell ref="Q39:Q46"/>
    <mergeCell ref="E48:L48"/>
    <mergeCell ref="C41:F42"/>
  </mergeCells>
  <phoneticPr fontId="7" type="noConversion"/>
  <conditionalFormatting sqref="AA13:AH14">
    <cfRule type="expression" dxfId="707" priority="10244">
      <formula>Q13:S31=0</formula>
    </cfRule>
  </conditionalFormatting>
  <conditionalFormatting sqref="AA15:AH17">
    <cfRule type="expression" dxfId="706" priority="8">
      <formula>Q15:S32=0</formula>
    </cfRule>
  </conditionalFormatting>
  <conditionalFormatting sqref="AA18:AH19 AA21:AH22">
    <cfRule type="expression" dxfId="705" priority="4">
      <formula>Q18:S34=0</formula>
    </cfRule>
  </conditionalFormatting>
  <conditionalFormatting sqref="AA20:AH20 AA23:AH24">
    <cfRule type="expression" dxfId="704" priority="10133">
      <formula>Q20:S35=0</formula>
    </cfRule>
  </conditionalFormatting>
  <conditionalFormatting sqref="AA25:AH26 AA29:AH30">
    <cfRule type="expression" dxfId="703" priority="10397">
      <formula>Q25:S38=0</formula>
    </cfRule>
  </conditionalFormatting>
  <conditionalFormatting sqref="AA27:AH28">
    <cfRule type="expression" dxfId="702" priority="2">
      <formula>Q27:S41=0</formula>
    </cfRule>
  </conditionalFormatting>
  <conditionalFormatting sqref="AA31:AH31">
    <cfRule type="expression" dxfId="701" priority="40">
      <formula>Q31:S45=0</formula>
    </cfRule>
  </conditionalFormatting>
  <conditionalFormatting sqref="AA32:AH32">
    <cfRule type="expression" dxfId="700" priority="18">
      <formula>Q32:S47=0</formula>
    </cfRule>
  </conditionalFormatting>
  <conditionalFormatting sqref="AA48:AH65">
    <cfRule type="expression" dxfId="699" priority="10302">
      <formula>Q48:S69=0</formula>
    </cfRule>
  </conditionalFormatting>
  <conditionalFormatting sqref="AA66:AH66">
    <cfRule type="expression" dxfId="698" priority="10279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H37:K40 W33 G8:L11 N8:P11 H2:K5 G2:G6 M2:P5 L2:L6 Q2:AH11 G43:L46 N43:P46 G37:G41 Q37:AH46 M37:P40 L37:L41 D35:F38 G35:AH36 B35:C39 E32:M32 B47:D47 C16:D16 E14:E16 B12:E13 C17:E31 B16:B33 M8:M31 T13:T31 Q13:Q31 AA47:AA66 M43:M67 E47:E67 B48:B68 AA12:AA32" xr:uid="{2D143AC3-EE14-4C5F-9E9B-3E9E71E5C493}"/>
  </dataValidations>
  <printOptions horizontalCentered="1"/>
  <pageMargins left="0" right="0" top="0.11811023622047245" bottom="0" header="0" footer="0"/>
  <pageSetup paperSize="9" scale="81" orientation="portrait"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A73F7-5472-4E3A-BA84-6D642661F291}">
  <sheetPr>
    <tabColor theme="9" tint="-0.499984740745262"/>
    <pageSetUpPr fitToPage="1"/>
  </sheetPr>
  <dimension ref="B1:AK70"/>
  <sheetViews>
    <sheetView topLeftCell="C21" zoomScaleNormal="100" zoomScaleSheetLayoutView="85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1.88671875" style="5" customWidth="1"/>
    <col min="37" max="37" width="2.33203125" style="5"/>
    <col min="38" max="38" width="37.77734375" style="5" bestFit="1" customWidth="1"/>
    <col min="39" max="39" width="6.33203125" style="5" bestFit="1" customWidth="1"/>
    <col min="40" max="41" width="5.6640625" style="5" bestFit="1" customWidth="1"/>
    <col min="42" max="42" width="2.33203125" style="5"/>
    <col min="43" max="43" width="5.6640625" style="5" bestFit="1" customWidth="1"/>
    <col min="44" max="47" width="2.33203125" style="5"/>
    <col min="48" max="48" width="5.6640625" style="5" bestFit="1" customWidth="1"/>
    <col min="49" max="16384" width="2.33203125" style="5"/>
  </cols>
  <sheetData>
    <row r="1" spans="2:37" ht="14.25" thickBot="1" x14ac:dyDescent="0.2">
      <c r="B1" s="29" t="s">
        <v>57</v>
      </c>
    </row>
    <row r="2" spans="2:37" ht="12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16.5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2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ht="12" customHeight="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2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7" ht="12" customHeight="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2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I8" s="31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2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7" ht="12" customHeight="1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18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18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2"/>
      <c r="M13" s="692">
        <v>50</v>
      </c>
      <c r="N13" s="693"/>
      <c r="O13" s="693"/>
      <c r="P13" s="694"/>
      <c r="Q13" s="691">
        <f>IFERROR(VLOOKUP($B$1,'그린델리카피벗발주량 (6)'!A:AR,2,FALSE),0)</f>
        <v>58</v>
      </c>
      <c r="R13" s="675"/>
      <c r="S13" s="676"/>
      <c r="T13" s="677">
        <f t="shared" ref="T13:T30" si="0">IFERROR(ROUNDDOWN(Q13/M13,0),"")</f>
        <v>1</v>
      </c>
      <c r="U13" s="678"/>
      <c r="V13" s="679"/>
      <c r="W13" s="251">
        <f t="shared" ref="W13:W30" si="1">IFERROR(Q13-(T13*M13),"")</f>
        <v>8</v>
      </c>
      <c r="X13" s="252"/>
      <c r="Y13" s="252"/>
      <c r="Z13" s="253"/>
      <c r="AA13" s="434">
        <f>IF(Q13=0,"",$B$13+4)</f>
        <v>46311</v>
      </c>
      <c r="AB13" s="250"/>
      <c r="AC13" s="250"/>
      <c r="AD13" s="250"/>
      <c r="AE13" s="250"/>
      <c r="AF13" s="250"/>
      <c r="AG13" s="250"/>
      <c r="AH13" s="255"/>
    </row>
    <row r="14" spans="2:37" ht="14.25" customHeight="1" x14ac:dyDescent="0.15">
      <c r="B14" s="143"/>
      <c r="C14" s="141"/>
      <c r="D14" s="142"/>
      <c r="E14" s="672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698">
        <f>IFERROR(VLOOKUP($B$1,'그린델리카피벗발주량 (6)'!A:AR,3,FALSE),0)</f>
        <v>3</v>
      </c>
      <c r="R14" s="699"/>
      <c r="S14" s="700"/>
      <c r="T14" s="677">
        <f t="shared" ref="T14" si="2">IFERROR(ROUNDDOWN(Q14/M14,0),"")</f>
        <v>0</v>
      </c>
      <c r="U14" s="678"/>
      <c r="V14" s="679"/>
      <c r="W14" s="251">
        <f t="shared" ref="W14" si="3">IFERROR(Q14-(T14*M14),"")</f>
        <v>3</v>
      </c>
      <c r="X14" s="252"/>
      <c r="Y14" s="252"/>
      <c r="Z14" s="253"/>
      <c r="AA14" s="434">
        <f>IF(Q14=0,"",$B$13+4)</f>
        <v>46311</v>
      </c>
      <c r="AB14" s="250"/>
      <c r="AC14" s="250"/>
      <c r="AD14" s="250"/>
      <c r="AE14" s="250"/>
      <c r="AF14" s="250"/>
      <c r="AG14" s="250"/>
      <c r="AH14" s="255"/>
      <c r="AK14" s="26"/>
    </row>
    <row r="15" spans="2:37" ht="14.25" customHeight="1" x14ac:dyDescent="0.15">
      <c r="B15" s="143"/>
      <c r="C15" s="141"/>
      <c r="D15" s="142"/>
      <c r="E15" s="672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691">
        <f>IFERROR(VLOOKUP($B$1,'그린델리카피벗발주량 (6)'!A:AR,4,FALSE),0)</f>
        <v>62</v>
      </c>
      <c r="R15" s="675"/>
      <c r="S15" s="676"/>
      <c r="T15" s="677">
        <f t="shared" si="0"/>
        <v>1</v>
      </c>
      <c r="U15" s="678"/>
      <c r="V15" s="679"/>
      <c r="W15" s="251">
        <f t="shared" si="1"/>
        <v>22</v>
      </c>
      <c r="X15" s="252"/>
      <c r="Y15" s="252"/>
      <c r="Z15" s="253"/>
      <c r="AA15" s="434">
        <f>IF(Q15=0,"",$B$13+5)</f>
        <v>46312</v>
      </c>
      <c r="AB15" s="250"/>
      <c r="AC15" s="250"/>
      <c r="AD15" s="250"/>
      <c r="AE15" s="250"/>
      <c r="AF15" s="250"/>
      <c r="AG15" s="250"/>
      <c r="AH15" s="255"/>
      <c r="AK15" s="26"/>
    </row>
    <row r="16" spans="2:37" ht="14.25" customHeight="1" x14ac:dyDescent="0.15">
      <c r="B16" s="137"/>
      <c r="C16" s="82"/>
      <c r="D16" s="139"/>
      <c r="E16" s="671" t="s">
        <v>285</v>
      </c>
      <c r="F16" s="672"/>
      <c r="G16" s="672"/>
      <c r="H16" s="672"/>
      <c r="I16" s="672"/>
      <c r="J16" s="672"/>
      <c r="K16" s="672"/>
      <c r="L16" s="681"/>
      <c r="M16" s="501">
        <v>50</v>
      </c>
      <c r="N16" s="502"/>
      <c r="O16" s="502"/>
      <c r="P16" s="503"/>
      <c r="Q16" s="246">
        <f>IFERROR(VLOOKUP($B$1,'그린델리카피벗발주량 (6)'!A:AR,5,FALSE),0)</f>
        <v>121</v>
      </c>
      <c r="R16" s="247"/>
      <c r="S16" s="248"/>
      <c r="T16" s="249">
        <f t="shared" si="0"/>
        <v>2</v>
      </c>
      <c r="U16" s="250"/>
      <c r="V16" s="250"/>
      <c r="W16" s="251">
        <f t="shared" si="1"/>
        <v>21</v>
      </c>
      <c r="X16" s="252"/>
      <c r="Y16" s="252"/>
      <c r="Z16" s="253"/>
      <c r="AA16" s="434">
        <f>IF(Q16=0,"",$B$13+5)</f>
        <v>46312</v>
      </c>
      <c r="AB16" s="250"/>
      <c r="AC16" s="250"/>
      <c r="AD16" s="250"/>
      <c r="AE16" s="250"/>
      <c r="AF16" s="250"/>
      <c r="AG16" s="250"/>
      <c r="AH16" s="255"/>
      <c r="AK16" s="26"/>
    </row>
    <row r="17" spans="2:37" ht="14.25" customHeight="1" x14ac:dyDescent="0.15">
      <c r="B17" s="17"/>
      <c r="C17" s="18"/>
      <c r="D17" s="18"/>
      <c r="E17" s="695" t="s">
        <v>358</v>
      </c>
      <c r="F17" s="696"/>
      <c r="G17" s="696"/>
      <c r="H17" s="696"/>
      <c r="I17" s="696"/>
      <c r="J17" s="696"/>
      <c r="K17" s="696"/>
      <c r="L17" s="697"/>
      <c r="M17" s="243">
        <v>50</v>
      </c>
      <c r="N17" s="244"/>
      <c r="O17" s="244"/>
      <c r="P17" s="245"/>
      <c r="Q17" s="246">
        <f>IFERROR(VLOOKUP($B$1,'그린델리카피벗발주량 (6)'!A:AR,6,FALSE),0)</f>
        <v>45</v>
      </c>
      <c r="R17" s="247"/>
      <c r="S17" s="248"/>
      <c r="T17" s="246">
        <f t="shared" si="0"/>
        <v>0</v>
      </c>
      <c r="U17" s="247"/>
      <c r="V17" s="248"/>
      <c r="W17" s="251">
        <f t="shared" si="1"/>
        <v>45</v>
      </c>
      <c r="X17" s="252"/>
      <c r="Y17" s="252"/>
      <c r="Z17" s="253"/>
      <c r="AA17" s="434">
        <f>IF(Q17=0,"",$B$13+4)</f>
        <v>46311</v>
      </c>
      <c r="AB17" s="250"/>
      <c r="AC17" s="250"/>
      <c r="AD17" s="250"/>
      <c r="AE17" s="250"/>
      <c r="AF17" s="250"/>
      <c r="AG17" s="250"/>
      <c r="AH17" s="255"/>
      <c r="AI17" s="54"/>
      <c r="AK17"/>
    </row>
    <row r="18" spans="2:37" ht="14.25" customHeight="1" x14ac:dyDescent="0.15">
      <c r="B18" s="17"/>
      <c r="C18" s="18"/>
      <c r="D18" s="18"/>
      <c r="E18" s="695" t="s">
        <v>288</v>
      </c>
      <c r="F18" s="696"/>
      <c r="G18" s="696"/>
      <c r="H18" s="696"/>
      <c r="I18" s="696"/>
      <c r="J18" s="696"/>
      <c r="K18" s="696"/>
      <c r="L18" s="697"/>
      <c r="M18" s="243">
        <v>50</v>
      </c>
      <c r="N18" s="244"/>
      <c r="O18" s="244"/>
      <c r="P18" s="245"/>
      <c r="Q18" s="246">
        <f>IFERROR(VLOOKUP($B$1,'그린델리카피벗발주량 (6)'!A:AR,7,FALSE),0)</f>
        <v>185</v>
      </c>
      <c r="R18" s="247"/>
      <c r="S18" s="248"/>
      <c r="T18" s="246">
        <f t="shared" si="0"/>
        <v>3</v>
      </c>
      <c r="U18" s="247"/>
      <c r="V18" s="248"/>
      <c r="W18" s="251">
        <f t="shared" si="1"/>
        <v>35</v>
      </c>
      <c r="X18" s="252"/>
      <c r="Y18" s="252"/>
      <c r="Z18" s="253"/>
      <c r="AA18" s="254">
        <f>IF(Q18=0,"",$B$13+5)</f>
        <v>46312</v>
      </c>
      <c r="AB18" s="250"/>
      <c r="AC18" s="250"/>
      <c r="AD18" s="250"/>
      <c r="AE18" s="250"/>
      <c r="AF18" s="250"/>
      <c r="AG18" s="250"/>
      <c r="AH18" s="255"/>
      <c r="AI18" s="54"/>
      <c r="AK18"/>
    </row>
    <row r="19" spans="2:37" ht="14.25" customHeight="1" x14ac:dyDescent="0.15">
      <c r="B19" s="17"/>
      <c r="C19" s="18"/>
      <c r="D19" s="18"/>
      <c r="E19" s="695" t="s">
        <v>289</v>
      </c>
      <c r="F19" s="696"/>
      <c r="G19" s="696"/>
      <c r="H19" s="696"/>
      <c r="I19" s="696"/>
      <c r="J19" s="696"/>
      <c r="K19" s="696"/>
      <c r="L19" s="697"/>
      <c r="M19" s="243">
        <v>50</v>
      </c>
      <c r="N19" s="244"/>
      <c r="O19" s="244"/>
      <c r="P19" s="245"/>
      <c r="Q19" s="246">
        <f>IFERROR(VLOOKUP($B$1,'그린델리카피벗발주량 (6)'!A:AR,8,FALSE),0)</f>
        <v>138</v>
      </c>
      <c r="R19" s="247"/>
      <c r="S19" s="248"/>
      <c r="T19" s="246">
        <f t="shared" si="0"/>
        <v>2</v>
      </c>
      <c r="U19" s="247"/>
      <c r="V19" s="248"/>
      <c r="W19" s="251">
        <f t="shared" si="1"/>
        <v>38</v>
      </c>
      <c r="X19" s="252"/>
      <c r="Y19" s="252"/>
      <c r="Z19" s="253"/>
      <c r="AA19" s="254">
        <f>IF(Q19=0,"",$B$13+5)</f>
        <v>46312</v>
      </c>
      <c r="AB19" s="250"/>
      <c r="AC19" s="250"/>
      <c r="AD19" s="250"/>
      <c r="AE19" s="250"/>
      <c r="AF19" s="250"/>
      <c r="AG19" s="250"/>
      <c r="AH19" s="255"/>
      <c r="AI19" s="54"/>
      <c r="AK19"/>
    </row>
    <row r="20" spans="2:37" ht="14.25" customHeight="1" x14ac:dyDescent="0.15">
      <c r="B20" s="17"/>
      <c r="C20" s="18"/>
      <c r="D20" s="18"/>
      <c r="E20" s="695" t="s">
        <v>290</v>
      </c>
      <c r="F20" s="696"/>
      <c r="G20" s="696"/>
      <c r="H20" s="696"/>
      <c r="I20" s="696"/>
      <c r="J20" s="696"/>
      <c r="K20" s="696"/>
      <c r="L20" s="697"/>
      <c r="M20" s="243">
        <v>50</v>
      </c>
      <c r="N20" s="244"/>
      <c r="O20" s="244"/>
      <c r="P20" s="245"/>
      <c r="Q20" s="246">
        <f>IFERROR(VLOOKUP($B$1,'그린델리카피벗발주량 (6)'!A:AR,9,FALSE),0)</f>
        <v>157</v>
      </c>
      <c r="R20" s="247"/>
      <c r="S20" s="248"/>
      <c r="T20" s="246">
        <f t="shared" si="0"/>
        <v>3</v>
      </c>
      <c r="U20" s="247"/>
      <c r="V20" s="248"/>
      <c r="W20" s="251">
        <f t="shared" si="1"/>
        <v>7</v>
      </c>
      <c r="X20" s="252"/>
      <c r="Y20" s="252"/>
      <c r="Z20" s="253"/>
      <c r="AA20" s="254">
        <f>IF(Q20=0,"",$B$13+4)</f>
        <v>46311</v>
      </c>
      <c r="AB20" s="250"/>
      <c r="AC20" s="250"/>
      <c r="AD20" s="250"/>
      <c r="AE20" s="250"/>
      <c r="AF20" s="250"/>
      <c r="AG20" s="250"/>
      <c r="AH20" s="255"/>
      <c r="AI20" s="54"/>
      <c r="AK20"/>
    </row>
    <row r="21" spans="2:37" ht="14.25" customHeight="1" x14ac:dyDescent="0.15">
      <c r="B21" s="17"/>
      <c r="C21" s="18"/>
      <c r="D21" s="18"/>
      <c r="E21" s="616" t="s">
        <v>371</v>
      </c>
      <c r="F21" s="617"/>
      <c r="G21" s="617"/>
      <c r="H21" s="617"/>
      <c r="I21" s="617"/>
      <c r="J21" s="617"/>
      <c r="K21" s="617"/>
      <c r="L21" s="618"/>
      <c r="M21" s="243">
        <v>50</v>
      </c>
      <c r="N21" s="244"/>
      <c r="O21" s="244"/>
      <c r="P21" s="245"/>
      <c r="Q21" s="246">
        <f>IFERROR(VLOOKUP($B$1,'그린델리카피벗발주량 (6)'!A:AR,10,FALSE),0)</f>
        <v>66</v>
      </c>
      <c r="R21" s="247"/>
      <c r="S21" s="248"/>
      <c r="T21" s="249">
        <f t="shared" si="0"/>
        <v>1</v>
      </c>
      <c r="U21" s="250"/>
      <c r="V21" s="250"/>
      <c r="W21" s="251">
        <f t="shared" si="1"/>
        <v>16</v>
      </c>
      <c r="X21" s="252"/>
      <c r="Y21" s="252"/>
      <c r="Z21" s="253"/>
      <c r="AA21" s="254">
        <f>IF(Q21=0,"",$B$13+5)</f>
        <v>46312</v>
      </c>
      <c r="AB21" s="250"/>
      <c r="AC21" s="250"/>
      <c r="AD21" s="250"/>
      <c r="AE21" s="250"/>
      <c r="AF21" s="250"/>
      <c r="AG21" s="250"/>
      <c r="AH21" s="255"/>
      <c r="AI21" s="54"/>
      <c r="AK21"/>
    </row>
    <row r="22" spans="2:37" ht="14.25" customHeight="1" x14ac:dyDescent="0.15">
      <c r="B22" s="17"/>
      <c r="C22" s="18"/>
      <c r="D22" s="18"/>
      <c r="E22" s="616" t="s">
        <v>372</v>
      </c>
      <c r="F22" s="617"/>
      <c r="G22" s="617"/>
      <c r="H22" s="617"/>
      <c r="I22" s="617"/>
      <c r="J22" s="617"/>
      <c r="K22" s="617"/>
      <c r="L22" s="618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250"/>
      <c r="W22" s="251">
        <f t="shared" si="1"/>
        <v>0</v>
      </c>
      <c r="X22" s="252"/>
      <c r="Y22" s="252"/>
      <c r="Z22" s="253"/>
      <c r="AA22" s="254" t="str">
        <f>IF(Q22=0,"",$B$13+5)</f>
        <v/>
      </c>
      <c r="AB22" s="250"/>
      <c r="AC22" s="250"/>
      <c r="AD22" s="250"/>
      <c r="AE22" s="250"/>
      <c r="AF22" s="250"/>
      <c r="AG22" s="250"/>
      <c r="AH22" s="255"/>
      <c r="AI22" s="54"/>
      <c r="AK22"/>
    </row>
    <row r="23" spans="2:37" ht="14.25" customHeight="1" x14ac:dyDescent="0.15">
      <c r="B23" s="17"/>
      <c r="C23" s="18"/>
      <c r="D23" s="18"/>
      <c r="E23" s="616" t="s">
        <v>403</v>
      </c>
      <c r="F23" s="617"/>
      <c r="G23" s="617"/>
      <c r="H23" s="617"/>
      <c r="I23" s="617"/>
      <c r="J23" s="617"/>
      <c r="K23" s="617"/>
      <c r="L23" s="618"/>
      <c r="M23" s="243">
        <v>50</v>
      </c>
      <c r="N23" s="244"/>
      <c r="O23" s="244"/>
      <c r="P23" s="245"/>
      <c r="Q23" s="246">
        <f>IFERROR(VLOOKUP($B$1,'그린델리카피벗발주량 (6)'!A:AR,12,FALSE),0)</f>
        <v>45</v>
      </c>
      <c r="R23" s="247"/>
      <c r="S23" s="248"/>
      <c r="T23" s="249">
        <f t="shared" si="0"/>
        <v>0</v>
      </c>
      <c r="U23" s="250"/>
      <c r="V23" s="250"/>
      <c r="W23" s="251">
        <f t="shared" si="1"/>
        <v>45</v>
      </c>
      <c r="X23" s="252"/>
      <c r="Y23" s="252"/>
      <c r="Z23" s="253"/>
      <c r="AA23" s="254">
        <f>IF(Q23=0,"",$B$13+4)</f>
        <v>46311</v>
      </c>
      <c r="AB23" s="250"/>
      <c r="AC23" s="250"/>
      <c r="AD23" s="250"/>
      <c r="AE23" s="250"/>
      <c r="AF23" s="250"/>
      <c r="AG23" s="250"/>
      <c r="AH23" s="255"/>
      <c r="AI23" s="54"/>
      <c r="AK23"/>
    </row>
    <row r="24" spans="2:37" ht="14.25" customHeight="1" x14ac:dyDescent="0.15">
      <c r="B24" s="17"/>
      <c r="C24" s="18"/>
      <c r="D24" s="18"/>
      <c r="E24" s="616" t="s">
        <v>416</v>
      </c>
      <c r="F24" s="617"/>
      <c r="G24" s="617"/>
      <c r="H24" s="617"/>
      <c r="I24" s="617"/>
      <c r="J24" s="617"/>
      <c r="K24" s="617"/>
      <c r="L24" s="618"/>
      <c r="M24" s="243">
        <v>50</v>
      </c>
      <c r="N24" s="244"/>
      <c r="O24" s="244"/>
      <c r="P24" s="245"/>
      <c r="Q24" s="246">
        <f>IFERROR(VLOOKUP($B$1,'그린델리카피벗발주량 (6)'!A:AR,13,FALSE),0)</f>
        <v>4</v>
      </c>
      <c r="R24" s="247"/>
      <c r="S24" s="248"/>
      <c r="T24" s="249">
        <f t="shared" ref="T24" si="4">IFERROR(ROUNDDOWN(Q24/M24,0),"")</f>
        <v>0</v>
      </c>
      <c r="U24" s="250"/>
      <c r="V24" s="250"/>
      <c r="W24" s="251">
        <f t="shared" ref="W24" si="5">IFERROR(Q24-(T24*M24),"")</f>
        <v>4</v>
      </c>
      <c r="X24" s="252"/>
      <c r="Y24" s="252"/>
      <c r="Z24" s="253"/>
      <c r="AA24" s="254">
        <f>IF(Q24=0,"",$B$13+4)</f>
        <v>46311</v>
      </c>
      <c r="AB24" s="250"/>
      <c r="AC24" s="250"/>
      <c r="AD24" s="250"/>
      <c r="AE24" s="250"/>
      <c r="AF24" s="250"/>
      <c r="AG24" s="250"/>
      <c r="AH24" s="255"/>
      <c r="AI24" s="54"/>
      <c r="AK24"/>
    </row>
    <row r="25" spans="2:37" ht="14.25" customHeight="1" x14ac:dyDescent="0.15">
      <c r="B25" s="6"/>
      <c r="C25" s="15"/>
      <c r="D25" s="7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6</v>
      </c>
      <c r="R25" s="247"/>
      <c r="S25" s="248"/>
      <c r="T25" s="249">
        <f t="shared" si="0"/>
        <v>0</v>
      </c>
      <c r="U25" s="250"/>
      <c r="V25" s="250"/>
      <c r="W25" s="251">
        <f t="shared" si="1"/>
        <v>6</v>
      </c>
      <c r="X25" s="252"/>
      <c r="Y25" s="252"/>
      <c r="Z25" s="253"/>
      <c r="AA25" s="254">
        <f>IF(Q25=0,"",$B$13+5)</f>
        <v>46312</v>
      </c>
      <c r="AB25" s="250"/>
      <c r="AC25" s="250"/>
      <c r="AD25" s="250"/>
      <c r="AE25" s="250"/>
      <c r="AF25" s="250"/>
      <c r="AG25" s="250"/>
      <c r="AH25" s="255"/>
      <c r="AI25" s="54"/>
      <c r="AK25"/>
    </row>
    <row r="26" spans="2:37" ht="14.25" customHeight="1" x14ac:dyDescent="0.15">
      <c r="B26" s="6"/>
      <c r="C26" s="15"/>
      <c r="D26" s="7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47</v>
      </c>
      <c r="R26" s="247"/>
      <c r="S26" s="248"/>
      <c r="T26" s="249">
        <f t="shared" si="0"/>
        <v>1</v>
      </c>
      <c r="U26" s="250"/>
      <c r="V26" s="250"/>
      <c r="W26" s="251">
        <f t="shared" si="1"/>
        <v>7</v>
      </c>
      <c r="X26" s="252"/>
      <c r="Y26" s="252"/>
      <c r="Z26" s="253"/>
      <c r="AA26" s="254">
        <f>IF(Q26=0,"",$B$13+5)</f>
        <v>46312</v>
      </c>
      <c r="AB26" s="250"/>
      <c r="AC26" s="250"/>
      <c r="AD26" s="250"/>
      <c r="AE26" s="250"/>
      <c r="AF26" s="250"/>
      <c r="AG26" s="250"/>
      <c r="AH26" s="255"/>
      <c r="AI26" s="54"/>
      <c r="AK26"/>
    </row>
    <row r="27" spans="2:37" ht="14.25" customHeight="1" x14ac:dyDescent="0.15">
      <c r="B27" s="6"/>
      <c r="C27" s="15"/>
      <c r="D27" s="7"/>
      <c r="E27" s="695" t="s">
        <v>422</v>
      </c>
      <c r="F27" s="696"/>
      <c r="G27" s="696"/>
      <c r="H27" s="696"/>
      <c r="I27" s="696"/>
      <c r="J27" s="696"/>
      <c r="K27" s="696"/>
      <c r="L27" s="697"/>
      <c r="M27" s="243">
        <v>50</v>
      </c>
      <c r="N27" s="244"/>
      <c r="O27" s="244"/>
      <c r="P27" s="245"/>
      <c r="Q27" s="246">
        <f>IFERROR(VLOOKUP($B$1,'그린델리카피벗발주량 (6)'!A:AR,16,FALSE),0)</f>
        <v>61</v>
      </c>
      <c r="R27" s="247"/>
      <c r="S27" s="248"/>
      <c r="T27" s="249">
        <f t="shared" si="0"/>
        <v>1</v>
      </c>
      <c r="U27" s="250"/>
      <c r="V27" s="250"/>
      <c r="W27" s="251">
        <f t="shared" si="1"/>
        <v>11</v>
      </c>
      <c r="X27" s="252"/>
      <c r="Y27" s="252"/>
      <c r="Z27" s="253"/>
      <c r="AA27" s="434">
        <f>IF(Q27=0,"",$B$13+4)</f>
        <v>46311</v>
      </c>
      <c r="AB27" s="254"/>
      <c r="AC27" s="254"/>
      <c r="AD27" s="254"/>
      <c r="AE27" s="254"/>
      <c r="AF27" s="254"/>
      <c r="AG27" s="254"/>
      <c r="AH27" s="435"/>
      <c r="AI27" s="54"/>
      <c r="AK27"/>
    </row>
    <row r="28" spans="2:37" ht="14.25" customHeight="1" x14ac:dyDescent="0.15">
      <c r="B28" s="6"/>
      <c r="C28" s="15"/>
      <c r="D28" s="7"/>
      <c r="E28" s="695" t="s">
        <v>340</v>
      </c>
      <c r="F28" s="696"/>
      <c r="G28" s="696"/>
      <c r="H28" s="696"/>
      <c r="I28" s="696"/>
      <c r="J28" s="696"/>
      <c r="K28" s="696"/>
      <c r="L28" s="697"/>
      <c r="M28" s="243">
        <v>60</v>
      </c>
      <c r="N28" s="244"/>
      <c r="O28" s="244"/>
      <c r="P28" s="245"/>
      <c r="Q28" s="246">
        <f>IFERROR(VLOOKUP($B$1,'그린델리카피벗발주량 (6)'!A:AR,17,FALSE),0)</f>
        <v>11</v>
      </c>
      <c r="R28" s="247"/>
      <c r="S28" s="248"/>
      <c r="T28" s="249">
        <f t="shared" ref="T28" si="6">IFERROR(ROUNDDOWN(Q28/M28,0),"")</f>
        <v>0</v>
      </c>
      <c r="U28" s="250"/>
      <c r="V28" s="250"/>
      <c r="W28" s="251">
        <f t="shared" ref="W28" si="7">IFERROR(Q28-(T28*M28),"")</f>
        <v>11</v>
      </c>
      <c r="X28" s="252"/>
      <c r="Y28" s="252"/>
      <c r="Z28" s="253"/>
      <c r="AA28" s="434">
        <f>IF(Q28=0,"",$B$13+3)</f>
        <v>46310</v>
      </c>
      <c r="AB28" s="254"/>
      <c r="AC28" s="254"/>
      <c r="AD28" s="254"/>
      <c r="AE28" s="254"/>
      <c r="AF28" s="254"/>
      <c r="AG28" s="254"/>
      <c r="AH28" s="435"/>
      <c r="AI28" s="54"/>
      <c r="AK28"/>
    </row>
    <row r="29" spans="2:37" ht="14.25" customHeight="1" x14ac:dyDescent="0.15">
      <c r="B29" s="6"/>
      <c r="C29" s="15"/>
      <c r="D29" s="7"/>
      <c r="E29" s="695" t="s">
        <v>382</v>
      </c>
      <c r="F29" s="696"/>
      <c r="G29" s="696"/>
      <c r="H29" s="696"/>
      <c r="I29" s="696"/>
      <c r="J29" s="696"/>
      <c r="K29" s="696"/>
      <c r="L29" s="697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250"/>
      <c r="W29" s="251">
        <f t="shared" si="1"/>
        <v>0</v>
      </c>
      <c r="X29" s="252"/>
      <c r="Y29" s="252"/>
      <c r="Z29" s="253"/>
      <c r="AA29" s="434" t="str">
        <f>IF(Q29=0,"",$B$13+3)</f>
        <v/>
      </c>
      <c r="AB29" s="254"/>
      <c r="AC29" s="254"/>
      <c r="AD29" s="254"/>
      <c r="AE29" s="254"/>
      <c r="AF29" s="254"/>
      <c r="AG29" s="254"/>
      <c r="AH29" s="435"/>
      <c r="AI29" s="54"/>
      <c r="AK29"/>
    </row>
    <row r="30" spans="2:37" ht="14.25" customHeight="1" x14ac:dyDescent="0.15">
      <c r="B30" s="6"/>
      <c r="C30" s="15"/>
      <c r="D30" s="7"/>
      <c r="E30" s="695" t="s">
        <v>212</v>
      </c>
      <c r="F30" s="696"/>
      <c r="G30" s="696"/>
      <c r="H30" s="696"/>
      <c r="I30" s="696"/>
      <c r="J30" s="696"/>
      <c r="K30" s="696"/>
      <c r="L30" s="697"/>
      <c r="M30" s="243">
        <v>35</v>
      </c>
      <c r="N30" s="244"/>
      <c r="O30" s="244"/>
      <c r="P30" s="245"/>
      <c r="Q30" s="246">
        <f>IFERROR(VLOOKUP($B$1,'그린델리카피벗발주량 (6)'!A:AR,19,FALSE),0)</f>
        <v>44</v>
      </c>
      <c r="R30" s="247"/>
      <c r="S30" s="248"/>
      <c r="T30" s="249">
        <f t="shared" si="0"/>
        <v>1</v>
      </c>
      <c r="U30" s="250"/>
      <c r="V30" s="250"/>
      <c r="W30" s="251">
        <f t="shared" si="1"/>
        <v>9</v>
      </c>
      <c r="X30" s="252"/>
      <c r="Y30" s="252"/>
      <c r="Z30" s="253"/>
      <c r="AA30" s="434">
        <f>IF(Q30=0,"",$B$13+5)</f>
        <v>46312</v>
      </c>
      <c r="AB30" s="254"/>
      <c r="AC30" s="254"/>
      <c r="AD30" s="254"/>
      <c r="AE30" s="254"/>
      <c r="AF30" s="254"/>
      <c r="AG30" s="254"/>
      <c r="AH30" s="435"/>
      <c r="AI30" s="54"/>
      <c r="AK30"/>
    </row>
    <row r="31" spans="2:37" ht="14.25" customHeight="1" x14ac:dyDescent="0.15">
      <c r="B31" s="6"/>
      <c r="C31" s="15"/>
      <c r="D31" s="7"/>
      <c r="E31" s="695"/>
      <c r="F31" s="696"/>
      <c r="G31" s="696"/>
      <c r="H31" s="696"/>
      <c r="I31" s="696"/>
      <c r="J31" s="696"/>
      <c r="K31" s="696"/>
      <c r="L31" s="697"/>
      <c r="M31" s="243"/>
      <c r="N31" s="244"/>
      <c r="O31" s="244"/>
      <c r="P31" s="245"/>
      <c r="Q31" s="246"/>
      <c r="R31" s="247"/>
      <c r="S31" s="248"/>
      <c r="T31" s="249"/>
      <c r="U31" s="250"/>
      <c r="V31" s="250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K31"/>
    </row>
    <row r="32" spans="2:37" ht="18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1053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54"/>
      <c r="AB32" s="250"/>
      <c r="AC32" s="250"/>
      <c r="AD32" s="250"/>
      <c r="AE32" s="250"/>
      <c r="AF32" s="250"/>
      <c r="AG32" s="250"/>
      <c r="AH32" s="255"/>
    </row>
    <row r="33" spans="2:37" ht="18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tr">
        <f>G8</f>
        <v>경상남도 양산시 산막공단북3길 25(산막동 313-4)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8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9.9499999999999993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9.9499999999999993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2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2" customHeight="1" x14ac:dyDescent="0.15">
      <c r="B39" s="210" t="s">
        <v>0</v>
      </c>
      <c r="C39" s="189" t="str">
        <f>C4</f>
        <v>등록번호</v>
      </c>
      <c r="D39" s="189"/>
      <c r="E39" s="189"/>
      <c r="F39" s="189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182" t="s">
        <v>3</v>
      </c>
      <c r="S39" s="182"/>
      <c r="T39" s="182"/>
      <c r="U39" s="182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2" customHeight="1" x14ac:dyDescent="0.15">
      <c r="B40" s="210"/>
      <c r="C40" s="189"/>
      <c r="D40" s="189"/>
      <c r="E40" s="189"/>
      <c r="F40" s="189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182"/>
      <c r="S40" s="182"/>
      <c r="T40" s="182"/>
      <c r="U40" s="182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2" customHeight="1" x14ac:dyDescent="0.15">
      <c r="B41" s="210"/>
      <c r="C41" s="189" t="str">
        <f>C6</f>
        <v>상 호
(법인명)</v>
      </c>
      <c r="D41" s="189"/>
      <c r="E41" s="189"/>
      <c r="F41" s="189"/>
      <c r="G41" s="215" t="str">
        <f>G6</f>
        <v>(이마트24)</v>
      </c>
      <c r="H41" s="216"/>
      <c r="I41" s="216"/>
      <c r="J41" s="216"/>
      <c r="K41" s="217"/>
      <c r="L41" s="215" t="str">
        <f>L6</f>
        <v>양산센터(저온)</v>
      </c>
      <c r="M41" s="216"/>
      <c r="N41" s="216"/>
      <c r="O41" s="216"/>
      <c r="P41" s="217"/>
      <c r="Q41" s="189"/>
      <c r="R41" s="189" t="s">
        <v>1</v>
      </c>
      <c r="S41" s="189"/>
      <c r="T41" s="189"/>
      <c r="U41" s="189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2" customHeight="1" x14ac:dyDescent="0.15">
      <c r="B42" s="210"/>
      <c r="C42" s="189"/>
      <c r="D42" s="189"/>
      <c r="E42" s="189"/>
      <c r="F42" s="189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189"/>
      <c r="S42" s="189"/>
      <c r="T42" s="189"/>
      <c r="U42" s="189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2" customHeight="1" x14ac:dyDescent="0.15">
      <c r="B43" s="210"/>
      <c r="C43" s="189" t="s">
        <v>4</v>
      </c>
      <c r="D43" s="182"/>
      <c r="E43" s="182"/>
      <c r="F43" s="182"/>
      <c r="G43" s="199" t="str">
        <f>G8</f>
        <v>경상남도 양산시 산막공단북3길 25(산막동 313-4)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89"/>
      <c r="R43" s="189" t="s">
        <v>4</v>
      </c>
      <c r="S43" s="189"/>
      <c r="T43" s="189"/>
      <c r="U43" s="189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2" customHeight="1" x14ac:dyDescent="0.15">
      <c r="B44" s="210"/>
      <c r="C44" s="182"/>
      <c r="D44" s="182"/>
      <c r="E44" s="182"/>
      <c r="F44" s="182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89"/>
      <c r="R44" s="189"/>
      <c r="S44" s="189"/>
      <c r="T44" s="189"/>
      <c r="U44" s="18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2" customHeight="1" x14ac:dyDescent="0.15">
      <c r="B45" s="210"/>
      <c r="C45" s="189" t="s">
        <v>6</v>
      </c>
      <c r="D45" s="189"/>
      <c r="E45" s="189"/>
      <c r="F45" s="189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182" t="s">
        <v>13</v>
      </c>
      <c r="S45" s="182"/>
      <c r="T45" s="182"/>
      <c r="U45" s="182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2" customHeight="1" x14ac:dyDescent="0.15">
      <c r="B46" s="210"/>
      <c r="C46" s="189"/>
      <c r="D46" s="189"/>
      <c r="E46" s="189"/>
      <c r="F46" s="189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193"/>
      <c r="S46" s="193"/>
      <c r="T46" s="193"/>
      <c r="U46" s="193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8" customHeight="1" x14ac:dyDescent="0.15">
      <c r="B47" s="12" t="s">
        <v>10</v>
      </c>
      <c r="C47" s="13" t="s">
        <v>7</v>
      </c>
      <c r="D47" s="11" t="s">
        <v>8</v>
      </c>
      <c r="E47" s="182" t="str">
        <f>E12</f>
        <v>품               목</v>
      </c>
      <c r="F47" s="183"/>
      <c r="G47" s="183"/>
      <c r="H47" s="183"/>
      <c r="I47" s="183"/>
      <c r="J47" s="183"/>
      <c r="K47" s="183"/>
      <c r="L47" s="184"/>
      <c r="M47" s="185" t="str">
        <f>M12</f>
        <v>입수</v>
      </c>
      <c r="N47" s="185"/>
      <c r="O47" s="185"/>
      <c r="P47" s="185"/>
      <c r="Q47" s="690" t="str">
        <f>Q12</f>
        <v>총수량</v>
      </c>
      <c r="R47" s="186"/>
      <c r="S47" s="186"/>
      <c r="T47" s="690" t="str">
        <f t="shared" ref="T47:T61" si="8">T12</f>
        <v>박스</v>
      </c>
      <c r="U47" s="186"/>
      <c r="V47" s="186"/>
      <c r="W47" s="185" t="str">
        <f t="shared" ref="W47:W61" si="9">W12</f>
        <v>낱개수량</v>
      </c>
      <c r="X47" s="185"/>
      <c r="Y47" s="185"/>
      <c r="Z47" s="185"/>
      <c r="AA47" s="701" t="str">
        <f>AA12</f>
        <v>비고</v>
      </c>
      <c r="AB47" s="185"/>
      <c r="AC47" s="185"/>
      <c r="AD47" s="185"/>
      <c r="AE47" s="185"/>
      <c r="AF47" s="185"/>
      <c r="AG47" s="185"/>
      <c r="AH47" s="188"/>
    </row>
    <row r="48" spans="2:37" ht="18" customHeight="1" x14ac:dyDescent="0.15">
      <c r="B48" s="179">
        <f>B13</f>
        <v>46307</v>
      </c>
      <c r="C48" s="537"/>
      <c r="D48" s="538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487">
        <f>Q13</f>
        <v>58</v>
      </c>
      <c r="R48" s="686"/>
      <c r="S48" s="687"/>
      <c r="T48" s="688">
        <f t="shared" si="8"/>
        <v>1</v>
      </c>
      <c r="U48" s="689"/>
      <c r="V48" s="689"/>
      <c r="W48" s="176">
        <f t="shared" si="9"/>
        <v>8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K48" s="54"/>
    </row>
    <row r="49" spans="2:37" ht="15" customHeight="1" x14ac:dyDescent="0.15">
      <c r="B49" s="37"/>
      <c r="C49" s="38"/>
      <c r="D49" s="38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487">
        <f t="shared" ref="Q49:Q64" si="12">Q14</f>
        <v>3</v>
      </c>
      <c r="R49" s="686"/>
      <c r="S49" s="687"/>
      <c r="T49" s="688">
        <f t="shared" si="8"/>
        <v>0</v>
      </c>
      <c r="U49" s="689"/>
      <c r="V49" s="689"/>
      <c r="W49" s="176">
        <f t="shared" si="9"/>
        <v>3</v>
      </c>
      <c r="X49" s="176"/>
      <c r="Y49" s="176"/>
      <c r="Z49" s="176"/>
      <c r="AA49" s="177">
        <f t="shared" ref="AA49:AA65" si="13">AA14</f>
        <v>46311</v>
      </c>
      <c r="AB49" s="173"/>
      <c r="AC49" s="173"/>
      <c r="AD49" s="173"/>
      <c r="AE49" s="173"/>
      <c r="AF49" s="173"/>
      <c r="AG49" s="173"/>
      <c r="AH49" s="178"/>
      <c r="AK49" s="54"/>
    </row>
    <row r="50" spans="2:37" ht="15" customHeight="1" x14ac:dyDescent="0.15">
      <c r="B50" s="37"/>
      <c r="C50" s="38"/>
      <c r="D50" s="38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487">
        <f t="shared" si="12"/>
        <v>62</v>
      </c>
      <c r="R50" s="686"/>
      <c r="S50" s="687"/>
      <c r="T50" s="688">
        <f t="shared" si="8"/>
        <v>1</v>
      </c>
      <c r="U50" s="689"/>
      <c r="V50" s="689"/>
      <c r="W50" s="176">
        <f t="shared" si="9"/>
        <v>22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K50" s="54"/>
    </row>
    <row r="51" spans="2:37" ht="15" customHeight="1" x14ac:dyDescent="0.15">
      <c r="B51" s="37"/>
      <c r="C51" s="38"/>
      <c r="D51" s="38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487">
        <f t="shared" si="12"/>
        <v>121</v>
      </c>
      <c r="R51" s="686"/>
      <c r="S51" s="687"/>
      <c r="T51" s="688">
        <f t="shared" si="8"/>
        <v>2</v>
      </c>
      <c r="U51" s="689"/>
      <c r="V51" s="689"/>
      <c r="W51" s="176">
        <f t="shared" si="9"/>
        <v>21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K51" s="54"/>
    </row>
    <row r="52" spans="2:37" ht="15" customHeight="1" x14ac:dyDescent="0.15">
      <c r="B52" s="37"/>
      <c r="C52" s="38"/>
      <c r="D52" s="38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487">
        <f t="shared" si="12"/>
        <v>45</v>
      </c>
      <c r="R52" s="686"/>
      <c r="S52" s="687"/>
      <c r="T52" s="688">
        <f t="shared" si="8"/>
        <v>0</v>
      </c>
      <c r="U52" s="689"/>
      <c r="V52" s="689"/>
      <c r="W52" s="176">
        <f t="shared" si="9"/>
        <v>45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K52" s="54"/>
    </row>
    <row r="53" spans="2:37" ht="15" customHeight="1" x14ac:dyDescent="0.15">
      <c r="B53" s="37"/>
      <c r="C53" s="38"/>
      <c r="D53" s="38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487">
        <f t="shared" si="12"/>
        <v>185</v>
      </c>
      <c r="R53" s="686"/>
      <c r="S53" s="687"/>
      <c r="T53" s="688">
        <f t="shared" si="8"/>
        <v>3</v>
      </c>
      <c r="U53" s="689"/>
      <c r="V53" s="689"/>
      <c r="W53" s="176">
        <f t="shared" si="9"/>
        <v>35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K53" s="54"/>
    </row>
    <row r="54" spans="2:37" ht="15" customHeight="1" x14ac:dyDescent="0.15">
      <c r="B54" s="37"/>
      <c r="C54" s="38"/>
      <c r="D54" s="38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487">
        <f t="shared" si="12"/>
        <v>138</v>
      </c>
      <c r="R54" s="686"/>
      <c r="S54" s="687"/>
      <c r="T54" s="688">
        <f t="shared" si="8"/>
        <v>2</v>
      </c>
      <c r="U54" s="689"/>
      <c r="V54" s="689"/>
      <c r="W54" s="176">
        <f t="shared" si="9"/>
        <v>38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K54" s="54"/>
    </row>
    <row r="55" spans="2:37" ht="15" customHeight="1" x14ac:dyDescent="0.15">
      <c r="B55" s="37"/>
      <c r="C55" s="38"/>
      <c r="D55" s="38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487">
        <f t="shared" si="12"/>
        <v>157</v>
      </c>
      <c r="R55" s="686"/>
      <c r="S55" s="687"/>
      <c r="T55" s="688">
        <f t="shared" si="8"/>
        <v>3</v>
      </c>
      <c r="U55" s="689"/>
      <c r="V55" s="689"/>
      <c r="W55" s="176">
        <f t="shared" si="9"/>
        <v>7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K55" s="54"/>
    </row>
    <row r="56" spans="2:37" ht="15" customHeight="1" x14ac:dyDescent="0.15">
      <c r="B56" s="37"/>
      <c r="C56" s="38"/>
      <c r="D56" s="38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487">
        <f t="shared" si="12"/>
        <v>66</v>
      </c>
      <c r="R56" s="686"/>
      <c r="S56" s="687"/>
      <c r="T56" s="688">
        <f t="shared" si="8"/>
        <v>1</v>
      </c>
      <c r="U56" s="689"/>
      <c r="V56" s="689"/>
      <c r="W56" s="176">
        <f t="shared" si="9"/>
        <v>16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K56" s="54"/>
    </row>
    <row r="57" spans="2:37" ht="15" customHeight="1" x14ac:dyDescent="0.15">
      <c r="B57" s="37"/>
      <c r="C57" s="38"/>
      <c r="D57" s="38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487">
        <f t="shared" si="12"/>
        <v>0</v>
      </c>
      <c r="R57" s="686"/>
      <c r="S57" s="687"/>
      <c r="T57" s="688">
        <f t="shared" si="8"/>
        <v>0</v>
      </c>
      <c r="U57" s="689"/>
      <c r="V57" s="689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K57" s="54"/>
    </row>
    <row r="58" spans="2:37" ht="15" customHeight="1" x14ac:dyDescent="0.15">
      <c r="B58" s="37"/>
      <c r="C58" s="38"/>
      <c r="D58" s="38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487">
        <f t="shared" si="12"/>
        <v>45</v>
      </c>
      <c r="R58" s="686"/>
      <c r="S58" s="687"/>
      <c r="T58" s="688">
        <f t="shared" si="8"/>
        <v>0</v>
      </c>
      <c r="U58" s="689"/>
      <c r="V58" s="689"/>
      <c r="W58" s="176">
        <f t="shared" si="9"/>
        <v>45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K58" s="54"/>
    </row>
    <row r="59" spans="2:37" ht="15" customHeight="1" x14ac:dyDescent="0.15">
      <c r="B59" s="37"/>
      <c r="C59" s="38"/>
      <c r="D59" s="38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487">
        <f t="shared" si="12"/>
        <v>4</v>
      </c>
      <c r="R59" s="686"/>
      <c r="S59" s="687"/>
      <c r="T59" s="688">
        <f t="shared" si="8"/>
        <v>0</v>
      </c>
      <c r="U59" s="689"/>
      <c r="V59" s="689"/>
      <c r="W59" s="176">
        <f t="shared" si="9"/>
        <v>4</v>
      </c>
      <c r="X59" s="176"/>
      <c r="Y59" s="176"/>
      <c r="Z59" s="176"/>
      <c r="AA59" s="177">
        <f t="shared" si="13"/>
        <v>46311</v>
      </c>
      <c r="AB59" s="173"/>
      <c r="AC59" s="173"/>
      <c r="AD59" s="173"/>
      <c r="AE59" s="173"/>
      <c r="AF59" s="173"/>
      <c r="AG59" s="173"/>
      <c r="AH59" s="178"/>
      <c r="AK59" s="54"/>
    </row>
    <row r="60" spans="2:37" ht="15" customHeight="1" x14ac:dyDescent="0.15">
      <c r="B60" s="37"/>
      <c r="C60" s="38"/>
      <c r="D60" s="38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487">
        <f t="shared" si="12"/>
        <v>6</v>
      </c>
      <c r="R60" s="686"/>
      <c r="S60" s="687"/>
      <c r="T60" s="688">
        <f t="shared" si="8"/>
        <v>0</v>
      </c>
      <c r="U60" s="689"/>
      <c r="V60" s="689"/>
      <c r="W60" s="176">
        <f t="shared" si="9"/>
        <v>6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K60" s="54"/>
    </row>
    <row r="61" spans="2:37" ht="15" customHeight="1" x14ac:dyDescent="0.15">
      <c r="B61" s="37"/>
      <c r="C61" s="38"/>
      <c r="D61" s="38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487">
        <f t="shared" si="12"/>
        <v>47</v>
      </c>
      <c r="R61" s="686"/>
      <c r="S61" s="687"/>
      <c r="T61" s="688">
        <f t="shared" si="8"/>
        <v>1</v>
      </c>
      <c r="U61" s="689"/>
      <c r="V61" s="689"/>
      <c r="W61" s="176">
        <f t="shared" si="9"/>
        <v>7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K61" s="54"/>
    </row>
    <row r="62" spans="2:37" ht="15" customHeight="1" x14ac:dyDescent="0.15">
      <c r="B62" s="37"/>
      <c r="C62" s="38"/>
      <c r="D62" s="38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487">
        <f t="shared" si="12"/>
        <v>61</v>
      </c>
      <c r="R62" s="686"/>
      <c r="S62" s="687"/>
      <c r="T62" s="688">
        <f>T26</f>
        <v>1</v>
      </c>
      <c r="U62" s="689"/>
      <c r="V62" s="689"/>
      <c r="W62" s="176">
        <f>W26</f>
        <v>7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K62" s="54"/>
    </row>
    <row r="63" spans="2:37" ht="15" customHeight="1" x14ac:dyDescent="0.15">
      <c r="B63" s="37"/>
      <c r="C63" s="38"/>
      <c r="D63" s="38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487">
        <f t="shared" si="12"/>
        <v>11</v>
      </c>
      <c r="R63" s="686"/>
      <c r="S63" s="687"/>
      <c r="T63" s="688">
        <f>T27</f>
        <v>1</v>
      </c>
      <c r="U63" s="689"/>
      <c r="V63" s="689"/>
      <c r="W63" s="176">
        <f>W27</f>
        <v>11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K63" s="54"/>
    </row>
    <row r="64" spans="2:37" ht="15" customHeight="1" x14ac:dyDescent="0.15">
      <c r="B64" s="37"/>
      <c r="C64" s="38"/>
      <c r="D64" s="38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487">
        <f t="shared" si="12"/>
        <v>0</v>
      </c>
      <c r="R64" s="686"/>
      <c r="S64" s="687"/>
      <c r="T64" s="688">
        <f t="shared" ref="T64:T65" si="14">T29</f>
        <v>0</v>
      </c>
      <c r="U64" s="689"/>
      <c r="V64" s="689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K64" s="54"/>
    </row>
    <row r="65" spans="2:37" ht="15" customHeight="1" x14ac:dyDescent="0.15">
      <c r="B65" s="37"/>
      <c r="C65" s="38"/>
      <c r="D65" s="38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487">
        <f>Q30</f>
        <v>44</v>
      </c>
      <c r="R65" s="686"/>
      <c r="S65" s="687"/>
      <c r="T65" s="688">
        <f t="shared" si="14"/>
        <v>1</v>
      </c>
      <c r="U65" s="689"/>
      <c r="V65" s="689"/>
      <c r="W65" s="176">
        <f t="shared" si="15"/>
        <v>9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K65" s="54"/>
    </row>
    <row r="66" spans="2:37" ht="16.5" customHeight="1" x14ac:dyDescent="0.15">
      <c r="B66" s="37"/>
      <c r="C66" s="38"/>
      <c r="D66" s="38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487"/>
      <c r="R66" s="686"/>
      <c r="S66" s="687"/>
      <c r="T66" s="487"/>
      <c r="U66" s="686"/>
      <c r="V66" s="687"/>
      <c r="W66" s="336"/>
      <c r="X66" s="337"/>
      <c r="Y66" s="337"/>
      <c r="Z66" s="338"/>
      <c r="AA66" s="384"/>
      <c r="AB66" s="385"/>
      <c r="AC66" s="385"/>
      <c r="AD66" s="385"/>
      <c r="AE66" s="385"/>
      <c r="AF66" s="385"/>
      <c r="AG66" s="385"/>
      <c r="AH66" s="386"/>
      <c r="AK66" s="54"/>
    </row>
    <row r="67" spans="2:37" ht="18" customHeight="1" thickBot="1" x14ac:dyDescent="0.2">
      <c r="B67" s="632" t="str">
        <f>B32</f>
        <v>총수량</v>
      </c>
      <c r="C67" s="633"/>
      <c r="D67" s="634"/>
      <c r="E67" s="153"/>
      <c r="F67" s="154"/>
      <c r="G67" s="154"/>
      <c r="H67" s="154"/>
      <c r="I67" s="154"/>
      <c r="J67" s="154"/>
      <c r="K67" s="154"/>
      <c r="L67" s="154"/>
      <c r="M67" s="702">
        <f>M32</f>
        <v>1053</v>
      </c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635"/>
      <c r="AB67" s="636"/>
      <c r="AC67" s="636"/>
      <c r="AD67" s="636"/>
      <c r="AE67" s="636"/>
      <c r="AF67" s="636"/>
      <c r="AG67" s="636"/>
      <c r="AH67" s="638"/>
    </row>
    <row r="68" spans="2:37" ht="18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경상남도 양산시 산막공단북3길 25(산막동 313-4)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8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E13:L13"/>
    <mergeCell ref="M13:P13"/>
    <mergeCell ref="Q13:S13"/>
    <mergeCell ref="T13:V13"/>
    <mergeCell ref="W13:Z13"/>
    <mergeCell ref="AA13:AH13"/>
    <mergeCell ref="Q18:S18"/>
    <mergeCell ref="T18:V18"/>
    <mergeCell ref="W18:Z18"/>
    <mergeCell ref="T16:V16"/>
    <mergeCell ref="W16:Z16"/>
    <mergeCell ref="M18:P18"/>
    <mergeCell ref="E17:L17"/>
    <mergeCell ref="M17:P17"/>
    <mergeCell ref="Q17:S17"/>
    <mergeCell ref="T17:V17"/>
    <mergeCell ref="AA15:AH15"/>
    <mergeCell ref="Q15:S15"/>
    <mergeCell ref="T15:V15"/>
    <mergeCell ref="W15:Z15"/>
    <mergeCell ref="E18:L18"/>
    <mergeCell ref="AA17:AH17"/>
    <mergeCell ref="Q16:S16"/>
    <mergeCell ref="W17:Z17"/>
    <mergeCell ref="AA49:AH49"/>
    <mergeCell ref="E24:L24"/>
    <mergeCell ref="M24:P24"/>
    <mergeCell ref="Q24:S24"/>
    <mergeCell ref="T24:V24"/>
    <mergeCell ref="W24:Z24"/>
    <mergeCell ref="AA24:AH24"/>
    <mergeCell ref="AA19:AH19"/>
    <mergeCell ref="W26:Z26"/>
    <mergeCell ref="AA26:AH26"/>
    <mergeCell ref="W25:Z25"/>
    <mergeCell ref="AA25:AH25"/>
    <mergeCell ref="Q23:S23"/>
    <mergeCell ref="T23:V23"/>
    <mergeCell ref="AD41:AH42"/>
    <mergeCell ref="AB45:AC46"/>
    <mergeCell ref="W31:Z31"/>
    <mergeCell ref="W23:Z23"/>
    <mergeCell ref="M23:P23"/>
    <mergeCell ref="E20:L20"/>
    <mergeCell ref="M25:P25"/>
    <mergeCell ref="M20:P20"/>
    <mergeCell ref="E19:L19"/>
    <mergeCell ref="W19:Z19"/>
    <mergeCell ref="E50:L50"/>
    <mergeCell ref="M50:P50"/>
    <mergeCell ref="Q50:S50"/>
    <mergeCell ref="T50:V50"/>
    <mergeCell ref="W50:Z50"/>
    <mergeCell ref="AA50:AH50"/>
    <mergeCell ref="W29:Z29"/>
    <mergeCell ref="M29:P29"/>
    <mergeCell ref="AA27:AH27"/>
    <mergeCell ref="E31:L31"/>
    <mergeCell ref="E49:L49"/>
    <mergeCell ref="M49:P49"/>
    <mergeCell ref="Q49:S49"/>
    <mergeCell ref="T49:V49"/>
    <mergeCell ref="W49:Z49"/>
    <mergeCell ref="M31:P31"/>
    <mergeCell ref="Q31:S31"/>
    <mergeCell ref="T31:V31"/>
    <mergeCell ref="V41:AA42"/>
    <mergeCell ref="W30:Z30"/>
    <mergeCell ref="W27:Z27"/>
    <mergeCell ref="AA31:AH31"/>
    <mergeCell ref="W28:Z28"/>
    <mergeCell ref="AA28:AH28"/>
    <mergeCell ref="T19:V19"/>
    <mergeCell ref="E22:L22"/>
    <mergeCell ref="M22:P22"/>
    <mergeCell ref="Q22:S22"/>
    <mergeCell ref="T22:V22"/>
    <mergeCell ref="W22:Z22"/>
    <mergeCell ref="AA22:AH22"/>
    <mergeCell ref="E25:L25"/>
    <mergeCell ref="AA20:AH20"/>
    <mergeCell ref="Q19:S19"/>
    <mergeCell ref="M19:P19"/>
    <mergeCell ref="Q25:S25"/>
    <mergeCell ref="T25:V25"/>
    <mergeCell ref="T20:V20"/>
    <mergeCell ref="AA23:AH23"/>
    <mergeCell ref="Q20:S20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AB10:AC11"/>
    <mergeCell ref="AD10:AH11"/>
    <mergeCell ref="B68:V69"/>
    <mergeCell ref="W68:AH69"/>
    <mergeCell ref="B67:D67"/>
    <mergeCell ref="E67:L67"/>
    <mergeCell ref="E63:L63"/>
    <mergeCell ref="Q66:S66"/>
    <mergeCell ref="E66:L66"/>
    <mergeCell ref="M66:P66"/>
    <mergeCell ref="M67:Z67"/>
    <mergeCell ref="AA66:AH66"/>
    <mergeCell ref="M63:P63"/>
    <mergeCell ref="AA67:AH67"/>
    <mergeCell ref="W63:Z63"/>
    <mergeCell ref="AA65:AH65"/>
    <mergeCell ref="AA63:AH63"/>
    <mergeCell ref="Q64:S64"/>
    <mergeCell ref="T64:V64"/>
    <mergeCell ref="W64:Z64"/>
    <mergeCell ref="Q65:S65"/>
    <mergeCell ref="T65:V65"/>
    <mergeCell ref="W65:Z65"/>
    <mergeCell ref="M65:P65"/>
    <mergeCell ref="T63:V63"/>
    <mergeCell ref="M64:P64"/>
    <mergeCell ref="Q58:S58"/>
    <mergeCell ref="E57:L57"/>
    <mergeCell ref="AA57:AH57"/>
    <mergeCell ref="E55:L55"/>
    <mergeCell ref="M54:P54"/>
    <mergeCell ref="M52:P52"/>
    <mergeCell ref="Q52:S52"/>
    <mergeCell ref="T58:V58"/>
    <mergeCell ref="W58:Z58"/>
    <mergeCell ref="AA58:AH58"/>
    <mergeCell ref="W56:Z56"/>
    <mergeCell ref="AA55:AH55"/>
    <mergeCell ref="T55:V55"/>
    <mergeCell ref="Q55:S55"/>
    <mergeCell ref="AA56:AH56"/>
    <mergeCell ref="T56:V56"/>
    <mergeCell ref="W57:Z57"/>
    <mergeCell ref="M57:P57"/>
    <mergeCell ref="Q57:S57"/>
    <mergeCell ref="T57:V57"/>
    <mergeCell ref="Q56:S56"/>
    <mergeCell ref="W54:Z54"/>
    <mergeCell ref="AA30:AH30"/>
    <mergeCell ref="AA29:AH29"/>
    <mergeCell ref="T51:V51"/>
    <mergeCell ref="W51:Z51"/>
    <mergeCell ref="AA51:AH51"/>
    <mergeCell ref="B37:AH38"/>
    <mergeCell ref="AA32:AH32"/>
    <mergeCell ref="B32:D32"/>
    <mergeCell ref="M32:Z32"/>
    <mergeCell ref="B48:D48"/>
    <mergeCell ref="B39:B46"/>
    <mergeCell ref="Q39:Q46"/>
    <mergeCell ref="C45:F46"/>
    <mergeCell ref="G45:P46"/>
    <mergeCell ref="V45:AA46"/>
    <mergeCell ref="R45:U46"/>
    <mergeCell ref="AA48:AH48"/>
    <mergeCell ref="M48:P48"/>
    <mergeCell ref="Q48:S48"/>
    <mergeCell ref="E48:L48"/>
    <mergeCell ref="T48:V48"/>
    <mergeCell ref="W48:Z48"/>
    <mergeCell ref="AD45:AH46"/>
    <mergeCell ref="R39:U40"/>
    <mergeCell ref="W60:Z60"/>
    <mergeCell ref="M60:P60"/>
    <mergeCell ref="Q60:S60"/>
    <mergeCell ref="T54:V54"/>
    <mergeCell ref="Q54:S54"/>
    <mergeCell ref="G39:P40"/>
    <mergeCell ref="E58:L58"/>
    <mergeCell ref="E56:L56"/>
    <mergeCell ref="AA12:AH12"/>
    <mergeCell ref="W12:Z12"/>
    <mergeCell ref="E23:L23"/>
    <mergeCell ref="W53:Z53"/>
    <mergeCell ref="M53:P53"/>
    <mergeCell ref="Q53:S53"/>
    <mergeCell ref="T53:V53"/>
    <mergeCell ref="W33:AH34"/>
    <mergeCell ref="W52:Z52"/>
    <mergeCell ref="T52:V52"/>
    <mergeCell ref="E51:L51"/>
    <mergeCell ref="M51:P51"/>
    <mergeCell ref="C41:F42"/>
    <mergeCell ref="R43:U44"/>
    <mergeCell ref="G43:P44"/>
    <mergeCell ref="V43:AH44"/>
    <mergeCell ref="B13:D13"/>
    <mergeCell ref="AA18:AH18"/>
    <mergeCell ref="E15:L15"/>
    <mergeCell ref="E16:L16"/>
    <mergeCell ref="M16:P16"/>
    <mergeCell ref="M12:P12"/>
    <mergeCell ref="E21:L21"/>
    <mergeCell ref="M21:P21"/>
    <mergeCell ref="Q21:S21"/>
    <mergeCell ref="T21:V21"/>
    <mergeCell ref="W21:Z21"/>
    <mergeCell ref="AA21:AH21"/>
    <mergeCell ref="T12:V12"/>
    <mergeCell ref="M15:P15"/>
    <mergeCell ref="AA16:AH16"/>
    <mergeCell ref="Q12:S12"/>
    <mergeCell ref="E12:L12"/>
    <mergeCell ref="E14:L14"/>
    <mergeCell ref="M14:P14"/>
    <mergeCell ref="Q14:S14"/>
    <mergeCell ref="T14:V14"/>
    <mergeCell ref="W14:Z14"/>
    <mergeCell ref="AA14:AH14"/>
    <mergeCell ref="W20:Z20"/>
    <mergeCell ref="C39:F40"/>
    <mergeCell ref="C43:F44"/>
    <mergeCell ref="E26:L26"/>
    <mergeCell ref="M26:P26"/>
    <mergeCell ref="Q26:S26"/>
    <mergeCell ref="T26:V26"/>
    <mergeCell ref="E30:L30"/>
    <mergeCell ref="M30:P30"/>
    <mergeCell ref="Q30:S30"/>
    <mergeCell ref="T30:V30"/>
    <mergeCell ref="Q29:S29"/>
    <mergeCell ref="E27:L27"/>
    <mergeCell ref="M27:P27"/>
    <mergeCell ref="Q27:S27"/>
    <mergeCell ref="T27:V27"/>
    <mergeCell ref="T29:V29"/>
    <mergeCell ref="E29:L29"/>
    <mergeCell ref="V39:AH40"/>
    <mergeCell ref="AB41:AC42"/>
    <mergeCell ref="B33:V34"/>
    <mergeCell ref="E28:L28"/>
    <mergeCell ref="M28:P28"/>
    <mergeCell ref="Q28:S28"/>
    <mergeCell ref="T28:V28"/>
    <mergeCell ref="T66:V66"/>
    <mergeCell ref="W66:Z66"/>
    <mergeCell ref="E61:L61"/>
    <mergeCell ref="M61:P61"/>
    <mergeCell ref="Q61:S61"/>
    <mergeCell ref="T61:V61"/>
    <mergeCell ref="AA53:AH53"/>
    <mergeCell ref="Q47:S47"/>
    <mergeCell ref="AA52:AH52"/>
    <mergeCell ref="E52:L52"/>
    <mergeCell ref="M47:P47"/>
    <mergeCell ref="W47:Z47"/>
    <mergeCell ref="E47:L47"/>
    <mergeCell ref="E54:L54"/>
    <mergeCell ref="AA47:AH47"/>
    <mergeCell ref="AA54:AH54"/>
    <mergeCell ref="E53:L53"/>
    <mergeCell ref="E65:L65"/>
    <mergeCell ref="E64:L64"/>
    <mergeCell ref="AA64:AH64"/>
    <mergeCell ref="Q63:S63"/>
    <mergeCell ref="AA61:AH61"/>
    <mergeCell ref="W61:Z61"/>
    <mergeCell ref="AA60:AH60"/>
    <mergeCell ref="E62:L62"/>
    <mergeCell ref="M62:P62"/>
    <mergeCell ref="Q62:S62"/>
    <mergeCell ref="T62:V62"/>
    <mergeCell ref="W62:Z62"/>
    <mergeCell ref="AA62:AH62"/>
    <mergeCell ref="E32:L32"/>
    <mergeCell ref="L41:P42"/>
    <mergeCell ref="G41:K42"/>
    <mergeCell ref="R41:U42"/>
    <mergeCell ref="T47:V47"/>
    <mergeCell ref="M56:P56"/>
    <mergeCell ref="W55:Z55"/>
    <mergeCell ref="E60:L60"/>
    <mergeCell ref="T60:V60"/>
    <mergeCell ref="M58:P58"/>
    <mergeCell ref="Q51:S51"/>
    <mergeCell ref="M55:P55"/>
    <mergeCell ref="E59:L59"/>
    <mergeCell ref="M59:P59"/>
    <mergeCell ref="Q59:S59"/>
    <mergeCell ref="T59:V59"/>
    <mergeCell ref="W59:Z59"/>
    <mergeCell ref="AA59:AH59"/>
  </mergeCells>
  <phoneticPr fontId="7" type="noConversion"/>
  <conditionalFormatting sqref="AA13:AH14">
    <cfRule type="expression" dxfId="697" priority="10242">
      <formula>Q13:S31=0</formula>
    </cfRule>
  </conditionalFormatting>
  <conditionalFormatting sqref="AA15:AH17">
    <cfRule type="expression" dxfId="696" priority="8">
      <formula>Q15:S32=0</formula>
    </cfRule>
  </conditionalFormatting>
  <conditionalFormatting sqref="AA18:AH19 AA21:AH22">
    <cfRule type="expression" dxfId="695" priority="4">
      <formula>Q18:S34=0</formula>
    </cfRule>
  </conditionalFormatting>
  <conditionalFormatting sqref="AA20:AH20 AA23:AH24">
    <cfRule type="expression" dxfId="694" priority="10131">
      <formula>Q20:S35=0</formula>
    </cfRule>
  </conditionalFormatting>
  <conditionalFormatting sqref="AA25:AH26 AA29:AH30">
    <cfRule type="expression" dxfId="693" priority="10390">
      <formula>Q25:S38=0</formula>
    </cfRule>
  </conditionalFormatting>
  <conditionalFormatting sqref="AA27:AH28">
    <cfRule type="expression" dxfId="692" priority="2">
      <formula>Q27:S41=0</formula>
    </cfRule>
  </conditionalFormatting>
  <conditionalFormatting sqref="AA31:AH31">
    <cfRule type="expression" dxfId="691" priority="40">
      <formula>Q31:S45=0</formula>
    </cfRule>
  </conditionalFormatting>
  <conditionalFormatting sqref="AA32:AH32">
    <cfRule type="expression" dxfId="690" priority="18">
      <formula>Q32:S47=0</formula>
    </cfRule>
  </conditionalFormatting>
  <conditionalFormatting sqref="AA48:AH65">
    <cfRule type="expression" dxfId="689" priority="10298">
      <formula>Q48:S69=0</formula>
    </cfRule>
  </conditionalFormatting>
  <conditionalFormatting sqref="AA66:AH66">
    <cfRule type="expression" dxfId="688" priority="10273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H37:K40 W33 G8:L11 N8:P11 H2:K5 G2:G6 M2:P5 L2:L6 Q2:AH11 G43:L46 N43:P46 G37:G41 Q37:AH46 M37:P40 L37:L41 D35:F38 G35:AH36 B35:C39 E32:M32 B47:D47 C16:D16 E14:E16 B12:E13 C17:E31 B16:B33 M8:M31 T13:T31 Q13:Q31 AA47:AA66 B48:B68 E47:E67 M43:M67 AA12:AA32" xr:uid="{14157329-8A6D-4708-A59E-5EF6563758CC}"/>
  </dataValidations>
  <printOptions horizontalCentered="1"/>
  <pageMargins left="0" right="0" top="0.11811023622047245" bottom="0" header="0" footer="0"/>
  <pageSetup paperSize="9" scale="81" orientation="portrait"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BBBAC-06BE-4CAA-ADB9-129467D50BC1}">
  <sheetPr>
    <tabColor theme="9" tint="-0.499984740745262"/>
    <pageSetUpPr fitToPage="1"/>
  </sheetPr>
  <dimension ref="B1:AK70"/>
  <sheetViews>
    <sheetView topLeftCell="A26" zoomScaleNormal="100" zoomScaleSheetLayoutView="85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8.109375" style="5" customWidth="1"/>
    <col min="36" max="36" width="32.77734375" style="5" bestFit="1" customWidth="1"/>
    <col min="37" max="37" width="4.5546875" style="5" bestFit="1" customWidth="1"/>
    <col min="38" max="38" width="6.33203125" style="5" bestFit="1" customWidth="1"/>
    <col min="39" max="39" width="5.6640625" style="5" bestFit="1" customWidth="1"/>
    <col min="40" max="40" width="2.33203125" style="5"/>
    <col min="41" max="41" width="7.21875" style="5" customWidth="1"/>
    <col min="42" max="42" width="6.33203125" style="5" bestFit="1" customWidth="1"/>
    <col min="43" max="44" width="2.33203125" style="5"/>
    <col min="45" max="45" width="5.6640625" style="5" bestFit="1" customWidth="1"/>
    <col min="46" max="47" width="2.33203125" style="5"/>
    <col min="48" max="48" width="5.6640625" style="5" bestFit="1" customWidth="1"/>
    <col min="49" max="16384" width="2.33203125" style="5"/>
  </cols>
  <sheetData>
    <row r="1" spans="2:37" ht="14.25" thickBot="1" x14ac:dyDescent="0.2">
      <c r="B1" s="29" t="s">
        <v>56</v>
      </c>
    </row>
    <row r="2" spans="2:37" ht="12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16.5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2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ht="12" customHeight="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2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7" ht="12" customHeight="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2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I8" s="31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2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7" ht="12" customHeight="1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18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18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2"/>
      <c r="M13" s="692">
        <v>50</v>
      </c>
      <c r="N13" s="693"/>
      <c r="O13" s="693"/>
      <c r="P13" s="694"/>
      <c r="Q13" s="691">
        <f>IFERROR(VLOOKUP($B$1,'그린델리카피벗발주량 (6)'!A:AR,2,FALSE),0)</f>
        <v>82</v>
      </c>
      <c r="R13" s="675"/>
      <c r="S13" s="676"/>
      <c r="T13" s="677">
        <f t="shared" ref="T13:T30" si="0">IFERROR(ROUNDDOWN(Q13/M13,0),"")</f>
        <v>1</v>
      </c>
      <c r="U13" s="678"/>
      <c r="V13" s="679"/>
      <c r="W13" s="251">
        <f t="shared" ref="W13:W30" si="1">IFERROR(Q13-(T13*M13),"")</f>
        <v>32</v>
      </c>
      <c r="X13" s="252"/>
      <c r="Y13" s="252"/>
      <c r="Z13" s="253"/>
      <c r="AA13" s="434">
        <f>IF(Q13=0,"",$B$13+4)</f>
        <v>46311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14.25" customHeight="1" x14ac:dyDescent="0.15">
      <c r="B14" s="143"/>
      <c r="C14" s="141"/>
      <c r="D14" s="142"/>
      <c r="E14" s="672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698">
        <f>IFERROR(VLOOKUP($B$1,'그린델리카피벗발주량 (6)'!A:AR,3,FALSE),0)</f>
        <v>1</v>
      </c>
      <c r="R14" s="699"/>
      <c r="S14" s="700"/>
      <c r="T14" s="677">
        <f t="shared" ref="T14" si="2">IFERROR(ROUNDDOWN(Q14/M14,0),"")</f>
        <v>0</v>
      </c>
      <c r="U14" s="678"/>
      <c r="V14" s="679"/>
      <c r="W14" s="251">
        <f t="shared" ref="W14" si="3">IFERROR(Q14-(T14*M14),"")</f>
        <v>1</v>
      </c>
      <c r="X14" s="252"/>
      <c r="Y14" s="252"/>
      <c r="Z14" s="253"/>
      <c r="AA14" s="434">
        <f>IF(Q14=0,"",$B$13+4)</f>
        <v>46311</v>
      </c>
      <c r="AB14" s="250"/>
      <c r="AC14" s="250"/>
      <c r="AD14" s="250"/>
      <c r="AE14" s="250"/>
      <c r="AF14" s="250"/>
      <c r="AG14" s="250"/>
      <c r="AH14" s="255"/>
      <c r="AJ14"/>
      <c r="AK14"/>
    </row>
    <row r="15" spans="2:37" ht="14.25" customHeight="1" x14ac:dyDescent="0.15">
      <c r="B15" s="143"/>
      <c r="C15" s="141"/>
      <c r="D15" s="142"/>
      <c r="E15" s="672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691">
        <f>IFERROR(VLOOKUP($B$1,'그린델리카피벗발주량 (6)'!A:AR,4,FALSE),0)</f>
        <v>93</v>
      </c>
      <c r="R15" s="675"/>
      <c r="S15" s="676"/>
      <c r="T15" s="677">
        <f t="shared" si="0"/>
        <v>2</v>
      </c>
      <c r="U15" s="678"/>
      <c r="V15" s="679"/>
      <c r="W15" s="251">
        <f t="shared" si="1"/>
        <v>13</v>
      </c>
      <c r="X15" s="252"/>
      <c r="Y15" s="252"/>
      <c r="Z15" s="253"/>
      <c r="AA15" s="434">
        <f>IF(Q15=0,"",$B$13+5)</f>
        <v>46312</v>
      </c>
      <c r="AB15" s="250"/>
      <c r="AC15" s="250"/>
      <c r="AD15" s="250"/>
      <c r="AE15" s="250"/>
      <c r="AF15" s="250"/>
      <c r="AG15" s="250"/>
      <c r="AH15" s="255"/>
      <c r="AJ15"/>
      <c r="AK15"/>
    </row>
    <row r="16" spans="2:37" ht="14.25" customHeight="1" x14ac:dyDescent="0.15">
      <c r="B16" s="137"/>
      <c r="C16" s="82"/>
      <c r="D16" s="139"/>
      <c r="E16" s="671" t="s">
        <v>285</v>
      </c>
      <c r="F16" s="672"/>
      <c r="G16" s="672"/>
      <c r="H16" s="672"/>
      <c r="I16" s="672"/>
      <c r="J16" s="672"/>
      <c r="K16" s="672"/>
      <c r="L16" s="681"/>
      <c r="M16" s="501">
        <v>50</v>
      </c>
      <c r="N16" s="502"/>
      <c r="O16" s="502"/>
      <c r="P16" s="503"/>
      <c r="Q16" s="246">
        <f>IFERROR(VLOOKUP($B$1,'그린델리카피벗발주량 (6)'!A:AR,5,FALSE),0)</f>
        <v>171</v>
      </c>
      <c r="R16" s="247"/>
      <c r="S16" s="248"/>
      <c r="T16" s="249">
        <f t="shared" si="0"/>
        <v>3</v>
      </c>
      <c r="U16" s="250"/>
      <c r="V16" s="250"/>
      <c r="W16" s="251">
        <f t="shared" si="1"/>
        <v>21</v>
      </c>
      <c r="X16" s="252"/>
      <c r="Y16" s="252"/>
      <c r="Z16" s="253"/>
      <c r="AA16" s="434">
        <f>IF(Q16=0,"",$B$13+5)</f>
        <v>46312</v>
      </c>
      <c r="AB16" s="250"/>
      <c r="AC16" s="250"/>
      <c r="AD16" s="250"/>
      <c r="AE16" s="250"/>
      <c r="AF16" s="250"/>
      <c r="AG16" s="250"/>
      <c r="AH16" s="255"/>
      <c r="AJ16"/>
      <c r="AK16"/>
    </row>
    <row r="17" spans="2:37" ht="14.25" customHeight="1" x14ac:dyDescent="0.15">
      <c r="B17" s="17"/>
      <c r="C17" s="18"/>
      <c r="D17" s="18"/>
      <c r="E17" s="695" t="s">
        <v>358</v>
      </c>
      <c r="F17" s="696"/>
      <c r="G17" s="696"/>
      <c r="H17" s="696"/>
      <c r="I17" s="696"/>
      <c r="J17" s="696"/>
      <c r="K17" s="696"/>
      <c r="L17" s="697"/>
      <c r="M17" s="243">
        <v>50</v>
      </c>
      <c r="N17" s="244"/>
      <c r="O17" s="244"/>
      <c r="P17" s="245"/>
      <c r="Q17" s="246">
        <f>IFERROR(VLOOKUP($B$1,'그린델리카피벗발주량 (6)'!A:AR,6,FALSE),0)</f>
        <v>64</v>
      </c>
      <c r="R17" s="247"/>
      <c r="S17" s="248"/>
      <c r="T17" s="246">
        <f t="shared" si="0"/>
        <v>1</v>
      </c>
      <c r="U17" s="247"/>
      <c r="V17" s="248"/>
      <c r="W17" s="251">
        <f t="shared" si="1"/>
        <v>14</v>
      </c>
      <c r="X17" s="252"/>
      <c r="Y17" s="252"/>
      <c r="Z17" s="253"/>
      <c r="AA17" s="434">
        <f>IF(Q17=0,"",$B$13+4)</f>
        <v>46311</v>
      </c>
      <c r="AB17" s="250"/>
      <c r="AC17" s="250"/>
      <c r="AD17" s="250"/>
      <c r="AE17" s="250"/>
      <c r="AF17" s="250"/>
      <c r="AG17" s="250"/>
      <c r="AH17" s="255"/>
      <c r="AI17" s="54"/>
      <c r="AJ17"/>
      <c r="AK17"/>
    </row>
    <row r="18" spans="2:37" ht="14.25" customHeight="1" x14ac:dyDescent="0.15">
      <c r="B18" s="17"/>
      <c r="C18" s="18"/>
      <c r="D18" s="18"/>
      <c r="E18" s="695" t="s">
        <v>288</v>
      </c>
      <c r="F18" s="696"/>
      <c r="G18" s="696"/>
      <c r="H18" s="696"/>
      <c r="I18" s="696"/>
      <c r="J18" s="696"/>
      <c r="K18" s="696"/>
      <c r="L18" s="697"/>
      <c r="M18" s="243">
        <v>50</v>
      </c>
      <c r="N18" s="244"/>
      <c r="O18" s="244"/>
      <c r="P18" s="245"/>
      <c r="Q18" s="246">
        <f>IFERROR(VLOOKUP($B$1,'그린델리카피벗발주량 (6)'!A:AR,7,FALSE),0)</f>
        <v>226</v>
      </c>
      <c r="R18" s="247"/>
      <c r="S18" s="248"/>
      <c r="T18" s="246">
        <f t="shared" si="0"/>
        <v>4</v>
      </c>
      <c r="U18" s="247"/>
      <c r="V18" s="248"/>
      <c r="W18" s="251">
        <f t="shared" si="1"/>
        <v>26</v>
      </c>
      <c r="X18" s="252"/>
      <c r="Y18" s="252"/>
      <c r="Z18" s="253"/>
      <c r="AA18" s="254">
        <f>IF(Q18=0,"",$B$13+5)</f>
        <v>46312</v>
      </c>
      <c r="AB18" s="250"/>
      <c r="AC18" s="250"/>
      <c r="AD18" s="250"/>
      <c r="AE18" s="250"/>
      <c r="AF18" s="250"/>
      <c r="AG18" s="250"/>
      <c r="AH18" s="255"/>
      <c r="AI18" s="54"/>
      <c r="AJ18"/>
      <c r="AK18"/>
    </row>
    <row r="19" spans="2:37" ht="14.25" customHeight="1" x14ac:dyDescent="0.15">
      <c r="B19" s="17"/>
      <c r="C19" s="18"/>
      <c r="D19" s="18"/>
      <c r="E19" s="695" t="s">
        <v>289</v>
      </c>
      <c r="F19" s="696"/>
      <c r="G19" s="696"/>
      <c r="H19" s="696"/>
      <c r="I19" s="696"/>
      <c r="J19" s="696"/>
      <c r="K19" s="696"/>
      <c r="L19" s="697"/>
      <c r="M19" s="243">
        <v>50</v>
      </c>
      <c r="N19" s="244"/>
      <c r="O19" s="244"/>
      <c r="P19" s="245"/>
      <c r="Q19" s="246">
        <f>IFERROR(VLOOKUP($B$1,'그린델리카피벗발주량 (6)'!A:AR,8,FALSE),0)</f>
        <v>223</v>
      </c>
      <c r="R19" s="247"/>
      <c r="S19" s="248"/>
      <c r="T19" s="246">
        <f t="shared" si="0"/>
        <v>4</v>
      </c>
      <c r="U19" s="247"/>
      <c r="V19" s="248"/>
      <c r="W19" s="251">
        <f t="shared" si="1"/>
        <v>23</v>
      </c>
      <c r="X19" s="252"/>
      <c r="Y19" s="252"/>
      <c r="Z19" s="253"/>
      <c r="AA19" s="254">
        <f>IF(Q19=0,"",$B$13+5)</f>
        <v>46312</v>
      </c>
      <c r="AB19" s="250"/>
      <c r="AC19" s="250"/>
      <c r="AD19" s="250"/>
      <c r="AE19" s="250"/>
      <c r="AF19" s="250"/>
      <c r="AG19" s="250"/>
      <c r="AH19" s="255"/>
      <c r="AI19" s="54"/>
      <c r="AJ19"/>
      <c r="AK19"/>
    </row>
    <row r="20" spans="2:37" ht="14.25" customHeight="1" x14ac:dyDescent="0.15">
      <c r="B20" s="17"/>
      <c r="C20" s="18"/>
      <c r="D20" s="18"/>
      <c r="E20" s="695" t="s">
        <v>290</v>
      </c>
      <c r="F20" s="696"/>
      <c r="G20" s="696"/>
      <c r="H20" s="696"/>
      <c r="I20" s="696"/>
      <c r="J20" s="696"/>
      <c r="K20" s="696"/>
      <c r="L20" s="697"/>
      <c r="M20" s="243">
        <v>50</v>
      </c>
      <c r="N20" s="244"/>
      <c r="O20" s="244"/>
      <c r="P20" s="245"/>
      <c r="Q20" s="246">
        <f>IFERROR(VLOOKUP($B$1,'그린델리카피벗발주량 (6)'!A:AR,9,FALSE),0)</f>
        <v>165</v>
      </c>
      <c r="R20" s="247"/>
      <c r="S20" s="248"/>
      <c r="T20" s="246">
        <f t="shared" si="0"/>
        <v>3</v>
      </c>
      <c r="U20" s="247"/>
      <c r="V20" s="248"/>
      <c r="W20" s="251">
        <f t="shared" si="1"/>
        <v>15</v>
      </c>
      <c r="X20" s="252"/>
      <c r="Y20" s="252"/>
      <c r="Z20" s="253"/>
      <c r="AA20" s="254">
        <f>IF(Q20=0,"",$B$13+4)</f>
        <v>46311</v>
      </c>
      <c r="AB20" s="250"/>
      <c r="AC20" s="250"/>
      <c r="AD20" s="250"/>
      <c r="AE20" s="250"/>
      <c r="AF20" s="250"/>
      <c r="AG20" s="250"/>
      <c r="AH20" s="255"/>
      <c r="AI20" s="54"/>
      <c r="AJ20"/>
      <c r="AK20"/>
    </row>
    <row r="21" spans="2:37" ht="14.25" customHeight="1" x14ac:dyDescent="0.15">
      <c r="B21" s="17"/>
      <c r="C21" s="18"/>
      <c r="D21" s="18"/>
      <c r="E21" s="616" t="s">
        <v>371</v>
      </c>
      <c r="F21" s="617"/>
      <c r="G21" s="617"/>
      <c r="H21" s="617"/>
      <c r="I21" s="617"/>
      <c r="J21" s="617"/>
      <c r="K21" s="617"/>
      <c r="L21" s="618"/>
      <c r="M21" s="243">
        <v>50</v>
      </c>
      <c r="N21" s="244"/>
      <c r="O21" s="244"/>
      <c r="P21" s="245"/>
      <c r="Q21" s="246">
        <f>IFERROR(VLOOKUP($B$1,'그린델리카피벗발주량 (6)'!A:AR,10,FALSE),0)</f>
        <v>86</v>
      </c>
      <c r="R21" s="247"/>
      <c r="S21" s="248"/>
      <c r="T21" s="249">
        <f t="shared" si="0"/>
        <v>1</v>
      </c>
      <c r="U21" s="250"/>
      <c r="V21" s="250"/>
      <c r="W21" s="251">
        <f t="shared" si="1"/>
        <v>36</v>
      </c>
      <c r="X21" s="252"/>
      <c r="Y21" s="252"/>
      <c r="Z21" s="253"/>
      <c r="AA21" s="254">
        <f>IF(Q21=0,"",$B$13+5)</f>
        <v>46312</v>
      </c>
      <c r="AB21" s="250"/>
      <c r="AC21" s="250"/>
      <c r="AD21" s="250"/>
      <c r="AE21" s="250"/>
      <c r="AF21" s="250"/>
      <c r="AG21" s="250"/>
      <c r="AH21" s="255"/>
      <c r="AI21" s="54"/>
      <c r="AJ21"/>
      <c r="AK21"/>
    </row>
    <row r="22" spans="2:37" ht="14.25" customHeight="1" x14ac:dyDescent="0.15">
      <c r="B22" s="17"/>
      <c r="C22" s="18"/>
      <c r="D22" s="18"/>
      <c r="E22" s="616" t="s">
        <v>372</v>
      </c>
      <c r="F22" s="617"/>
      <c r="G22" s="617"/>
      <c r="H22" s="617"/>
      <c r="I22" s="617"/>
      <c r="J22" s="617"/>
      <c r="K22" s="617"/>
      <c r="L22" s="618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250"/>
      <c r="W22" s="251">
        <f t="shared" si="1"/>
        <v>0</v>
      </c>
      <c r="X22" s="252"/>
      <c r="Y22" s="252"/>
      <c r="Z22" s="253"/>
      <c r="AA22" s="254" t="str">
        <f>IF(Q22=0,"",$B$13+5)</f>
        <v/>
      </c>
      <c r="AB22" s="250"/>
      <c r="AC22" s="250"/>
      <c r="AD22" s="250"/>
      <c r="AE22" s="250"/>
      <c r="AF22" s="250"/>
      <c r="AG22" s="250"/>
      <c r="AH22" s="255"/>
      <c r="AI22" s="54"/>
      <c r="AJ22"/>
      <c r="AK22"/>
    </row>
    <row r="23" spans="2:37" ht="14.25" customHeight="1" x14ac:dyDescent="0.15">
      <c r="B23" s="17"/>
      <c r="C23" s="18"/>
      <c r="D23" s="18"/>
      <c r="E23" s="616" t="s">
        <v>403</v>
      </c>
      <c r="F23" s="617"/>
      <c r="G23" s="617"/>
      <c r="H23" s="617"/>
      <c r="I23" s="617"/>
      <c r="J23" s="617"/>
      <c r="K23" s="617"/>
      <c r="L23" s="618"/>
      <c r="M23" s="243">
        <v>50</v>
      </c>
      <c r="N23" s="244"/>
      <c r="O23" s="244"/>
      <c r="P23" s="245"/>
      <c r="Q23" s="246">
        <f>IFERROR(VLOOKUP($B$1,'그린델리카피벗발주량 (6)'!A:AR,12,FALSE),0)</f>
        <v>68</v>
      </c>
      <c r="R23" s="247"/>
      <c r="S23" s="248"/>
      <c r="T23" s="249">
        <f t="shared" si="0"/>
        <v>1</v>
      </c>
      <c r="U23" s="250"/>
      <c r="V23" s="250"/>
      <c r="W23" s="251">
        <f t="shared" si="1"/>
        <v>18</v>
      </c>
      <c r="X23" s="252"/>
      <c r="Y23" s="252"/>
      <c r="Z23" s="253"/>
      <c r="AA23" s="254">
        <f>IF(Q23=0,"",$B$13+4)</f>
        <v>46311</v>
      </c>
      <c r="AB23" s="250"/>
      <c r="AC23" s="250"/>
      <c r="AD23" s="250"/>
      <c r="AE23" s="250"/>
      <c r="AF23" s="250"/>
      <c r="AG23" s="250"/>
      <c r="AH23" s="255"/>
      <c r="AI23" s="54"/>
      <c r="AJ23"/>
      <c r="AK23"/>
    </row>
    <row r="24" spans="2:37" ht="14.25" customHeight="1" x14ac:dyDescent="0.15">
      <c r="B24" s="17"/>
      <c r="C24" s="18"/>
      <c r="D24" s="18"/>
      <c r="E24" s="616" t="s">
        <v>416</v>
      </c>
      <c r="F24" s="617"/>
      <c r="G24" s="617"/>
      <c r="H24" s="617"/>
      <c r="I24" s="617"/>
      <c r="J24" s="617"/>
      <c r="K24" s="617"/>
      <c r="L24" s="618"/>
      <c r="M24" s="243">
        <v>50</v>
      </c>
      <c r="N24" s="244"/>
      <c r="O24" s="244"/>
      <c r="P24" s="245"/>
      <c r="Q24" s="246">
        <f>IFERROR(VLOOKUP($B$1,'그린델리카피벗발주량 (6)'!A:AR,13,FALSE),0)</f>
        <v>1</v>
      </c>
      <c r="R24" s="247"/>
      <c r="S24" s="248"/>
      <c r="T24" s="249">
        <f t="shared" ref="T24" si="4">IFERROR(ROUNDDOWN(Q24/M24,0),"")</f>
        <v>0</v>
      </c>
      <c r="U24" s="250"/>
      <c r="V24" s="250"/>
      <c r="W24" s="251">
        <f t="shared" ref="W24" si="5">IFERROR(Q24-(T24*M24),"")</f>
        <v>1</v>
      </c>
      <c r="X24" s="252"/>
      <c r="Y24" s="252"/>
      <c r="Z24" s="253"/>
      <c r="AA24" s="254">
        <f>IF(Q24=0,"",$B$13+4)</f>
        <v>46311</v>
      </c>
      <c r="AB24" s="250"/>
      <c r="AC24" s="250"/>
      <c r="AD24" s="250"/>
      <c r="AE24" s="250"/>
      <c r="AF24" s="250"/>
      <c r="AG24" s="250"/>
      <c r="AH24" s="255"/>
      <c r="AI24" s="54"/>
      <c r="AJ24"/>
      <c r="AK24"/>
    </row>
    <row r="25" spans="2:37" ht="14.25" customHeight="1" x14ac:dyDescent="0.15">
      <c r="B25" s="6"/>
      <c r="C25" s="15"/>
      <c r="D25" s="7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20</v>
      </c>
      <c r="R25" s="247"/>
      <c r="S25" s="248"/>
      <c r="T25" s="249">
        <f t="shared" si="0"/>
        <v>0</v>
      </c>
      <c r="U25" s="250"/>
      <c r="V25" s="250"/>
      <c r="W25" s="251">
        <f t="shared" si="1"/>
        <v>20</v>
      </c>
      <c r="X25" s="252"/>
      <c r="Y25" s="252"/>
      <c r="Z25" s="253"/>
      <c r="AA25" s="254">
        <f>IF(Q25=0,"",$B$13+5)</f>
        <v>46312</v>
      </c>
      <c r="AB25" s="250"/>
      <c r="AC25" s="250"/>
      <c r="AD25" s="250"/>
      <c r="AE25" s="250"/>
      <c r="AF25" s="250"/>
      <c r="AG25" s="250"/>
      <c r="AH25" s="255"/>
      <c r="AI25" s="54"/>
      <c r="AJ25"/>
      <c r="AK25"/>
    </row>
    <row r="26" spans="2:37" ht="14.25" customHeight="1" x14ac:dyDescent="0.15">
      <c r="B26" s="6"/>
      <c r="C26" s="15"/>
      <c r="D26" s="7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109</v>
      </c>
      <c r="R26" s="247"/>
      <c r="S26" s="248"/>
      <c r="T26" s="249">
        <f t="shared" si="0"/>
        <v>2</v>
      </c>
      <c r="U26" s="250"/>
      <c r="V26" s="250"/>
      <c r="W26" s="251">
        <f t="shared" si="1"/>
        <v>29</v>
      </c>
      <c r="X26" s="252"/>
      <c r="Y26" s="252"/>
      <c r="Z26" s="253"/>
      <c r="AA26" s="254">
        <f>IF(Q26=0,"",$B$13+5)</f>
        <v>46312</v>
      </c>
      <c r="AB26" s="250"/>
      <c r="AC26" s="250"/>
      <c r="AD26" s="250"/>
      <c r="AE26" s="250"/>
      <c r="AF26" s="250"/>
      <c r="AG26" s="250"/>
      <c r="AH26" s="255"/>
      <c r="AI26" s="54"/>
      <c r="AJ26"/>
      <c r="AK26"/>
    </row>
    <row r="27" spans="2:37" ht="14.25" customHeight="1" x14ac:dyDescent="0.15">
      <c r="B27" s="6"/>
      <c r="C27" s="15"/>
      <c r="D27" s="7"/>
      <c r="E27" s="695" t="s">
        <v>422</v>
      </c>
      <c r="F27" s="696"/>
      <c r="G27" s="696"/>
      <c r="H27" s="696"/>
      <c r="I27" s="696"/>
      <c r="J27" s="696"/>
      <c r="K27" s="696"/>
      <c r="L27" s="697"/>
      <c r="M27" s="243">
        <v>50</v>
      </c>
      <c r="N27" s="244"/>
      <c r="O27" s="244"/>
      <c r="P27" s="245"/>
      <c r="Q27" s="246">
        <f>IFERROR(VLOOKUP($B$1,'그린델리카피벗발주량 (6)'!A:AR,16,FALSE),0)</f>
        <v>88</v>
      </c>
      <c r="R27" s="247"/>
      <c r="S27" s="248"/>
      <c r="T27" s="249">
        <f t="shared" si="0"/>
        <v>1</v>
      </c>
      <c r="U27" s="250"/>
      <c r="V27" s="250"/>
      <c r="W27" s="251">
        <f t="shared" si="1"/>
        <v>38</v>
      </c>
      <c r="X27" s="252"/>
      <c r="Y27" s="252"/>
      <c r="Z27" s="253"/>
      <c r="AA27" s="434">
        <f>IF(Q27=0,"",$B$13+4)</f>
        <v>46311</v>
      </c>
      <c r="AB27" s="254"/>
      <c r="AC27" s="254"/>
      <c r="AD27" s="254"/>
      <c r="AE27" s="254"/>
      <c r="AF27" s="254"/>
      <c r="AG27" s="254"/>
      <c r="AH27" s="435"/>
      <c r="AI27" s="54"/>
      <c r="AJ27"/>
      <c r="AK27"/>
    </row>
    <row r="28" spans="2:37" ht="14.25" customHeight="1" x14ac:dyDescent="0.15">
      <c r="B28" s="6"/>
      <c r="C28" s="15"/>
      <c r="D28" s="7"/>
      <c r="E28" s="695" t="s">
        <v>340</v>
      </c>
      <c r="F28" s="696"/>
      <c r="G28" s="696"/>
      <c r="H28" s="696"/>
      <c r="I28" s="696"/>
      <c r="J28" s="696"/>
      <c r="K28" s="696"/>
      <c r="L28" s="697"/>
      <c r="M28" s="243">
        <v>60</v>
      </c>
      <c r="N28" s="244"/>
      <c r="O28" s="244"/>
      <c r="P28" s="245"/>
      <c r="Q28" s="246">
        <f>IFERROR(VLOOKUP($B$1,'그린델리카피벗발주량 (6)'!A:AR,17,FALSE),0)</f>
        <v>15</v>
      </c>
      <c r="R28" s="247"/>
      <c r="S28" s="248"/>
      <c r="T28" s="249">
        <f t="shared" ref="T28" si="6">IFERROR(ROUNDDOWN(Q28/M28,0),"")</f>
        <v>0</v>
      </c>
      <c r="U28" s="250"/>
      <c r="V28" s="250"/>
      <c r="W28" s="251">
        <f t="shared" ref="W28" si="7">IFERROR(Q28-(T28*M28),"")</f>
        <v>15</v>
      </c>
      <c r="X28" s="252"/>
      <c r="Y28" s="252"/>
      <c r="Z28" s="253"/>
      <c r="AA28" s="434">
        <f>IF(Q28=0,"",$B$13+3)</f>
        <v>46310</v>
      </c>
      <c r="AB28" s="254"/>
      <c r="AC28" s="254"/>
      <c r="AD28" s="254"/>
      <c r="AE28" s="254"/>
      <c r="AF28" s="254"/>
      <c r="AG28" s="254"/>
      <c r="AH28" s="435"/>
      <c r="AI28" s="54"/>
      <c r="AJ28"/>
      <c r="AK28"/>
    </row>
    <row r="29" spans="2:37" ht="14.25" customHeight="1" x14ac:dyDescent="0.15">
      <c r="B29" s="6"/>
      <c r="C29" s="15"/>
      <c r="D29" s="7"/>
      <c r="E29" s="695" t="s">
        <v>382</v>
      </c>
      <c r="F29" s="696"/>
      <c r="G29" s="696"/>
      <c r="H29" s="696"/>
      <c r="I29" s="696"/>
      <c r="J29" s="696"/>
      <c r="K29" s="696"/>
      <c r="L29" s="697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250"/>
      <c r="W29" s="251">
        <f t="shared" si="1"/>
        <v>0</v>
      </c>
      <c r="X29" s="252"/>
      <c r="Y29" s="252"/>
      <c r="Z29" s="253"/>
      <c r="AA29" s="434" t="str">
        <f>IF(Q29=0,"",$B$13+3)</f>
        <v/>
      </c>
      <c r="AB29" s="254"/>
      <c r="AC29" s="254"/>
      <c r="AD29" s="254"/>
      <c r="AE29" s="254"/>
      <c r="AF29" s="254"/>
      <c r="AG29" s="254"/>
      <c r="AH29" s="435"/>
      <c r="AI29" s="54"/>
      <c r="AJ29"/>
      <c r="AK29"/>
    </row>
    <row r="30" spans="2:37" ht="14.25" customHeight="1" x14ac:dyDescent="0.15">
      <c r="B30" s="6"/>
      <c r="C30" s="15"/>
      <c r="D30" s="7"/>
      <c r="E30" s="695" t="s">
        <v>212</v>
      </c>
      <c r="F30" s="696"/>
      <c r="G30" s="696"/>
      <c r="H30" s="696"/>
      <c r="I30" s="696"/>
      <c r="J30" s="696"/>
      <c r="K30" s="696"/>
      <c r="L30" s="697"/>
      <c r="M30" s="243">
        <v>35</v>
      </c>
      <c r="N30" s="244"/>
      <c r="O30" s="244"/>
      <c r="P30" s="245"/>
      <c r="Q30" s="246">
        <f>IFERROR(VLOOKUP($B$1,'그린델리카피벗발주량 (6)'!A:AR,19,FALSE),0)</f>
        <v>102</v>
      </c>
      <c r="R30" s="247"/>
      <c r="S30" s="248"/>
      <c r="T30" s="249">
        <f t="shared" si="0"/>
        <v>2</v>
      </c>
      <c r="U30" s="250"/>
      <c r="V30" s="250"/>
      <c r="W30" s="251">
        <f t="shared" si="1"/>
        <v>32</v>
      </c>
      <c r="X30" s="252"/>
      <c r="Y30" s="252"/>
      <c r="Z30" s="253"/>
      <c r="AA30" s="434">
        <f>IF(Q30=0,"",$B$13+5)</f>
        <v>46312</v>
      </c>
      <c r="AB30" s="254"/>
      <c r="AC30" s="254"/>
      <c r="AD30" s="254"/>
      <c r="AE30" s="254"/>
      <c r="AF30" s="254"/>
      <c r="AG30" s="254"/>
      <c r="AH30" s="435"/>
      <c r="AI30" s="54"/>
      <c r="AJ30"/>
      <c r="AK30"/>
    </row>
    <row r="31" spans="2:37" ht="14.25" customHeight="1" x14ac:dyDescent="0.15">
      <c r="B31" s="6"/>
      <c r="C31" s="15"/>
      <c r="D31" s="7"/>
      <c r="E31" s="695"/>
      <c r="F31" s="696"/>
      <c r="G31" s="696"/>
      <c r="H31" s="696"/>
      <c r="I31" s="696"/>
      <c r="J31" s="696"/>
      <c r="K31" s="696"/>
      <c r="L31" s="697"/>
      <c r="M31" s="243"/>
      <c r="N31" s="244"/>
      <c r="O31" s="244"/>
      <c r="P31" s="245"/>
      <c r="Q31" s="246"/>
      <c r="R31" s="247"/>
      <c r="S31" s="248"/>
      <c r="T31" s="249"/>
      <c r="U31" s="250"/>
      <c r="V31" s="250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J31"/>
      <c r="AK31"/>
    </row>
    <row r="32" spans="2:37" ht="18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1514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54"/>
      <c r="AB32" s="250"/>
      <c r="AC32" s="250"/>
      <c r="AD32" s="250"/>
      <c r="AE32" s="250"/>
      <c r="AF32" s="250"/>
      <c r="AG32" s="250"/>
      <c r="AH32" s="255"/>
    </row>
    <row r="33" spans="2:37" ht="18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">
        <v>31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8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9.9499999999999993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9.9499999999999993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2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2" customHeight="1" x14ac:dyDescent="0.15">
      <c r="B39" s="210" t="s">
        <v>0</v>
      </c>
      <c r="C39" s="189" t="str">
        <f>C4</f>
        <v>등록번호</v>
      </c>
      <c r="D39" s="189"/>
      <c r="E39" s="189"/>
      <c r="F39" s="189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182" t="s">
        <v>3</v>
      </c>
      <c r="S39" s="182"/>
      <c r="T39" s="182"/>
      <c r="U39" s="182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2" customHeight="1" x14ac:dyDescent="0.15">
      <c r="B40" s="210"/>
      <c r="C40" s="189"/>
      <c r="D40" s="189"/>
      <c r="E40" s="189"/>
      <c r="F40" s="189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182"/>
      <c r="S40" s="182"/>
      <c r="T40" s="182"/>
      <c r="U40" s="182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2" customHeight="1" x14ac:dyDescent="0.15">
      <c r="B41" s="210"/>
      <c r="C41" s="189" t="str">
        <f>C6</f>
        <v>상 호
(법인명)</v>
      </c>
      <c r="D41" s="189"/>
      <c r="E41" s="189"/>
      <c r="F41" s="189"/>
      <c r="G41" s="215" t="str">
        <f>G6</f>
        <v>(이마트24)</v>
      </c>
      <c r="H41" s="216"/>
      <c r="I41" s="216"/>
      <c r="J41" s="216"/>
      <c r="K41" s="217"/>
      <c r="L41" s="215" t="str">
        <f>L6</f>
        <v>세종센터(저온)</v>
      </c>
      <c r="M41" s="216"/>
      <c r="N41" s="216"/>
      <c r="O41" s="216"/>
      <c r="P41" s="217"/>
      <c r="Q41" s="189"/>
      <c r="R41" s="189" t="s">
        <v>1</v>
      </c>
      <c r="S41" s="189"/>
      <c r="T41" s="189"/>
      <c r="U41" s="189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2" customHeight="1" x14ac:dyDescent="0.15">
      <c r="B42" s="210"/>
      <c r="C42" s="189"/>
      <c r="D42" s="189"/>
      <c r="E42" s="189"/>
      <c r="F42" s="189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189"/>
      <c r="S42" s="189"/>
      <c r="T42" s="189"/>
      <c r="U42" s="189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2" customHeight="1" x14ac:dyDescent="0.15">
      <c r="B43" s="210"/>
      <c r="C43" s="189" t="s">
        <v>4</v>
      </c>
      <c r="D43" s="182"/>
      <c r="E43" s="182"/>
      <c r="F43" s="182"/>
      <c r="G43" s="199" t="str">
        <f>G8</f>
        <v>세종특별자치시 연동면
응암리 925 E동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89"/>
      <c r="R43" s="189" t="s">
        <v>4</v>
      </c>
      <c r="S43" s="189"/>
      <c r="T43" s="189"/>
      <c r="U43" s="189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2" customHeight="1" x14ac:dyDescent="0.15">
      <c r="B44" s="210"/>
      <c r="C44" s="182"/>
      <c r="D44" s="182"/>
      <c r="E44" s="182"/>
      <c r="F44" s="182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89"/>
      <c r="R44" s="189"/>
      <c r="S44" s="189"/>
      <c r="T44" s="189"/>
      <c r="U44" s="18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2" customHeight="1" x14ac:dyDescent="0.15">
      <c r="B45" s="210"/>
      <c r="C45" s="189" t="s">
        <v>6</v>
      </c>
      <c r="D45" s="189"/>
      <c r="E45" s="189"/>
      <c r="F45" s="189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182" t="s">
        <v>13</v>
      </c>
      <c r="S45" s="182"/>
      <c r="T45" s="182"/>
      <c r="U45" s="182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2" customHeight="1" x14ac:dyDescent="0.15">
      <c r="B46" s="210"/>
      <c r="C46" s="189"/>
      <c r="D46" s="189"/>
      <c r="E46" s="189"/>
      <c r="F46" s="189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193"/>
      <c r="S46" s="193"/>
      <c r="T46" s="193"/>
      <c r="U46" s="193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8" customHeight="1" x14ac:dyDescent="0.15">
      <c r="B47" s="12" t="s">
        <v>10</v>
      </c>
      <c r="C47" s="13" t="s">
        <v>7</v>
      </c>
      <c r="D47" s="11" t="s">
        <v>8</v>
      </c>
      <c r="E47" s="182" t="str">
        <f>E12</f>
        <v>품               목</v>
      </c>
      <c r="F47" s="183"/>
      <c r="G47" s="183"/>
      <c r="H47" s="183"/>
      <c r="I47" s="183"/>
      <c r="J47" s="183"/>
      <c r="K47" s="183"/>
      <c r="L47" s="184"/>
      <c r="M47" s="185" t="str">
        <f>M12</f>
        <v>입수</v>
      </c>
      <c r="N47" s="185"/>
      <c r="O47" s="185"/>
      <c r="P47" s="185"/>
      <c r="Q47" s="690" t="str">
        <f>Q12</f>
        <v>총수량</v>
      </c>
      <c r="R47" s="186"/>
      <c r="S47" s="186"/>
      <c r="T47" s="690" t="str">
        <f t="shared" ref="T47:T61" si="8">T12</f>
        <v>박스</v>
      </c>
      <c r="U47" s="186"/>
      <c r="V47" s="186"/>
      <c r="W47" s="185" t="str">
        <f t="shared" ref="W47:W61" si="9">W12</f>
        <v>낱개수량</v>
      </c>
      <c r="X47" s="185"/>
      <c r="Y47" s="185"/>
      <c r="Z47" s="185"/>
      <c r="AA47" s="701" t="str">
        <f>AA12</f>
        <v>비고</v>
      </c>
      <c r="AB47" s="185"/>
      <c r="AC47" s="185"/>
      <c r="AD47" s="185"/>
      <c r="AE47" s="185"/>
      <c r="AF47" s="185"/>
      <c r="AG47" s="185"/>
      <c r="AH47" s="188"/>
    </row>
    <row r="48" spans="2:37" ht="18" customHeight="1" x14ac:dyDescent="0.15">
      <c r="B48" s="179">
        <f>B13</f>
        <v>46307</v>
      </c>
      <c r="C48" s="537"/>
      <c r="D48" s="538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487">
        <f>Q13</f>
        <v>82</v>
      </c>
      <c r="R48" s="686"/>
      <c r="S48" s="687"/>
      <c r="T48" s="688">
        <f t="shared" si="8"/>
        <v>1</v>
      </c>
      <c r="U48" s="689"/>
      <c r="V48" s="689"/>
      <c r="W48" s="176">
        <f t="shared" si="9"/>
        <v>32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J48" s="26"/>
      <c r="AK48"/>
    </row>
    <row r="49" spans="2:37" ht="15" customHeight="1" x14ac:dyDescent="0.15">
      <c r="B49" s="37"/>
      <c r="C49" s="38"/>
      <c r="D49" s="38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487">
        <f t="shared" ref="Q49:Q64" si="12">Q14</f>
        <v>1</v>
      </c>
      <c r="R49" s="686"/>
      <c r="S49" s="687"/>
      <c r="T49" s="688">
        <f t="shared" si="8"/>
        <v>0</v>
      </c>
      <c r="U49" s="689"/>
      <c r="V49" s="689"/>
      <c r="W49" s="176">
        <f t="shared" si="9"/>
        <v>1</v>
      </c>
      <c r="X49" s="176"/>
      <c r="Y49" s="176"/>
      <c r="Z49" s="176"/>
      <c r="AA49" s="177">
        <f t="shared" ref="AA49:AA65" si="13">AA14</f>
        <v>46311</v>
      </c>
      <c r="AB49" s="173"/>
      <c r="AC49" s="173"/>
      <c r="AD49" s="173"/>
      <c r="AE49" s="173"/>
      <c r="AF49" s="173"/>
      <c r="AG49" s="173"/>
      <c r="AH49" s="178"/>
      <c r="AJ49" s="26"/>
      <c r="AK49"/>
    </row>
    <row r="50" spans="2:37" ht="15" customHeight="1" x14ac:dyDescent="0.15">
      <c r="B50" s="37"/>
      <c r="C50" s="38"/>
      <c r="D50" s="38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487">
        <f t="shared" si="12"/>
        <v>93</v>
      </c>
      <c r="R50" s="686"/>
      <c r="S50" s="687"/>
      <c r="T50" s="688">
        <f t="shared" si="8"/>
        <v>2</v>
      </c>
      <c r="U50" s="689"/>
      <c r="V50" s="689"/>
      <c r="W50" s="176">
        <f t="shared" si="9"/>
        <v>13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J50" s="26"/>
      <c r="AK50"/>
    </row>
    <row r="51" spans="2:37" ht="15" customHeight="1" x14ac:dyDescent="0.15">
      <c r="B51" s="37"/>
      <c r="C51" s="38"/>
      <c r="D51" s="38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487">
        <f t="shared" si="12"/>
        <v>171</v>
      </c>
      <c r="R51" s="686"/>
      <c r="S51" s="687"/>
      <c r="T51" s="688">
        <f t="shared" si="8"/>
        <v>3</v>
      </c>
      <c r="U51" s="689"/>
      <c r="V51" s="689"/>
      <c r="W51" s="176">
        <f t="shared" si="9"/>
        <v>21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J51" s="26"/>
      <c r="AK51"/>
    </row>
    <row r="52" spans="2:37" ht="15" customHeight="1" x14ac:dyDescent="0.15">
      <c r="B52" s="37"/>
      <c r="C52" s="38"/>
      <c r="D52" s="38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487">
        <f t="shared" si="12"/>
        <v>64</v>
      </c>
      <c r="R52" s="686"/>
      <c r="S52" s="687"/>
      <c r="T52" s="688">
        <f t="shared" si="8"/>
        <v>1</v>
      </c>
      <c r="U52" s="689"/>
      <c r="V52" s="689"/>
      <c r="W52" s="176">
        <f t="shared" si="9"/>
        <v>14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J52"/>
      <c r="AK52"/>
    </row>
    <row r="53" spans="2:37" ht="15" customHeight="1" x14ac:dyDescent="0.15">
      <c r="B53" s="37"/>
      <c r="C53" s="38"/>
      <c r="D53" s="38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487">
        <f t="shared" si="12"/>
        <v>226</v>
      </c>
      <c r="R53" s="686"/>
      <c r="S53" s="687"/>
      <c r="T53" s="688">
        <f t="shared" si="8"/>
        <v>4</v>
      </c>
      <c r="U53" s="689"/>
      <c r="V53" s="689"/>
      <c r="W53" s="176">
        <f t="shared" si="9"/>
        <v>26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J53"/>
      <c r="AK53"/>
    </row>
    <row r="54" spans="2:37" ht="15" customHeight="1" x14ac:dyDescent="0.15">
      <c r="B54" s="37"/>
      <c r="C54" s="38"/>
      <c r="D54" s="38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487">
        <f t="shared" si="12"/>
        <v>223</v>
      </c>
      <c r="R54" s="686"/>
      <c r="S54" s="687"/>
      <c r="T54" s="688">
        <f t="shared" si="8"/>
        <v>4</v>
      </c>
      <c r="U54" s="689"/>
      <c r="V54" s="689"/>
      <c r="W54" s="176">
        <f t="shared" si="9"/>
        <v>23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J54"/>
      <c r="AK54"/>
    </row>
    <row r="55" spans="2:37" ht="15" customHeight="1" x14ac:dyDescent="0.15">
      <c r="B55" s="37"/>
      <c r="C55" s="38"/>
      <c r="D55" s="38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487">
        <f t="shared" si="12"/>
        <v>165</v>
      </c>
      <c r="R55" s="686"/>
      <c r="S55" s="687"/>
      <c r="T55" s="688">
        <f t="shared" si="8"/>
        <v>3</v>
      </c>
      <c r="U55" s="689"/>
      <c r="V55" s="689"/>
      <c r="W55" s="176">
        <f t="shared" si="9"/>
        <v>15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J55"/>
      <c r="AK55"/>
    </row>
    <row r="56" spans="2:37" ht="15" customHeight="1" x14ac:dyDescent="0.15">
      <c r="B56" s="37"/>
      <c r="C56" s="38"/>
      <c r="D56" s="38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487">
        <f t="shared" si="12"/>
        <v>86</v>
      </c>
      <c r="R56" s="686"/>
      <c r="S56" s="687"/>
      <c r="T56" s="688">
        <f t="shared" si="8"/>
        <v>1</v>
      </c>
      <c r="U56" s="689"/>
      <c r="V56" s="689"/>
      <c r="W56" s="176">
        <f t="shared" si="9"/>
        <v>36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J56"/>
      <c r="AK56"/>
    </row>
    <row r="57" spans="2:37" ht="15" customHeight="1" x14ac:dyDescent="0.15">
      <c r="B57" s="37"/>
      <c r="C57" s="38"/>
      <c r="D57" s="38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487">
        <f t="shared" si="12"/>
        <v>0</v>
      </c>
      <c r="R57" s="686"/>
      <c r="S57" s="687"/>
      <c r="T57" s="688">
        <f t="shared" si="8"/>
        <v>0</v>
      </c>
      <c r="U57" s="689"/>
      <c r="V57" s="689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J57"/>
      <c r="AK57"/>
    </row>
    <row r="58" spans="2:37" ht="15" customHeight="1" x14ac:dyDescent="0.15">
      <c r="B58" s="37"/>
      <c r="C58" s="38"/>
      <c r="D58" s="38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487">
        <f t="shared" si="12"/>
        <v>68</v>
      </c>
      <c r="R58" s="686"/>
      <c r="S58" s="687"/>
      <c r="T58" s="688">
        <f t="shared" si="8"/>
        <v>1</v>
      </c>
      <c r="U58" s="689"/>
      <c r="V58" s="689"/>
      <c r="W58" s="176">
        <f t="shared" si="9"/>
        <v>18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J58"/>
      <c r="AK58"/>
    </row>
    <row r="59" spans="2:37" ht="15" customHeight="1" x14ac:dyDescent="0.15">
      <c r="B59" s="37"/>
      <c r="C59" s="38"/>
      <c r="D59" s="38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487">
        <f t="shared" si="12"/>
        <v>1</v>
      </c>
      <c r="R59" s="686"/>
      <c r="S59" s="687"/>
      <c r="T59" s="688">
        <f t="shared" si="8"/>
        <v>0</v>
      </c>
      <c r="U59" s="689"/>
      <c r="V59" s="689"/>
      <c r="W59" s="176">
        <f t="shared" si="9"/>
        <v>1</v>
      </c>
      <c r="X59" s="176"/>
      <c r="Y59" s="176"/>
      <c r="Z59" s="176"/>
      <c r="AA59" s="177">
        <f t="shared" si="13"/>
        <v>46311</v>
      </c>
      <c r="AB59" s="173"/>
      <c r="AC59" s="173"/>
      <c r="AD59" s="173"/>
      <c r="AE59" s="173"/>
      <c r="AF59" s="173"/>
      <c r="AG59" s="173"/>
      <c r="AH59" s="178"/>
      <c r="AJ59"/>
      <c r="AK59"/>
    </row>
    <row r="60" spans="2:37" ht="15" customHeight="1" x14ac:dyDescent="0.15">
      <c r="B60" s="37"/>
      <c r="C60" s="38"/>
      <c r="D60" s="38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487">
        <f t="shared" si="12"/>
        <v>20</v>
      </c>
      <c r="R60" s="686"/>
      <c r="S60" s="687"/>
      <c r="T60" s="688">
        <f t="shared" si="8"/>
        <v>0</v>
      </c>
      <c r="U60" s="689"/>
      <c r="V60" s="689"/>
      <c r="W60" s="176">
        <f t="shared" si="9"/>
        <v>20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J60"/>
      <c r="AK60"/>
    </row>
    <row r="61" spans="2:37" ht="15" customHeight="1" x14ac:dyDescent="0.15">
      <c r="B61" s="37"/>
      <c r="C61" s="38"/>
      <c r="D61" s="38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487">
        <f t="shared" si="12"/>
        <v>109</v>
      </c>
      <c r="R61" s="686"/>
      <c r="S61" s="687"/>
      <c r="T61" s="688">
        <f t="shared" si="8"/>
        <v>2</v>
      </c>
      <c r="U61" s="689"/>
      <c r="V61" s="689"/>
      <c r="W61" s="176">
        <f t="shared" si="9"/>
        <v>29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J61"/>
      <c r="AK61"/>
    </row>
    <row r="62" spans="2:37" ht="15" customHeight="1" x14ac:dyDescent="0.15">
      <c r="B62" s="37"/>
      <c r="C62" s="38"/>
      <c r="D62" s="38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487">
        <f t="shared" si="12"/>
        <v>88</v>
      </c>
      <c r="R62" s="686"/>
      <c r="S62" s="687"/>
      <c r="T62" s="688">
        <f>T26</f>
        <v>2</v>
      </c>
      <c r="U62" s="689"/>
      <c r="V62" s="689"/>
      <c r="W62" s="176">
        <f>W26</f>
        <v>29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J62"/>
      <c r="AK62"/>
    </row>
    <row r="63" spans="2:37" ht="15" customHeight="1" x14ac:dyDescent="0.15">
      <c r="B63" s="37"/>
      <c r="C63" s="38"/>
      <c r="D63" s="38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487">
        <f t="shared" si="12"/>
        <v>15</v>
      </c>
      <c r="R63" s="686"/>
      <c r="S63" s="687"/>
      <c r="T63" s="688">
        <f>T27</f>
        <v>1</v>
      </c>
      <c r="U63" s="689"/>
      <c r="V63" s="689"/>
      <c r="W63" s="176">
        <f>W27</f>
        <v>38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J63"/>
      <c r="AK63"/>
    </row>
    <row r="64" spans="2:37" ht="15" customHeight="1" x14ac:dyDescent="0.15">
      <c r="B64" s="37"/>
      <c r="C64" s="38"/>
      <c r="D64" s="38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487">
        <f t="shared" si="12"/>
        <v>0</v>
      </c>
      <c r="R64" s="686"/>
      <c r="S64" s="687"/>
      <c r="T64" s="688">
        <f t="shared" ref="T64:T65" si="14">T29</f>
        <v>0</v>
      </c>
      <c r="U64" s="689"/>
      <c r="V64" s="689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J64" s="26"/>
      <c r="AK64"/>
    </row>
    <row r="65" spans="2:37" ht="15" customHeight="1" x14ac:dyDescent="0.15">
      <c r="B65" s="37"/>
      <c r="C65" s="38"/>
      <c r="D65" s="38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487">
        <f>Q30</f>
        <v>102</v>
      </c>
      <c r="R65" s="686"/>
      <c r="S65" s="687"/>
      <c r="T65" s="688">
        <f t="shared" si="14"/>
        <v>2</v>
      </c>
      <c r="U65" s="689"/>
      <c r="V65" s="689"/>
      <c r="W65" s="176">
        <f t="shared" si="15"/>
        <v>32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J65" s="26"/>
      <c r="AK65"/>
    </row>
    <row r="66" spans="2:37" ht="13.5" customHeight="1" x14ac:dyDescent="0.15">
      <c r="B66" s="37"/>
      <c r="C66" s="38"/>
      <c r="D66" s="38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487"/>
      <c r="R66" s="686"/>
      <c r="S66" s="687"/>
      <c r="T66" s="487"/>
      <c r="U66" s="686"/>
      <c r="V66" s="687"/>
      <c r="W66" s="336"/>
      <c r="X66" s="337"/>
      <c r="Y66" s="337"/>
      <c r="Z66" s="338"/>
      <c r="AA66" s="384"/>
      <c r="AB66" s="385"/>
      <c r="AC66" s="385"/>
      <c r="AD66" s="385"/>
      <c r="AE66" s="385"/>
      <c r="AF66" s="385"/>
      <c r="AG66" s="385"/>
      <c r="AH66" s="386"/>
      <c r="AJ66"/>
      <c r="AK66"/>
    </row>
    <row r="67" spans="2:37" ht="18" customHeight="1" thickBot="1" x14ac:dyDescent="0.2">
      <c r="B67" s="632" t="str">
        <f>B32</f>
        <v>총수량</v>
      </c>
      <c r="C67" s="633"/>
      <c r="D67" s="634"/>
      <c r="E67" s="153"/>
      <c r="F67" s="154"/>
      <c r="G67" s="154"/>
      <c r="H67" s="154"/>
      <c r="I67" s="154"/>
      <c r="J67" s="154"/>
      <c r="K67" s="154"/>
      <c r="L67" s="154"/>
      <c r="M67" s="702">
        <f>M32</f>
        <v>1514</v>
      </c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635"/>
      <c r="AB67" s="636"/>
      <c r="AC67" s="636"/>
      <c r="AD67" s="636"/>
      <c r="AE67" s="636"/>
      <c r="AF67" s="636"/>
      <c r="AG67" s="636"/>
      <c r="AH67" s="638"/>
    </row>
    <row r="68" spans="2:37" ht="18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세종특별자치시 연동면
응암리 925 E동
허승현 대리 044-862-4400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8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E30:L30"/>
    <mergeCell ref="M30:P30"/>
    <mergeCell ref="Q21:S21"/>
    <mergeCell ref="T21:V21"/>
    <mergeCell ref="E22:L22"/>
    <mergeCell ref="M22:P22"/>
    <mergeCell ref="Q22:S22"/>
    <mergeCell ref="E27:L27"/>
    <mergeCell ref="T25:V25"/>
    <mergeCell ref="E26:L26"/>
    <mergeCell ref="M26:P26"/>
    <mergeCell ref="E21:L21"/>
    <mergeCell ref="M21:P21"/>
    <mergeCell ref="Q25:S25"/>
    <mergeCell ref="T22:V22"/>
    <mergeCell ref="T29:V29"/>
    <mergeCell ref="E23:L23"/>
    <mergeCell ref="M23:P23"/>
    <mergeCell ref="T26:V26"/>
    <mergeCell ref="E57:L57"/>
    <mergeCell ref="M57:P57"/>
    <mergeCell ref="Q57:S57"/>
    <mergeCell ref="T57:V57"/>
    <mergeCell ref="W57:Z57"/>
    <mergeCell ref="Q60:S60"/>
    <mergeCell ref="E63:L63"/>
    <mergeCell ref="E61:L61"/>
    <mergeCell ref="E62:L62"/>
    <mergeCell ref="E59:L59"/>
    <mergeCell ref="M59:P59"/>
    <mergeCell ref="Q59:S59"/>
    <mergeCell ref="T58:V58"/>
    <mergeCell ref="M58:P58"/>
    <mergeCell ref="E58:L58"/>
    <mergeCell ref="W62:Z62"/>
    <mergeCell ref="Q63:S63"/>
    <mergeCell ref="T60:V60"/>
    <mergeCell ref="W59:Z59"/>
    <mergeCell ref="E64:L64"/>
    <mergeCell ref="M64:P64"/>
    <mergeCell ref="E60:L60"/>
    <mergeCell ref="AA28:AH28"/>
    <mergeCell ref="T65:V65"/>
    <mergeCell ref="Q65:S65"/>
    <mergeCell ref="M65:P65"/>
    <mergeCell ref="M54:P54"/>
    <mergeCell ref="Q58:S58"/>
    <mergeCell ref="T55:V55"/>
    <mergeCell ref="Q55:S55"/>
    <mergeCell ref="T56:V56"/>
    <mergeCell ref="AA55:AH55"/>
    <mergeCell ref="AA58:AH58"/>
    <mergeCell ref="W55:Z55"/>
    <mergeCell ref="M63:P63"/>
    <mergeCell ref="M60:P60"/>
    <mergeCell ref="M61:P61"/>
    <mergeCell ref="Q61:S61"/>
    <mergeCell ref="T61:V61"/>
    <mergeCell ref="W61:Z61"/>
    <mergeCell ref="M62:P62"/>
    <mergeCell ref="Q62:S62"/>
    <mergeCell ref="T62:V62"/>
    <mergeCell ref="AA53:AH53"/>
    <mergeCell ref="R45:U46"/>
    <mergeCell ref="E54:L54"/>
    <mergeCell ref="Q54:S54"/>
    <mergeCell ref="Q56:S56"/>
    <mergeCell ref="W56:Z56"/>
    <mergeCell ref="T54:V54"/>
    <mergeCell ref="W54:Z54"/>
    <mergeCell ref="AA51:AH51"/>
    <mergeCell ref="W53:Z53"/>
    <mergeCell ref="AA56:AH56"/>
    <mergeCell ref="AA52:AH52"/>
    <mergeCell ref="T52:V52"/>
    <mergeCell ref="T50:V50"/>
    <mergeCell ref="W50:Z50"/>
    <mergeCell ref="E49:L49"/>
    <mergeCell ref="M49:P49"/>
    <mergeCell ref="Q49:S49"/>
    <mergeCell ref="T49:V49"/>
    <mergeCell ref="W49:Z49"/>
    <mergeCell ref="AA49:AH49"/>
    <mergeCell ref="E56:L56"/>
    <mergeCell ref="M56:P56"/>
    <mergeCell ref="M55:P55"/>
    <mergeCell ref="E55:L55"/>
    <mergeCell ref="C45:F46"/>
    <mergeCell ref="G41:K42"/>
    <mergeCell ref="C39:F40"/>
    <mergeCell ref="C43:F44"/>
    <mergeCell ref="G43:P44"/>
    <mergeCell ref="E24:L24"/>
    <mergeCell ref="M24:P24"/>
    <mergeCell ref="Q24:S24"/>
    <mergeCell ref="Q29:S29"/>
    <mergeCell ref="E25:L25"/>
    <mergeCell ref="M27:P27"/>
    <mergeCell ref="E29:L29"/>
    <mergeCell ref="M29:P29"/>
    <mergeCell ref="M25:P25"/>
    <mergeCell ref="Q26:S26"/>
    <mergeCell ref="M51:P51"/>
    <mergeCell ref="E50:L50"/>
    <mergeCell ref="M50:P50"/>
    <mergeCell ref="E32:L32"/>
    <mergeCell ref="B32:D32"/>
    <mergeCell ref="E31:L31"/>
    <mergeCell ref="B48:D48"/>
    <mergeCell ref="B39:B46"/>
    <mergeCell ref="E28:L28"/>
    <mergeCell ref="M28:P28"/>
    <mergeCell ref="Q28:S28"/>
    <mergeCell ref="T28:V28"/>
    <mergeCell ref="W28:Z28"/>
    <mergeCell ref="T24:V24"/>
    <mergeCell ref="W24:Z2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AA24:AH24"/>
    <mergeCell ref="R8:U9"/>
    <mergeCell ref="V8:AH9"/>
    <mergeCell ref="G10:P11"/>
    <mergeCell ref="R10:U11"/>
    <mergeCell ref="AB10:AC11"/>
    <mergeCell ref="C10:F11"/>
    <mergeCell ref="V10:AA11"/>
    <mergeCell ref="B68:V69"/>
    <mergeCell ref="W68:AH69"/>
    <mergeCell ref="B67:D67"/>
    <mergeCell ref="E67:L67"/>
    <mergeCell ref="AA67:AH67"/>
    <mergeCell ref="M67:Z67"/>
    <mergeCell ref="W65:Z65"/>
    <mergeCell ref="Q66:S66"/>
    <mergeCell ref="AA66:AH66"/>
    <mergeCell ref="AA65:AH65"/>
    <mergeCell ref="M66:P66"/>
    <mergeCell ref="W66:Z66"/>
    <mergeCell ref="E66:L66"/>
    <mergeCell ref="T66:V66"/>
    <mergeCell ref="E65:L65"/>
    <mergeCell ref="AA59:AH59"/>
    <mergeCell ref="W58:Z58"/>
    <mergeCell ref="AD10:AH11"/>
    <mergeCell ref="R41:U42"/>
    <mergeCell ref="AA48:AH48"/>
    <mergeCell ref="Q47:S47"/>
    <mergeCell ref="Q48:S48"/>
    <mergeCell ref="AB45:AC46"/>
    <mergeCell ref="AD45:AH46"/>
    <mergeCell ref="AA47:AH47"/>
    <mergeCell ref="Q52:S52"/>
    <mergeCell ref="Q51:S51"/>
    <mergeCell ref="T51:V51"/>
    <mergeCell ref="R39:U40"/>
    <mergeCell ref="Q31:S31"/>
    <mergeCell ref="T31:V31"/>
    <mergeCell ref="W31:Z31"/>
    <mergeCell ref="V43:AH44"/>
    <mergeCell ref="T48:V48"/>
    <mergeCell ref="R43:U44"/>
    <mergeCell ref="W26:Z26"/>
    <mergeCell ref="AA26:AH26"/>
    <mergeCell ref="AA27:AH27"/>
    <mergeCell ref="W27:Z27"/>
    <mergeCell ref="AA29:AH29"/>
    <mergeCell ref="AA57:AH57"/>
    <mergeCell ref="T27:V27"/>
    <mergeCell ref="Q27:S27"/>
    <mergeCell ref="W29:Z29"/>
    <mergeCell ref="W14:Z14"/>
    <mergeCell ref="W47:Z47"/>
    <mergeCell ref="AA12:AH12"/>
    <mergeCell ref="AA20:AH20"/>
    <mergeCell ref="AA19:AH19"/>
    <mergeCell ref="AA18:AH18"/>
    <mergeCell ref="W20:Z20"/>
    <mergeCell ref="W48:Z48"/>
    <mergeCell ref="Q50:S50"/>
    <mergeCell ref="W51:Z51"/>
    <mergeCell ref="W52:Z52"/>
    <mergeCell ref="AA16:AH16"/>
    <mergeCell ref="Q12:S12"/>
    <mergeCell ref="M32:Z32"/>
    <mergeCell ref="B33:V34"/>
    <mergeCell ref="W33:AH34"/>
    <mergeCell ref="AA32:AH32"/>
    <mergeCell ref="B37:AH38"/>
    <mergeCell ref="AA31:AH31"/>
    <mergeCell ref="E47:L47"/>
    <mergeCell ref="AA64:AH64"/>
    <mergeCell ref="W63:Z63"/>
    <mergeCell ref="AA63:AH63"/>
    <mergeCell ref="AA60:AH60"/>
    <mergeCell ref="W60:Z60"/>
    <mergeCell ref="Q64:S64"/>
    <mergeCell ref="T64:V64"/>
    <mergeCell ref="T63:V63"/>
    <mergeCell ref="W64:Z64"/>
    <mergeCell ref="AA61:AH61"/>
    <mergeCell ref="AA62:AH62"/>
    <mergeCell ref="M17:P17"/>
    <mergeCell ref="M13:P13"/>
    <mergeCell ref="Q13:S13"/>
    <mergeCell ref="T13:V13"/>
    <mergeCell ref="E20:L20"/>
    <mergeCell ref="M20:P20"/>
    <mergeCell ref="E14:L14"/>
    <mergeCell ref="M14:P14"/>
    <mergeCell ref="Q14:S14"/>
    <mergeCell ref="T14:V14"/>
    <mergeCell ref="Q17:S17"/>
    <mergeCell ref="T17:V17"/>
    <mergeCell ref="E19:L19"/>
    <mergeCell ref="M19:P19"/>
    <mergeCell ref="E16:L16"/>
    <mergeCell ref="T18:V18"/>
    <mergeCell ref="M18:P18"/>
    <mergeCell ref="E18:L18"/>
    <mergeCell ref="E17:L17"/>
    <mergeCell ref="B13:D13"/>
    <mergeCell ref="E15:L15"/>
    <mergeCell ref="W13:Z13"/>
    <mergeCell ref="W16:Z16"/>
    <mergeCell ref="M16:P16"/>
    <mergeCell ref="AA13:AH13"/>
    <mergeCell ref="Q16:S16"/>
    <mergeCell ref="T16:V16"/>
    <mergeCell ref="E12:L12"/>
    <mergeCell ref="AA15:AH15"/>
    <mergeCell ref="W15:Z15"/>
    <mergeCell ref="M12:P12"/>
    <mergeCell ref="T12:V12"/>
    <mergeCell ref="W12:Z12"/>
    <mergeCell ref="AA14:AH14"/>
    <mergeCell ref="M15:P15"/>
    <mergeCell ref="Q15:S15"/>
    <mergeCell ref="T15:V15"/>
    <mergeCell ref="E13:L13"/>
    <mergeCell ref="M48:P48"/>
    <mergeCell ref="Q19:S19"/>
    <mergeCell ref="Q23:S23"/>
    <mergeCell ref="T23:V23"/>
    <mergeCell ref="M47:P47"/>
    <mergeCell ref="G39:P40"/>
    <mergeCell ref="AA17:AH17"/>
    <mergeCell ref="T19:V19"/>
    <mergeCell ref="Q18:S18"/>
    <mergeCell ref="W19:Z19"/>
    <mergeCell ref="W25:Z25"/>
    <mergeCell ref="W23:Z23"/>
    <mergeCell ref="W21:Z21"/>
    <mergeCell ref="AA21:AH21"/>
    <mergeCell ref="W22:Z22"/>
    <mergeCell ref="AA22:AH22"/>
    <mergeCell ref="Q20:S20"/>
    <mergeCell ref="T20:V20"/>
    <mergeCell ref="W18:Z18"/>
    <mergeCell ref="W17:Z17"/>
    <mergeCell ref="AA25:AH25"/>
    <mergeCell ref="AA23:AH23"/>
    <mergeCell ref="AA30:AH30"/>
    <mergeCell ref="M31:P31"/>
    <mergeCell ref="E53:L53"/>
    <mergeCell ref="M53:P53"/>
    <mergeCell ref="Q53:S53"/>
    <mergeCell ref="T53:V53"/>
    <mergeCell ref="T59:V59"/>
    <mergeCell ref="E51:L51"/>
    <mergeCell ref="T30:V30"/>
    <mergeCell ref="W30:Z30"/>
    <mergeCell ref="V41:AA42"/>
    <mergeCell ref="V39:AH40"/>
    <mergeCell ref="T47:V47"/>
    <mergeCell ref="Q30:S30"/>
    <mergeCell ref="AA54:AH54"/>
    <mergeCell ref="E52:L52"/>
    <mergeCell ref="M52:P52"/>
    <mergeCell ref="AA50:AH50"/>
    <mergeCell ref="L41:P42"/>
    <mergeCell ref="V45:AA46"/>
    <mergeCell ref="AB41:AC42"/>
    <mergeCell ref="G45:P46"/>
    <mergeCell ref="AD41:AH42"/>
    <mergeCell ref="Q39:Q46"/>
    <mergeCell ref="E48:L48"/>
    <mergeCell ref="C41:F42"/>
  </mergeCells>
  <phoneticPr fontId="7" type="noConversion"/>
  <conditionalFormatting sqref="AA13:AH14">
    <cfRule type="expression" dxfId="687" priority="10240">
      <formula>Q13:S31=0</formula>
    </cfRule>
  </conditionalFormatting>
  <conditionalFormatting sqref="AA15:AH17">
    <cfRule type="expression" dxfId="686" priority="8">
      <formula>Q15:S32=0</formula>
    </cfRule>
  </conditionalFormatting>
  <conditionalFormatting sqref="AA18:AH19 AA21:AH22">
    <cfRule type="expression" dxfId="685" priority="4">
      <formula>Q18:S34=0</formula>
    </cfRule>
  </conditionalFormatting>
  <conditionalFormatting sqref="AA20:AH20 AA23:AH24">
    <cfRule type="expression" dxfId="684" priority="10129">
      <formula>Q20:S35=0</formula>
    </cfRule>
  </conditionalFormatting>
  <conditionalFormatting sqref="AA25:AH26 AA29:AH30">
    <cfRule type="expression" dxfId="683" priority="10383">
      <formula>Q25:S38=0</formula>
    </cfRule>
  </conditionalFormatting>
  <conditionalFormatting sqref="AA27:AH28">
    <cfRule type="expression" dxfId="682" priority="2">
      <formula>Q27:S41=0</formula>
    </cfRule>
  </conditionalFormatting>
  <conditionalFormatting sqref="AA31:AH31">
    <cfRule type="expression" dxfId="681" priority="40">
      <formula>Q31:S45=0</formula>
    </cfRule>
  </conditionalFormatting>
  <conditionalFormatting sqref="AA32:AH32">
    <cfRule type="expression" dxfId="680" priority="18">
      <formula>Q32:S47=0</formula>
    </cfRule>
  </conditionalFormatting>
  <conditionalFormatting sqref="AA48:AH65">
    <cfRule type="expression" dxfId="679" priority="10294">
      <formula>Q48:S69=0</formula>
    </cfRule>
  </conditionalFormatting>
  <conditionalFormatting sqref="AA66:AH66">
    <cfRule type="expression" dxfId="678" priority="10267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H37:K40 W33 Q2:AH11 G8:L11 N8:P11 H2:K5 G2:G6 M2:P5 L2:L6 G43:L46 N43:P46 G37:G41 Q37:AH46 M37:P40 L37:L41 D35:F38 G35:AH36 B35:C39 E32:M32 B47:D47 C16:D16 E14:E16 B12:E13 C17:E31 B16:B33 M8:M31 T13:T31 Q13:Q31 AA47:AA66 B48:B68 E47:E67 M43:M67 AA12:AA32" xr:uid="{2016F230-2B4E-4BEE-BCEE-7987C437564A}"/>
  </dataValidations>
  <printOptions horizontalCentered="1"/>
  <pageMargins left="0" right="0" top="0.11811023622047245" bottom="0" header="0" footer="0"/>
  <pageSetup paperSize="9" scale="81" orientation="portrait"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61AFF-D1FE-4083-9647-8C6BAA11CC9D}">
  <sheetPr>
    <tabColor theme="9" tint="-0.499984740745262"/>
    <pageSetUpPr fitToPage="1"/>
  </sheetPr>
  <dimension ref="B1:AK70"/>
  <sheetViews>
    <sheetView topLeftCell="A36" zoomScaleNormal="100" zoomScaleSheetLayoutView="85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7" width="3.21875" style="5" customWidth="1"/>
    <col min="38" max="38" width="37.77734375" style="5" bestFit="1" customWidth="1"/>
    <col min="39" max="39" width="4" style="5" bestFit="1" customWidth="1"/>
    <col min="40" max="40" width="2.33203125" style="5"/>
    <col min="41" max="41" width="5.6640625" style="5" bestFit="1" customWidth="1"/>
    <col min="42" max="42" width="2.33203125" style="5"/>
    <col min="43" max="43" width="5.6640625" style="5" bestFit="1" customWidth="1"/>
    <col min="44" max="47" width="2.33203125" style="5"/>
    <col min="48" max="48" width="5.6640625" style="5" bestFit="1" customWidth="1"/>
    <col min="49" max="16384" width="2.33203125" style="5"/>
  </cols>
  <sheetData>
    <row r="1" spans="2:37" ht="14.25" thickBot="1" x14ac:dyDescent="0.2">
      <c r="B1" s="29" t="s">
        <v>55</v>
      </c>
      <c r="C1" s="28"/>
    </row>
    <row r="2" spans="2:37" ht="12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16.5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2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ht="12" customHeight="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2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7" ht="12" customHeight="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2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I8" s="31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2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7" ht="12" customHeight="1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18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18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2"/>
      <c r="M13" s="692">
        <v>50</v>
      </c>
      <c r="N13" s="693"/>
      <c r="O13" s="693"/>
      <c r="P13" s="694"/>
      <c r="Q13" s="691">
        <f>IFERROR(VLOOKUP($B$1,'그린델리카피벗발주량 (6)'!A:AR,2,FALSE),0)</f>
        <v>64</v>
      </c>
      <c r="R13" s="675"/>
      <c r="S13" s="676"/>
      <c r="T13" s="677">
        <f t="shared" ref="T13:T30" si="0">IFERROR(ROUNDDOWN(Q13/M13,0),"")</f>
        <v>1</v>
      </c>
      <c r="U13" s="678"/>
      <c r="V13" s="679"/>
      <c r="W13" s="251">
        <f t="shared" ref="W13:W30" si="1">IFERROR(Q13-(T13*M13),"")</f>
        <v>14</v>
      </c>
      <c r="X13" s="252"/>
      <c r="Y13" s="252"/>
      <c r="Z13" s="253"/>
      <c r="AA13" s="434">
        <f>IF(Q13=0,"",$B$13+4)</f>
        <v>46311</v>
      </c>
      <c r="AB13" s="250"/>
      <c r="AC13" s="250"/>
      <c r="AD13" s="250"/>
      <c r="AE13" s="250"/>
      <c r="AF13" s="250"/>
      <c r="AG13" s="250"/>
      <c r="AH13" s="255"/>
    </row>
    <row r="14" spans="2:37" ht="14.25" customHeight="1" x14ac:dyDescent="0.15">
      <c r="B14" s="143"/>
      <c r="C14" s="141"/>
      <c r="D14" s="142"/>
      <c r="E14" s="672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698">
        <f>IFERROR(VLOOKUP($B$1,'그린델리카피벗발주량 (6)'!A:AR,3,FALSE),0)</f>
        <v>0</v>
      </c>
      <c r="R14" s="699"/>
      <c r="S14" s="700"/>
      <c r="T14" s="677">
        <f t="shared" ref="T14" si="2">IFERROR(ROUNDDOWN(Q14/M14,0),"")</f>
        <v>0</v>
      </c>
      <c r="U14" s="678"/>
      <c r="V14" s="679"/>
      <c r="W14" s="251">
        <f t="shared" ref="W14" si="3">IFERROR(Q14-(T14*M14),"")</f>
        <v>0</v>
      </c>
      <c r="X14" s="252"/>
      <c r="Y14" s="252"/>
      <c r="Z14" s="253"/>
      <c r="AA14" s="434" t="str">
        <f>IF(Q14=0,"",$B$13+4)</f>
        <v/>
      </c>
      <c r="AB14" s="250"/>
      <c r="AC14" s="250"/>
      <c r="AD14" s="250"/>
      <c r="AE14" s="250"/>
      <c r="AF14" s="250"/>
      <c r="AG14" s="250"/>
      <c r="AH14" s="255"/>
      <c r="AK14" s="26"/>
    </row>
    <row r="15" spans="2:37" ht="14.25" customHeight="1" x14ac:dyDescent="0.15">
      <c r="B15" s="143"/>
      <c r="C15" s="141"/>
      <c r="D15" s="142"/>
      <c r="E15" s="672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691">
        <f>IFERROR(VLOOKUP($B$1,'그린델리카피벗발주량 (6)'!A:AR,4,FALSE),0)</f>
        <v>92</v>
      </c>
      <c r="R15" s="675"/>
      <c r="S15" s="676"/>
      <c r="T15" s="677">
        <f t="shared" si="0"/>
        <v>2</v>
      </c>
      <c r="U15" s="678"/>
      <c r="V15" s="679"/>
      <c r="W15" s="251">
        <f t="shared" si="1"/>
        <v>12</v>
      </c>
      <c r="X15" s="252"/>
      <c r="Y15" s="252"/>
      <c r="Z15" s="253"/>
      <c r="AA15" s="434">
        <f>IF(Q15=0,"",$B$13+5)</f>
        <v>46312</v>
      </c>
      <c r="AB15" s="250"/>
      <c r="AC15" s="250"/>
      <c r="AD15" s="250"/>
      <c r="AE15" s="250"/>
      <c r="AF15" s="250"/>
      <c r="AG15" s="250"/>
      <c r="AH15" s="255"/>
      <c r="AK15" s="26"/>
    </row>
    <row r="16" spans="2:37" ht="14.25" customHeight="1" x14ac:dyDescent="0.15">
      <c r="B16" s="137"/>
      <c r="C16" s="82"/>
      <c r="D16" s="139"/>
      <c r="E16" s="671" t="s">
        <v>285</v>
      </c>
      <c r="F16" s="672"/>
      <c r="G16" s="672"/>
      <c r="H16" s="672"/>
      <c r="I16" s="672"/>
      <c r="J16" s="672"/>
      <c r="K16" s="672"/>
      <c r="L16" s="681"/>
      <c r="M16" s="501">
        <v>50</v>
      </c>
      <c r="N16" s="502"/>
      <c r="O16" s="502"/>
      <c r="P16" s="503"/>
      <c r="Q16" s="246">
        <f>IFERROR(VLOOKUP($B$1,'그린델리카피벗발주량 (6)'!A:AR,5,FALSE),0)</f>
        <v>152</v>
      </c>
      <c r="R16" s="247"/>
      <c r="S16" s="248"/>
      <c r="T16" s="249">
        <f t="shared" si="0"/>
        <v>3</v>
      </c>
      <c r="U16" s="250"/>
      <c r="V16" s="250"/>
      <c r="W16" s="251">
        <f t="shared" si="1"/>
        <v>2</v>
      </c>
      <c r="X16" s="252"/>
      <c r="Y16" s="252"/>
      <c r="Z16" s="253"/>
      <c r="AA16" s="434">
        <f>IF(Q16=0,"",$B$13+5)</f>
        <v>46312</v>
      </c>
      <c r="AB16" s="250"/>
      <c r="AC16" s="250"/>
      <c r="AD16" s="250"/>
      <c r="AE16" s="250"/>
      <c r="AF16" s="250"/>
      <c r="AG16" s="250"/>
      <c r="AH16" s="255"/>
      <c r="AK16" s="26"/>
    </row>
    <row r="17" spans="2:37" ht="14.25" customHeight="1" x14ac:dyDescent="0.15">
      <c r="B17" s="17"/>
      <c r="C17" s="18"/>
      <c r="D17" s="18"/>
      <c r="E17" s="695" t="s">
        <v>358</v>
      </c>
      <c r="F17" s="696"/>
      <c r="G17" s="696"/>
      <c r="H17" s="696"/>
      <c r="I17" s="696"/>
      <c r="J17" s="696"/>
      <c r="K17" s="696"/>
      <c r="L17" s="697"/>
      <c r="M17" s="243">
        <v>50</v>
      </c>
      <c r="N17" s="244"/>
      <c r="O17" s="244"/>
      <c r="P17" s="245"/>
      <c r="Q17" s="246">
        <f>IFERROR(VLOOKUP($B$1,'그린델리카피벗발주량 (6)'!A:AR,6,FALSE),0)</f>
        <v>76</v>
      </c>
      <c r="R17" s="247"/>
      <c r="S17" s="248"/>
      <c r="T17" s="246">
        <f t="shared" si="0"/>
        <v>1</v>
      </c>
      <c r="U17" s="247"/>
      <c r="V17" s="248"/>
      <c r="W17" s="251">
        <f t="shared" si="1"/>
        <v>26</v>
      </c>
      <c r="X17" s="252"/>
      <c r="Y17" s="252"/>
      <c r="Z17" s="253"/>
      <c r="AA17" s="434">
        <f>IF(Q17=0,"",$B$13+4)</f>
        <v>46311</v>
      </c>
      <c r="AB17" s="250"/>
      <c r="AC17" s="250"/>
      <c r="AD17" s="250"/>
      <c r="AE17" s="250"/>
      <c r="AF17" s="250"/>
      <c r="AG17" s="250"/>
      <c r="AH17" s="255"/>
      <c r="AI17" s="54"/>
      <c r="AK17"/>
    </row>
    <row r="18" spans="2:37" ht="14.25" customHeight="1" x14ac:dyDescent="0.15">
      <c r="B18" s="17"/>
      <c r="C18" s="18"/>
      <c r="D18" s="18"/>
      <c r="E18" s="695" t="s">
        <v>288</v>
      </c>
      <c r="F18" s="696"/>
      <c r="G18" s="696"/>
      <c r="H18" s="696"/>
      <c r="I18" s="696"/>
      <c r="J18" s="696"/>
      <c r="K18" s="696"/>
      <c r="L18" s="697"/>
      <c r="M18" s="243">
        <v>50</v>
      </c>
      <c r="N18" s="244"/>
      <c r="O18" s="244"/>
      <c r="P18" s="245"/>
      <c r="Q18" s="246">
        <f>IFERROR(VLOOKUP($B$1,'그린델리카피벗발주량 (6)'!A:AR,7,FALSE),0)</f>
        <v>206</v>
      </c>
      <c r="R18" s="247"/>
      <c r="S18" s="248"/>
      <c r="T18" s="246">
        <f t="shared" si="0"/>
        <v>4</v>
      </c>
      <c r="U18" s="247"/>
      <c r="V18" s="248"/>
      <c r="W18" s="251">
        <f t="shared" si="1"/>
        <v>6</v>
      </c>
      <c r="X18" s="252"/>
      <c r="Y18" s="252"/>
      <c r="Z18" s="253"/>
      <c r="AA18" s="254">
        <f>IF(Q18=0,"",$B$13+5)</f>
        <v>46312</v>
      </c>
      <c r="AB18" s="250"/>
      <c r="AC18" s="250"/>
      <c r="AD18" s="250"/>
      <c r="AE18" s="250"/>
      <c r="AF18" s="250"/>
      <c r="AG18" s="250"/>
      <c r="AH18" s="255"/>
      <c r="AI18" s="54"/>
      <c r="AK18"/>
    </row>
    <row r="19" spans="2:37" ht="14.25" customHeight="1" x14ac:dyDescent="0.15">
      <c r="B19" s="17"/>
      <c r="C19" s="18"/>
      <c r="D19" s="18"/>
      <c r="E19" s="695" t="s">
        <v>289</v>
      </c>
      <c r="F19" s="696"/>
      <c r="G19" s="696"/>
      <c r="H19" s="696"/>
      <c r="I19" s="696"/>
      <c r="J19" s="696"/>
      <c r="K19" s="696"/>
      <c r="L19" s="697"/>
      <c r="M19" s="243">
        <v>50</v>
      </c>
      <c r="N19" s="244"/>
      <c r="O19" s="244"/>
      <c r="P19" s="245"/>
      <c r="Q19" s="246">
        <f>IFERROR(VLOOKUP($B$1,'그린델리카피벗발주량 (6)'!A:AR,8,FALSE),0)</f>
        <v>181</v>
      </c>
      <c r="R19" s="247"/>
      <c r="S19" s="248"/>
      <c r="T19" s="246">
        <f t="shared" si="0"/>
        <v>3</v>
      </c>
      <c r="U19" s="247"/>
      <c r="V19" s="248"/>
      <c r="W19" s="251">
        <f t="shared" si="1"/>
        <v>31</v>
      </c>
      <c r="X19" s="252"/>
      <c r="Y19" s="252"/>
      <c r="Z19" s="253"/>
      <c r="AA19" s="254">
        <f>IF(Q19=0,"",$B$13+5)</f>
        <v>46312</v>
      </c>
      <c r="AB19" s="250"/>
      <c r="AC19" s="250"/>
      <c r="AD19" s="250"/>
      <c r="AE19" s="250"/>
      <c r="AF19" s="250"/>
      <c r="AG19" s="250"/>
      <c r="AH19" s="255"/>
      <c r="AI19" s="54"/>
      <c r="AK19"/>
    </row>
    <row r="20" spans="2:37" ht="14.25" customHeight="1" x14ac:dyDescent="0.15">
      <c r="B20" s="17"/>
      <c r="C20" s="18"/>
      <c r="D20" s="18"/>
      <c r="E20" s="695" t="s">
        <v>290</v>
      </c>
      <c r="F20" s="696"/>
      <c r="G20" s="696"/>
      <c r="H20" s="696"/>
      <c r="I20" s="696"/>
      <c r="J20" s="696"/>
      <c r="K20" s="696"/>
      <c r="L20" s="697"/>
      <c r="M20" s="243">
        <v>50</v>
      </c>
      <c r="N20" s="244"/>
      <c r="O20" s="244"/>
      <c r="P20" s="245"/>
      <c r="Q20" s="246">
        <f>IFERROR(VLOOKUP($B$1,'그린델리카피벗발주량 (6)'!A:AR,9,FALSE),0)</f>
        <v>169</v>
      </c>
      <c r="R20" s="247"/>
      <c r="S20" s="248"/>
      <c r="T20" s="246">
        <f t="shared" si="0"/>
        <v>3</v>
      </c>
      <c r="U20" s="247"/>
      <c r="V20" s="248"/>
      <c r="W20" s="251">
        <f t="shared" si="1"/>
        <v>19</v>
      </c>
      <c r="X20" s="252"/>
      <c r="Y20" s="252"/>
      <c r="Z20" s="253"/>
      <c r="AA20" s="254">
        <f>IF(Q20=0,"",$B$13+4)</f>
        <v>46311</v>
      </c>
      <c r="AB20" s="250"/>
      <c r="AC20" s="250"/>
      <c r="AD20" s="250"/>
      <c r="AE20" s="250"/>
      <c r="AF20" s="250"/>
      <c r="AG20" s="250"/>
      <c r="AH20" s="255"/>
      <c r="AI20" s="54"/>
      <c r="AK20"/>
    </row>
    <row r="21" spans="2:37" ht="14.25" customHeight="1" x14ac:dyDescent="0.15">
      <c r="B21" s="17"/>
      <c r="C21" s="18"/>
      <c r="D21" s="18"/>
      <c r="E21" s="616" t="s">
        <v>371</v>
      </c>
      <c r="F21" s="617"/>
      <c r="G21" s="617"/>
      <c r="H21" s="617"/>
      <c r="I21" s="617"/>
      <c r="J21" s="617"/>
      <c r="K21" s="617"/>
      <c r="L21" s="618"/>
      <c r="M21" s="243">
        <v>50</v>
      </c>
      <c r="N21" s="244"/>
      <c r="O21" s="244"/>
      <c r="P21" s="245"/>
      <c r="Q21" s="246">
        <f>IFERROR(VLOOKUP($B$1,'그린델리카피벗발주량 (6)'!A:AR,10,FALSE),0)</f>
        <v>71</v>
      </c>
      <c r="R21" s="247"/>
      <c r="S21" s="248"/>
      <c r="T21" s="249">
        <f t="shared" si="0"/>
        <v>1</v>
      </c>
      <c r="U21" s="250"/>
      <c r="V21" s="250"/>
      <c r="W21" s="251">
        <f t="shared" si="1"/>
        <v>21</v>
      </c>
      <c r="X21" s="252"/>
      <c r="Y21" s="252"/>
      <c r="Z21" s="253"/>
      <c r="AA21" s="254">
        <f>IF(Q21=0,"",$B$13+5)</f>
        <v>46312</v>
      </c>
      <c r="AB21" s="250"/>
      <c r="AC21" s="250"/>
      <c r="AD21" s="250"/>
      <c r="AE21" s="250"/>
      <c r="AF21" s="250"/>
      <c r="AG21" s="250"/>
      <c r="AH21" s="255"/>
      <c r="AI21" s="54"/>
      <c r="AK21"/>
    </row>
    <row r="22" spans="2:37" ht="14.25" customHeight="1" x14ac:dyDescent="0.15">
      <c r="B22" s="17"/>
      <c r="C22" s="18"/>
      <c r="D22" s="18"/>
      <c r="E22" s="616" t="s">
        <v>372</v>
      </c>
      <c r="F22" s="617"/>
      <c r="G22" s="617"/>
      <c r="H22" s="617"/>
      <c r="I22" s="617"/>
      <c r="J22" s="617"/>
      <c r="K22" s="617"/>
      <c r="L22" s="618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250"/>
      <c r="W22" s="251">
        <f t="shared" si="1"/>
        <v>0</v>
      </c>
      <c r="X22" s="252"/>
      <c r="Y22" s="252"/>
      <c r="Z22" s="253"/>
      <c r="AA22" s="254" t="str">
        <f>IF(Q22=0,"",$B$13+5)</f>
        <v/>
      </c>
      <c r="AB22" s="250"/>
      <c r="AC22" s="250"/>
      <c r="AD22" s="250"/>
      <c r="AE22" s="250"/>
      <c r="AF22" s="250"/>
      <c r="AG22" s="250"/>
      <c r="AH22" s="255"/>
      <c r="AI22" s="54"/>
      <c r="AK22"/>
    </row>
    <row r="23" spans="2:37" ht="14.25" customHeight="1" x14ac:dyDescent="0.15">
      <c r="B23" s="17"/>
      <c r="C23" s="18"/>
      <c r="D23" s="18"/>
      <c r="E23" s="616" t="s">
        <v>403</v>
      </c>
      <c r="F23" s="617"/>
      <c r="G23" s="617"/>
      <c r="H23" s="617"/>
      <c r="I23" s="617"/>
      <c r="J23" s="617"/>
      <c r="K23" s="617"/>
      <c r="L23" s="618"/>
      <c r="M23" s="243">
        <v>50</v>
      </c>
      <c r="N23" s="244"/>
      <c r="O23" s="244"/>
      <c r="P23" s="245"/>
      <c r="Q23" s="246">
        <f>IFERROR(VLOOKUP($B$1,'그린델리카피벗발주량 (6)'!A:AR,12,FALSE),0)</f>
        <v>60</v>
      </c>
      <c r="R23" s="247"/>
      <c r="S23" s="248"/>
      <c r="T23" s="249">
        <f t="shared" si="0"/>
        <v>1</v>
      </c>
      <c r="U23" s="250"/>
      <c r="V23" s="250"/>
      <c r="W23" s="251">
        <f t="shared" si="1"/>
        <v>10</v>
      </c>
      <c r="X23" s="252"/>
      <c r="Y23" s="252"/>
      <c r="Z23" s="253"/>
      <c r="AA23" s="254">
        <f>IF(Q23=0,"",$B$13+4)</f>
        <v>46311</v>
      </c>
      <c r="AB23" s="250"/>
      <c r="AC23" s="250"/>
      <c r="AD23" s="250"/>
      <c r="AE23" s="250"/>
      <c r="AF23" s="250"/>
      <c r="AG23" s="250"/>
      <c r="AH23" s="255"/>
      <c r="AI23" s="54"/>
      <c r="AK23"/>
    </row>
    <row r="24" spans="2:37" ht="14.25" customHeight="1" x14ac:dyDescent="0.15">
      <c r="B24" s="17"/>
      <c r="C24" s="18"/>
      <c r="D24" s="18"/>
      <c r="E24" s="616" t="s">
        <v>416</v>
      </c>
      <c r="F24" s="617"/>
      <c r="G24" s="617"/>
      <c r="H24" s="617"/>
      <c r="I24" s="617"/>
      <c r="J24" s="617"/>
      <c r="K24" s="617"/>
      <c r="L24" s="618"/>
      <c r="M24" s="243">
        <v>50</v>
      </c>
      <c r="N24" s="244"/>
      <c r="O24" s="244"/>
      <c r="P24" s="245"/>
      <c r="Q24" s="246">
        <f>IFERROR(VLOOKUP($B$1,'그린델리카피벗발주량 (6)'!A:AR,13,FALSE),0)</f>
        <v>0</v>
      </c>
      <c r="R24" s="247"/>
      <c r="S24" s="248"/>
      <c r="T24" s="249">
        <f t="shared" ref="T24" si="4">IFERROR(ROUNDDOWN(Q24/M24,0),"")</f>
        <v>0</v>
      </c>
      <c r="U24" s="250"/>
      <c r="V24" s="250"/>
      <c r="W24" s="251">
        <f t="shared" ref="W24" si="5">IFERROR(Q24-(T24*M24),"")</f>
        <v>0</v>
      </c>
      <c r="X24" s="252"/>
      <c r="Y24" s="252"/>
      <c r="Z24" s="253"/>
      <c r="AA24" s="254" t="str">
        <f>IF(Q24=0,"",$B$13+4)</f>
        <v/>
      </c>
      <c r="AB24" s="250"/>
      <c r="AC24" s="250"/>
      <c r="AD24" s="250"/>
      <c r="AE24" s="250"/>
      <c r="AF24" s="250"/>
      <c r="AG24" s="250"/>
      <c r="AH24" s="255"/>
      <c r="AI24" s="54"/>
      <c r="AK24"/>
    </row>
    <row r="25" spans="2:37" ht="14.25" customHeight="1" x14ac:dyDescent="0.15">
      <c r="B25" s="6"/>
      <c r="C25" s="15"/>
      <c r="D25" s="7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16</v>
      </c>
      <c r="R25" s="247"/>
      <c r="S25" s="248"/>
      <c r="T25" s="249">
        <f t="shared" si="0"/>
        <v>0</v>
      </c>
      <c r="U25" s="250"/>
      <c r="V25" s="250"/>
      <c r="W25" s="251">
        <f t="shared" si="1"/>
        <v>16</v>
      </c>
      <c r="X25" s="252"/>
      <c r="Y25" s="252"/>
      <c r="Z25" s="253"/>
      <c r="AA25" s="254">
        <f>IF(Q25=0,"",$B$13+5)</f>
        <v>46312</v>
      </c>
      <c r="AB25" s="250"/>
      <c r="AC25" s="250"/>
      <c r="AD25" s="250"/>
      <c r="AE25" s="250"/>
      <c r="AF25" s="250"/>
      <c r="AG25" s="250"/>
      <c r="AH25" s="255"/>
      <c r="AI25" s="54"/>
      <c r="AK25"/>
    </row>
    <row r="26" spans="2:37" ht="14.25" customHeight="1" x14ac:dyDescent="0.15">
      <c r="B26" s="6"/>
      <c r="C26" s="15"/>
      <c r="D26" s="7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76</v>
      </c>
      <c r="R26" s="247"/>
      <c r="S26" s="248"/>
      <c r="T26" s="249">
        <f t="shared" si="0"/>
        <v>1</v>
      </c>
      <c r="U26" s="250"/>
      <c r="V26" s="250"/>
      <c r="W26" s="251">
        <f t="shared" si="1"/>
        <v>36</v>
      </c>
      <c r="X26" s="252"/>
      <c r="Y26" s="252"/>
      <c r="Z26" s="253"/>
      <c r="AA26" s="254">
        <f>IF(Q26=0,"",$B$13+5)</f>
        <v>46312</v>
      </c>
      <c r="AB26" s="250"/>
      <c r="AC26" s="250"/>
      <c r="AD26" s="250"/>
      <c r="AE26" s="250"/>
      <c r="AF26" s="250"/>
      <c r="AG26" s="250"/>
      <c r="AH26" s="255"/>
      <c r="AI26" s="54"/>
      <c r="AK26"/>
    </row>
    <row r="27" spans="2:37" ht="14.25" customHeight="1" x14ac:dyDescent="0.15">
      <c r="B27" s="6"/>
      <c r="C27" s="15"/>
      <c r="D27" s="7"/>
      <c r="E27" s="695" t="s">
        <v>422</v>
      </c>
      <c r="F27" s="696"/>
      <c r="G27" s="696"/>
      <c r="H27" s="696"/>
      <c r="I27" s="696"/>
      <c r="J27" s="696"/>
      <c r="K27" s="696"/>
      <c r="L27" s="697"/>
      <c r="M27" s="243">
        <v>50</v>
      </c>
      <c r="N27" s="244"/>
      <c r="O27" s="244"/>
      <c r="P27" s="245"/>
      <c r="Q27" s="246">
        <f>IFERROR(VLOOKUP($B$1,'그린델리카피벗발주량 (6)'!A:AR,16,FALSE),0)</f>
        <v>76</v>
      </c>
      <c r="R27" s="247"/>
      <c r="S27" s="248"/>
      <c r="T27" s="249">
        <f t="shared" si="0"/>
        <v>1</v>
      </c>
      <c r="U27" s="250"/>
      <c r="V27" s="250"/>
      <c r="W27" s="251">
        <f t="shared" si="1"/>
        <v>26</v>
      </c>
      <c r="X27" s="252"/>
      <c r="Y27" s="252"/>
      <c r="Z27" s="253"/>
      <c r="AA27" s="434">
        <f>IF(Q27=0,"",$B$13+4)</f>
        <v>46311</v>
      </c>
      <c r="AB27" s="254"/>
      <c r="AC27" s="254"/>
      <c r="AD27" s="254"/>
      <c r="AE27" s="254"/>
      <c r="AF27" s="254"/>
      <c r="AG27" s="254"/>
      <c r="AH27" s="435"/>
      <c r="AI27" s="54"/>
      <c r="AK27"/>
    </row>
    <row r="28" spans="2:37" ht="14.25" customHeight="1" x14ac:dyDescent="0.15">
      <c r="B28" s="6"/>
      <c r="C28" s="15"/>
      <c r="D28" s="7"/>
      <c r="E28" s="695" t="s">
        <v>340</v>
      </c>
      <c r="F28" s="696"/>
      <c r="G28" s="696"/>
      <c r="H28" s="696"/>
      <c r="I28" s="696"/>
      <c r="J28" s="696"/>
      <c r="K28" s="696"/>
      <c r="L28" s="697"/>
      <c r="M28" s="243">
        <v>60</v>
      </c>
      <c r="N28" s="244"/>
      <c r="O28" s="244"/>
      <c r="P28" s="245"/>
      <c r="Q28" s="246">
        <f>IFERROR(VLOOKUP($B$1,'그린델리카피벗발주량 (6)'!A:AR,17,FALSE),0)</f>
        <v>35</v>
      </c>
      <c r="R28" s="247"/>
      <c r="S28" s="248"/>
      <c r="T28" s="249">
        <f t="shared" ref="T28" si="6">IFERROR(ROUNDDOWN(Q28/M28,0),"")</f>
        <v>0</v>
      </c>
      <c r="U28" s="250"/>
      <c r="V28" s="250"/>
      <c r="W28" s="251">
        <f t="shared" ref="W28" si="7">IFERROR(Q28-(T28*M28),"")</f>
        <v>35</v>
      </c>
      <c r="X28" s="252"/>
      <c r="Y28" s="252"/>
      <c r="Z28" s="253"/>
      <c r="AA28" s="434">
        <f>IF(Q28=0,"",$B$13+3)</f>
        <v>46310</v>
      </c>
      <c r="AB28" s="254"/>
      <c r="AC28" s="254"/>
      <c r="AD28" s="254"/>
      <c r="AE28" s="254"/>
      <c r="AF28" s="254"/>
      <c r="AG28" s="254"/>
      <c r="AH28" s="435"/>
      <c r="AI28" s="54"/>
      <c r="AK28"/>
    </row>
    <row r="29" spans="2:37" ht="14.25" customHeight="1" x14ac:dyDescent="0.15">
      <c r="B29" s="6"/>
      <c r="C29" s="15"/>
      <c r="D29" s="7"/>
      <c r="E29" s="695" t="s">
        <v>382</v>
      </c>
      <c r="F29" s="696"/>
      <c r="G29" s="696"/>
      <c r="H29" s="696"/>
      <c r="I29" s="696"/>
      <c r="J29" s="696"/>
      <c r="K29" s="696"/>
      <c r="L29" s="697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250"/>
      <c r="W29" s="251">
        <f t="shared" si="1"/>
        <v>0</v>
      </c>
      <c r="X29" s="252"/>
      <c r="Y29" s="252"/>
      <c r="Z29" s="253"/>
      <c r="AA29" s="434" t="str">
        <f>IF(Q29=0,"",$B$13+3)</f>
        <v/>
      </c>
      <c r="AB29" s="254"/>
      <c r="AC29" s="254"/>
      <c r="AD29" s="254"/>
      <c r="AE29" s="254"/>
      <c r="AF29" s="254"/>
      <c r="AG29" s="254"/>
      <c r="AH29" s="435"/>
      <c r="AI29" s="54"/>
      <c r="AK29"/>
    </row>
    <row r="30" spans="2:37" ht="14.25" customHeight="1" x14ac:dyDescent="0.15">
      <c r="B30" s="6"/>
      <c r="C30" s="15"/>
      <c r="D30" s="7"/>
      <c r="E30" s="695" t="s">
        <v>212</v>
      </c>
      <c r="F30" s="696"/>
      <c r="G30" s="696"/>
      <c r="H30" s="696"/>
      <c r="I30" s="696"/>
      <c r="J30" s="696"/>
      <c r="K30" s="696"/>
      <c r="L30" s="697"/>
      <c r="M30" s="243">
        <v>35</v>
      </c>
      <c r="N30" s="244"/>
      <c r="O30" s="244"/>
      <c r="P30" s="245"/>
      <c r="Q30" s="246">
        <f>IFERROR(VLOOKUP($B$1,'그린델리카피벗발주량 (6)'!A:AR,19,FALSE),0)</f>
        <v>84</v>
      </c>
      <c r="R30" s="247"/>
      <c r="S30" s="248"/>
      <c r="T30" s="249">
        <f t="shared" si="0"/>
        <v>2</v>
      </c>
      <c r="U30" s="250"/>
      <c r="V30" s="250"/>
      <c r="W30" s="251">
        <f t="shared" si="1"/>
        <v>14</v>
      </c>
      <c r="X30" s="252"/>
      <c r="Y30" s="252"/>
      <c r="Z30" s="253"/>
      <c r="AA30" s="434">
        <f>IF(Q30=0,"",$B$13+5)</f>
        <v>46312</v>
      </c>
      <c r="AB30" s="254"/>
      <c r="AC30" s="254"/>
      <c r="AD30" s="254"/>
      <c r="AE30" s="254"/>
      <c r="AF30" s="254"/>
      <c r="AG30" s="254"/>
      <c r="AH30" s="435"/>
      <c r="AI30" s="54"/>
      <c r="AK30"/>
    </row>
    <row r="31" spans="2:37" ht="14.25" customHeight="1" x14ac:dyDescent="0.15">
      <c r="B31" s="6"/>
      <c r="C31" s="15"/>
      <c r="D31" s="7"/>
      <c r="E31" s="695"/>
      <c r="F31" s="696"/>
      <c r="G31" s="696"/>
      <c r="H31" s="696"/>
      <c r="I31" s="696"/>
      <c r="J31" s="696"/>
      <c r="K31" s="696"/>
      <c r="L31" s="697"/>
      <c r="M31" s="243"/>
      <c r="N31" s="244"/>
      <c r="O31" s="244"/>
      <c r="P31" s="245"/>
      <c r="Q31" s="246"/>
      <c r="R31" s="247"/>
      <c r="S31" s="248"/>
      <c r="T31" s="249"/>
      <c r="U31" s="250"/>
      <c r="V31" s="250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K31"/>
    </row>
    <row r="32" spans="2:37" ht="18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1358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54"/>
      <c r="AB32" s="250"/>
      <c r="AC32" s="250"/>
      <c r="AD32" s="250"/>
      <c r="AE32" s="250"/>
      <c r="AF32" s="250"/>
      <c r="AG32" s="250"/>
      <c r="AH32" s="255"/>
    </row>
    <row r="33" spans="2:37" ht="18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tr">
        <f>G8</f>
        <v>전라남도 장성군 황룡면 황룡리 44-2 2층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8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9.9499999999999993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9.9499999999999993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2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2" customHeight="1" x14ac:dyDescent="0.15">
      <c r="B39" s="210" t="s">
        <v>0</v>
      </c>
      <c r="C39" s="189" t="str">
        <f>C4</f>
        <v>등록번호</v>
      </c>
      <c r="D39" s="189"/>
      <c r="E39" s="189"/>
      <c r="F39" s="189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182" t="s">
        <v>3</v>
      </c>
      <c r="S39" s="182"/>
      <c r="T39" s="182"/>
      <c r="U39" s="182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2" customHeight="1" x14ac:dyDescent="0.15">
      <c r="B40" s="210"/>
      <c r="C40" s="189"/>
      <c r="D40" s="189"/>
      <c r="E40" s="189"/>
      <c r="F40" s="189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182"/>
      <c r="S40" s="182"/>
      <c r="T40" s="182"/>
      <c r="U40" s="182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2" customHeight="1" x14ac:dyDescent="0.15">
      <c r="B41" s="210"/>
      <c r="C41" s="189" t="str">
        <f>C6</f>
        <v>상 호
(법인명)</v>
      </c>
      <c r="D41" s="189"/>
      <c r="E41" s="189"/>
      <c r="F41" s="189"/>
      <c r="G41" s="215" t="str">
        <f>G6</f>
        <v>(이마트24)</v>
      </c>
      <c r="H41" s="216"/>
      <c r="I41" s="216"/>
      <c r="J41" s="216"/>
      <c r="K41" s="217"/>
      <c r="L41" s="215" t="str">
        <f>L6</f>
        <v>장성센터(저온)</v>
      </c>
      <c r="M41" s="216"/>
      <c r="N41" s="216"/>
      <c r="O41" s="216"/>
      <c r="P41" s="217"/>
      <c r="Q41" s="189"/>
      <c r="R41" s="189" t="s">
        <v>1</v>
      </c>
      <c r="S41" s="189"/>
      <c r="T41" s="189"/>
      <c r="U41" s="189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2" customHeight="1" x14ac:dyDescent="0.15">
      <c r="B42" s="210"/>
      <c r="C42" s="189"/>
      <c r="D42" s="189"/>
      <c r="E42" s="189"/>
      <c r="F42" s="189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189"/>
      <c r="S42" s="189"/>
      <c r="T42" s="189"/>
      <c r="U42" s="189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2" customHeight="1" x14ac:dyDescent="0.15">
      <c r="B43" s="210"/>
      <c r="C43" s="189" t="s">
        <v>4</v>
      </c>
      <c r="D43" s="182"/>
      <c r="E43" s="182"/>
      <c r="F43" s="182"/>
      <c r="G43" s="199" t="str">
        <f>G8</f>
        <v>전라남도 장성군 황룡면 황룡리 44-2 2층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89"/>
      <c r="R43" s="189" t="s">
        <v>4</v>
      </c>
      <c r="S43" s="189"/>
      <c r="T43" s="189"/>
      <c r="U43" s="189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2" customHeight="1" x14ac:dyDescent="0.15">
      <c r="B44" s="210"/>
      <c r="C44" s="182"/>
      <c r="D44" s="182"/>
      <c r="E44" s="182"/>
      <c r="F44" s="182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89"/>
      <c r="R44" s="189"/>
      <c r="S44" s="189"/>
      <c r="T44" s="189"/>
      <c r="U44" s="18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2" customHeight="1" x14ac:dyDescent="0.15">
      <c r="B45" s="210"/>
      <c r="C45" s="189" t="s">
        <v>6</v>
      </c>
      <c r="D45" s="189"/>
      <c r="E45" s="189"/>
      <c r="F45" s="189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182" t="s">
        <v>13</v>
      </c>
      <c r="S45" s="182"/>
      <c r="T45" s="182"/>
      <c r="U45" s="182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2" customHeight="1" x14ac:dyDescent="0.15">
      <c r="B46" s="210"/>
      <c r="C46" s="189"/>
      <c r="D46" s="189"/>
      <c r="E46" s="189"/>
      <c r="F46" s="189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193"/>
      <c r="S46" s="193"/>
      <c r="T46" s="193"/>
      <c r="U46" s="193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8" customHeight="1" x14ac:dyDescent="0.15">
      <c r="B47" s="12" t="s">
        <v>10</v>
      </c>
      <c r="C47" s="13" t="s">
        <v>7</v>
      </c>
      <c r="D47" s="11" t="s">
        <v>8</v>
      </c>
      <c r="E47" s="182" t="str">
        <f>E12</f>
        <v>품               목</v>
      </c>
      <c r="F47" s="183"/>
      <c r="G47" s="183"/>
      <c r="H47" s="183"/>
      <c r="I47" s="183"/>
      <c r="J47" s="183"/>
      <c r="K47" s="183"/>
      <c r="L47" s="184"/>
      <c r="M47" s="185" t="str">
        <f>M12</f>
        <v>입수</v>
      </c>
      <c r="N47" s="185"/>
      <c r="O47" s="185"/>
      <c r="P47" s="185"/>
      <c r="Q47" s="690" t="str">
        <f>Q12</f>
        <v>총수량</v>
      </c>
      <c r="R47" s="186"/>
      <c r="S47" s="186"/>
      <c r="T47" s="690" t="str">
        <f t="shared" ref="T47:T61" si="8">T12</f>
        <v>박스</v>
      </c>
      <c r="U47" s="186"/>
      <c r="V47" s="186"/>
      <c r="W47" s="185" t="str">
        <f t="shared" ref="W47:W61" si="9">W12</f>
        <v>낱개수량</v>
      </c>
      <c r="X47" s="185"/>
      <c r="Y47" s="185"/>
      <c r="Z47" s="185"/>
      <c r="AA47" s="701" t="str">
        <f>AA12</f>
        <v>비고</v>
      </c>
      <c r="AB47" s="185"/>
      <c r="AC47" s="185"/>
      <c r="AD47" s="185"/>
      <c r="AE47" s="185"/>
      <c r="AF47" s="185"/>
      <c r="AG47" s="185"/>
      <c r="AH47" s="188"/>
    </row>
    <row r="48" spans="2:37" ht="18" customHeight="1" x14ac:dyDescent="0.15">
      <c r="B48" s="179">
        <f>B13</f>
        <v>46307</v>
      </c>
      <c r="C48" s="537"/>
      <c r="D48" s="538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487">
        <f>Q13</f>
        <v>64</v>
      </c>
      <c r="R48" s="686"/>
      <c r="S48" s="687"/>
      <c r="T48" s="688">
        <f t="shared" si="8"/>
        <v>1</v>
      </c>
      <c r="U48" s="689"/>
      <c r="V48" s="689"/>
      <c r="W48" s="176">
        <f t="shared" si="9"/>
        <v>14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K48" s="54"/>
    </row>
    <row r="49" spans="2:37" ht="15" customHeight="1" x14ac:dyDescent="0.15">
      <c r="B49" s="37"/>
      <c r="C49" s="38"/>
      <c r="D49" s="38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487">
        <f t="shared" ref="Q49:Q64" si="12">Q14</f>
        <v>0</v>
      </c>
      <c r="R49" s="686"/>
      <c r="S49" s="687"/>
      <c r="T49" s="688">
        <f t="shared" si="8"/>
        <v>0</v>
      </c>
      <c r="U49" s="689"/>
      <c r="V49" s="689"/>
      <c r="W49" s="176">
        <f t="shared" si="9"/>
        <v>0</v>
      </c>
      <c r="X49" s="176"/>
      <c r="Y49" s="176"/>
      <c r="Z49" s="176"/>
      <c r="AA49" s="177" t="str">
        <f t="shared" ref="AA49:AA65" si="13">AA14</f>
        <v/>
      </c>
      <c r="AB49" s="173"/>
      <c r="AC49" s="173"/>
      <c r="AD49" s="173"/>
      <c r="AE49" s="173"/>
      <c r="AF49" s="173"/>
      <c r="AG49" s="173"/>
      <c r="AH49" s="178"/>
      <c r="AK49" s="54"/>
    </row>
    <row r="50" spans="2:37" ht="15" customHeight="1" x14ac:dyDescent="0.15">
      <c r="B50" s="37"/>
      <c r="C50" s="38"/>
      <c r="D50" s="38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487">
        <f t="shared" si="12"/>
        <v>92</v>
      </c>
      <c r="R50" s="686"/>
      <c r="S50" s="687"/>
      <c r="T50" s="688">
        <f t="shared" si="8"/>
        <v>2</v>
      </c>
      <c r="U50" s="689"/>
      <c r="V50" s="689"/>
      <c r="W50" s="176">
        <f t="shared" si="9"/>
        <v>12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K50" s="54"/>
    </row>
    <row r="51" spans="2:37" ht="15" customHeight="1" x14ac:dyDescent="0.15">
      <c r="B51" s="37"/>
      <c r="C51" s="38"/>
      <c r="D51" s="38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487">
        <f t="shared" si="12"/>
        <v>152</v>
      </c>
      <c r="R51" s="686"/>
      <c r="S51" s="687"/>
      <c r="T51" s="688">
        <f t="shared" si="8"/>
        <v>3</v>
      </c>
      <c r="U51" s="689"/>
      <c r="V51" s="689"/>
      <c r="W51" s="176">
        <f t="shared" si="9"/>
        <v>2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K51" s="54"/>
    </row>
    <row r="52" spans="2:37" ht="15" customHeight="1" x14ac:dyDescent="0.15">
      <c r="B52" s="37"/>
      <c r="C52" s="38"/>
      <c r="D52" s="38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487">
        <f t="shared" si="12"/>
        <v>76</v>
      </c>
      <c r="R52" s="686"/>
      <c r="S52" s="687"/>
      <c r="T52" s="688">
        <f t="shared" si="8"/>
        <v>1</v>
      </c>
      <c r="U52" s="689"/>
      <c r="V52" s="689"/>
      <c r="W52" s="176">
        <f t="shared" si="9"/>
        <v>26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K52" s="54"/>
    </row>
    <row r="53" spans="2:37" ht="15" customHeight="1" x14ac:dyDescent="0.15">
      <c r="B53" s="37"/>
      <c r="C53" s="38"/>
      <c r="D53" s="38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487">
        <f t="shared" si="12"/>
        <v>206</v>
      </c>
      <c r="R53" s="686"/>
      <c r="S53" s="687"/>
      <c r="T53" s="688">
        <f t="shared" si="8"/>
        <v>4</v>
      </c>
      <c r="U53" s="689"/>
      <c r="V53" s="689"/>
      <c r="W53" s="176">
        <f t="shared" si="9"/>
        <v>6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K53" s="54"/>
    </row>
    <row r="54" spans="2:37" ht="15" customHeight="1" x14ac:dyDescent="0.15">
      <c r="B54" s="37"/>
      <c r="C54" s="38"/>
      <c r="D54" s="38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487">
        <f t="shared" si="12"/>
        <v>181</v>
      </c>
      <c r="R54" s="686"/>
      <c r="S54" s="687"/>
      <c r="T54" s="688">
        <f t="shared" si="8"/>
        <v>3</v>
      </c>
      <c r="U54" s="689"/>
      <c r="V54" s="689"/>
      <c r="W54" s="176">
        <f t="shared" si="9"/>
        <v>31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K54" s="54"/>
    </row>
    <row r="55" spans="2:37" ht="15" customHeight="1" x14ac:dyDescent="0.15">
      <c r="B55" s="37"/>
      <c r="C55" s="38"/>
      <c r="D55" s="38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487">
        <f t="shared" si="12"/>
        <v>169</v>
      </c>
      <c r="R55" s="686"/>
      <c r="S55" s="687"/>
      <c r="T55" s="688">
        <f t="shared" si="8"/>
        <v>3</v>
      </c>
      <c r="U55" s="689"/>
      <c r="V55" s="689"/>
      <c r="W55" s="176">
        <f t="shared" si="9"/>
        <v>19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K55" s="54"/>
    </row>
    <row r="56" spans="2:37" ht="15" customHeight="1" x14ac:dyDescent="0.15">
      <c r="B56" s="37"/>
      <c r="C56" s="38"/>
      <c r="D56" s="38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487">
        <f t="shared" si="12"/>
        <v>71</v>
      </c>
      <c r="R56" s="686"/>
      <c r="S56" s="687"/>
      <c r="T56" s="688">
        <f t="shared" si="8"/>
        <v>1</v>
      </c>
      <c r="U56" s="689"/>
      <c r="V56" s="689"/>
      <c r="W56" s="176">
        <f t="shared" si="9"/>
        <v>21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K56" s="54"/>
    </row>
    <row r="57" spans="2:37" ht="15" customHeight="1" x14ac:dyDescent="0.15">
      <c r="B57" s="37"/>
      <c r="C57" s="38"/>
      <c r="D57" s="38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487">
        <f t="shared" si="12"/>
        <v>0</v>
      </c>
      <c r="R57" s="686"/>
      <c r="S57" s="687"/>
      <c r="T57" s="688">
        <f t="shared" si="8"/>
        <v>0</v>
      </c>
      <c r="U57" s="689"/>
      <c r="V57" s="689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K57" s="54"/>
    </row>
    <row r="58" spans="2:37" ht="15" customHeight="1" x14ac:dyDescent="0.15">
      <c r="B58" s="37"/>
      <c r="C58" s="38"/>
      <c r="D58" s="38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487">
        <f t="shared" si="12"/>
        <v>60</v>
      </c>
      <c r="R58" s="686"/>
      <c r="S58" s="687"/>
      <c r="T58" s="688">
        <f t="shared" si="8"/>
        <v>1</v>
      </c>
      <c r="U58" s="689"/>
      <c r="V58" s="689"/>
      <c r="W58" s="176">
        <f t="shared" si="9"/>
        <v>10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K58" s="54"/>
    </row>
    <row r="59" spans="2:37" ht="15" customHeight="1" x14ac:dyDescent="0.15">
      <c r="B59" s="37"/>
      <c r="C59" s="38"/>
      <c r="D59" s="38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487">
        <f t="shared" si="12"/>
        <v>0</v>
      </c>
      <c r="R59" s="686"/>
      <c r="S59" s="687"/>
      <c r="T59" s="688">
        <f t="shared" si="8"/>
        <v>0</v>
      </c>
      <c r="U59" s="689"/>
      <c r="V59" s="689"/>
      <c r="W59" s="176">
        <f t="shared" si="9"/>
        <v>0</v>
      </c>
      <c r="X59" s="176"/>
      <c r="Y59" s="176"/>
      <c r="Z59" s="176"/>
      <c r="AA59" s="177" t="str">
        <f t="shared" si="13"/>
        <v/>
      </c>
      <c r="AB59" s="173"/>
      <c r="AC59" s="173"/>
      <c r="AD59" s="173"/>
      <c r="AE59" s="173"/>
      <c r="AF59" s="173"/>
      <c r="AG59" s="173"/>
      <c r="AH59" s="178"/>
      <c r="AK59" s="54"/>
    </row>
    <row r="60" spans="2:37" ht="15" customHeight="1" x14ac:dyDescent="0.15">
      <c r="B60" s="37"/>
      <c r="C60" s="38"/>
      <c r="D60" s="38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487">
        <f t="shared" si="12"/>
        <v>16</v>
      </c>
      <c r="R60" s="686"/>
      <c r="S60" s="687"/>
      <c r="T60" s="688">
        <f t="shared" si="8"/>
        <v>0</v>
      </c>
      <c r="U60" s="689"/>
      <c r="V60" s="689"/>
      <c r="W60" s="176">
        <f t="shared" si="9"/>
        <v>16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K60" s="54"/>
    </row>
    <row r="61" spans="2:37" ht="15" customHeight="1" x14ac:dyDescent="0.15">
      <c r="B61" s="37"/>
      <c r="C61" s="38"/>
      <c r="D61" s="38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487">
        <f t="shared" si="12"/>
        <v>76</v>
      </c>
      <c r="R61" s="686"/>
      <c r="S61" s="687"/>
      <c r="T61" s="688">
        <f t="shared" si="8"/>
        <v>1</v>
      </c>
      <c r="U61" s="689"/>
      <c r="V61" s="689"/>
      <c r="W61" s="176">
        <f t="shared" si="9"/>
        <v>36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K61" s="54"/>
    </row>
    <row r="62" spans="2:37" ht="15" customHeight="1" x14ac:dyDescent="0.15">
      <c r="B62" s="37"/>
      <c r="C62" s="38"/>
      <c r="D62" s="38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487">
        <f t="shared" si="12"/>
        <v>76</v>
      </c>
      <c r="R62" s="686"/>
      <c r="S62" s="687"/>
      <c r="T62" s="688">
        <f>T26</f>
        <v>1</v>
      </c>
      <c r="U62" s="689"/>
      <c r="V62" s="689"/>
      <c r="W62" s="176">
        <f>W26</f>
        <v>36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K62" s="54"/>
    </row>
    <row r="63" spans="2:37" ht="15" customHeight="1" x14ac:dyDescent="0.15">
      <c r="B63" s="37"/>
      <c r="C63" s="38"/>
      <c r="D63" s="38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487">
        <f t="shared" si="12"/>
        <v>35</v>
      </c>
      <c r="R63" s="686"/>
      <c r="S63" s="687"/>
      <c r="T63" s="688">
        <f>T27</f>
        <v>1</v>
      </c>
      <c r="U63" s="689"/>
      <c r="V63" s="689"/>
      <c r="W63" s="176">
        <f>W27</f>
        <v>26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K63" s="54"/>
    </row>
    <row r="64" spans="2:37" ht="15" customHeight="1" x14ac:dyDescent="0.15">
      <c r="B64" s="37"/>
      <c r="C64" s="38"/>
      <c r="D64" s="38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487">
        <f t="shared" si="12"/>
        <v>0</v>
      </c>
      <c r="R64" s="686"/>
      <c r="S64" s="687"/>
      <c r="T64" s="688">
        <f t="shared" ref="T64:T65" si="14">T29</f>
        <v>0</v>
      </c>
      <c r="U64" s="689"/>
      <c r="V64" s="689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K64" s="54"/>
    </row>
    <row r="65" spans="2:37" ht="15" customHeight="1" x14ac:dyDescent="0.15">
      <c r="B65" s="37"/>
      <c r="C65" s="38"/>
      <c r="D65" s="38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487">
        <f>Q30</f>
        <v>84</v>
      </c>
      <c r="R65" s="686"/>
      <c r="S65" s="687"/>
      <c r="T65" s="688">
        <f t="shared" si="14"/>
        <v>2</v>
      </c>
      <c r="U65" s="689"/>
      <c r="V65" s="689"/>
      <c r="W65" s="176">
        <f t="shared" si="15"/>
        <v>14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K65" s="54"/>
    </row>
    <row r="66" spans="2:37" ht="16.5" customHeight="1" x14ac:dyDescent="0.15">
      <c r="B66" s="37"/>
      <c r="C66" s="38"/>
      <c r="D66" s="38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487"/>
      <c r="R66" s="686"/>
      <c r="S66" s="687"/>
      <c r="T66" s="487"/>
      <c r="U66" s="686"/>
      <c r="V66" s="687"/>
      <c r="W66" s="336"/>
      <c r="X66" s="337"/>
      <c r="Y66" s="337"/>
      <c r="Z66" s="338"/>
      <c r="AA66" s="384"/>
      <c r="AB66" s="385"/>
      <c r="AC66" s="385"/>
      <c r="AD66" s="385"/>
      <c r="AE66" s="385"/>
      <c r="AF66" s="385"/>
      <c r="AG66" s="385"/>
      <c r="AH66" s="386"/>
      <c r="AK66" s="54"/>
    </row>
    <row r="67" spans="2:37" ht="18" customHeight="1" thickBot="1" x14ac:dyDescent="0.2">
      <c r="B67" s="632" t="str">
        <f>B32</f>
        <v>총수량</v>
      </c>
      <c r="C67" s="633"/>
      <c r="D67" s="634"/>
      <c r="E67" s="153"/>
      <c r="F67" s="154"/>
      <c r="G67" s="154"/>
      <c r="H67" s="154"/>
      <c r="I67" s="154"/>
      <c r="J67" s="154"/>
      <c r="K67" s="154"/>
      <c r="L67" s="154"/>
      <c r="M67" s="702">
        <f>M32</f>
        <v>1358</v>
      </c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635"/>
      <c r="AB67" s="636"/>
      <c r="AC67" s="636"/>
      <c r="AD67" s="636"/>
      <c r="AE67" s="636"/>
      <c r="AF67" s="636"/>
      <c r="AG67" s="636"/>
      <c r="AH67" s="638"/>
    </row>
    <row r="68" spans="2:37" ht="18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전라남도 장성군 황룡면 황룡리 44-2 2층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8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E24:L24"/>
    <mergeCell ref="M24:P24"/>
    <mergeCell ref="Q24:S24"/>
    <mergeCell ref="T24:V24"/>
    <mergeCell ref="W24:Z24"/>
    <mergeCell ref="AA24:AH24"/>
    <mergeCell ref="AA27:AH27"/>
    <mergeCell ref="E51:L51"/>
    <mergeCell ref="T27:V27"/>
    <mergeCell ref="W33:AH34"/>
    <mergeCell ref="C43:F44"/>
    <mergeCell ref="G43:P44"/>
    <mergeCell ref="G41:K42"/>
    <mergeCell ref="E29:L29"/>
    <mergeCell ref="M29:P29"/>
    <mergeCell ref="Q29:S29"/>
    <mergeCell ref="T29:V29"/>
    <mergeCell ref="W29:Z29"/>
    <mergeCell ref="E50:L50"/>
    <mergeCell ref="M50:P50"/>
    <mergeCell ref="Q50:S50"/>
    <mergeCell ref="T50:V50"/>
    <mergeCell ref="W50:Z50"/>
    <mergeCell ref="AA50:AH50"/>
    <mergeCell ref="AA31:AH31"/>
    <mergeCell ref="AA32:AH32"/>
    <mergeCell ref="B37:AH38"/>
    <mergeCell ref="E49:L49"/>
    <mergeCell ref="T26:V26"/>
    <mergeCell ref="W26:Z26"/>
    <mergeCell ref="Q30:S30"/>
    <mergeCell ref="E27:L27"/>
    <mergeCell ref="M27:P27"/>
    <mergeCell ref="E30:L30"/>
    <mergeCell ref="M30:P30"/>
    <mergeCell ref="W30:Z30"/>
    <mergeCell ref="Q27:S27"/>
    <mergeCell ref="T30:V30"/>
    <mergeCell ref="E28:L28"/>
    <mergeCell ref="E31:L31"/>
    <mergeCell ref="M31:P31"/>
    <mergeCell ref="Q31:S31"/>
    <mergeCell ref="T31:V31"/>
    <mergeCell ref="W31:Z31"/>
    <mergeCell ref="M48:P48"/>
    <mergeCell ref="Q48:S48"/>
    <mergeCell ref="T48:V48"/>
    <mergeCell ref="W48:Z48"/>
    <mergeCell ref="Q47:S47"/>
    <mergeCell ref="T47:V47"/>
    <mergeCell ref="C41:F42"/>
    <mergeCell ref="M47:P47"/>
    <mergeCell ref="L41:P42"/>
    <mergeCell ref="V41:AA42"/>
    <mergeCell ref="Q39:Q46"/>
    <mergeCell ref="AA48:AH48"/>
    <mergeCell ref="C39:F40"/>
    <mergeCell ref="C45:F46"/>
    <mergeCell ref="R41:U42"/>
    <mergeCell ref="B48:D48"/>
    <mergeCell ref="G39:P40"/>
    <mergeCell ref="B32:D32"/>
    <mergeCell ref="E32:L32"/>
    <mergeCell ref="M32:Z32"/>
    <mergeCell ref="AA26:AH26"/>
    <mergeCell ref="AA30:AH30"/>
    <mergeCell ref="AA29:AH29"/>
    <mergeCell ref="W27:Z27"/>
    <mergeCell ref="E12:L12"/>
    <mergeCell ref="E15:L15"/>
    <mergeCell ref="M15:P15"/>
    <mergeCell ref="Q15:S15"/>
    <mergeCell ref="T15:V15"/>
    <mergeCell ref="W15:Z15"/>
    <mergeCell ref="AA15:AH15"/>
    <mergeCell ref="T18:V18"/>
    <mergeCell ref="W18:Z18"/>
    <mergeCell ref="AA18:AH18"/>
    <mergeCell ref="AA16:AH16"/>
    <mergeCell ref="E13:L13"/>
    <mergeCell ref="M13:P13"/>
    <mergeCell ref="Q13:S13"/>
    <mergeCell ref="T13:V13"/>
    <mergeCell ref="W13:Z13"/>
    <mergeCell ref="E25:L25"/>
    <mergeCell ref="E26:L26"/>
    <mergeCell ref="M26:P26"/>
    <mergeCell ref="Q26:S26"/>
    <mergeCell ref="E23:L23"/>
    <mergeCell ref="Q23:S23"/>
    <mergeCell ref="T19:V19"/>
    <mergeCell ref="W19:Z19"/>
    <mergeCell ref="AA25:AH25"/>
    <mergeCell ref="T23:V23"/>
    <mergeCell ref="W23:Z23"/>
    <mergeCell ref="W25:Z25"/>
    <mergeCell ref="E22:L22"/>
    <mergeCell ref="M22:P22"/>
    <mergeCell ref="Q22:S22"/>
    <mergeCell ref="T22:V22"/>
    <mergeCell ref="W22:Z22"/>
    <mergeCell ref="AA22:AH22"/>
    <mergeCell ref="AA23:AH23"/>
    <mergeCell ref="E21:L21"/>
    <mergeCell ref="M25:P25"/>
    <mergeCell ref="Q25:S25"/>
    <mergeCell ref="T25:V25"/>
    <mergeCell ref="M23:P23"/>
    <mergeCell ref="AA21:AH21"/>
    <mergeCell ref="M21:P21"/>
    <mergeCell ref="Q21:S21"/>
    <mergeCell ref="T21:V21"/>
    <mergeCell ref="W21:Z21"/>
    <mergeCell ref="M12:P12"/>
    <mergeCell ref="Q12:S12"/>
    <mergeCell ref="T12:V12"/>
    <mergeCell ref="W12:Z12"/>
    <mergeCell ref="T16:V16"/>
    <mergeCell ref="W16:Z16"/>
    <mergeCell ref="T17:V17"/>
    <mergeCell ref="W17:Z17"/>
    <mergeCell ref="W20:Z20"/>
    <mergeCell ref="T20:V20"/>
    <mergeCell ref="M14:P14"/>
    <mergeCell ref="Q14:S14"/>
    <mergeCell ref="T14:V14"/>
    <mergeCell ref="W14:Z14"/>
    <mergeCell ref="AA12:AH12"/>
    <mergeCell ref="B13:D13"/>
    <mergeCell ref="M20:P20"/>
    <mergeCell ref="E20:L20"/>
    <mergeCell ref="E19:L19"/>
    <mergeCell ref="M19:P19"/>
    <mergeCell ref="E16:L16"/>
    <mergeCell ref="M16:P16"/>
    <mergeCell ref="Q16:S16"/>
    <mergeCell ref="Q20:S20"/>
    <mergeCell ref="M18:P18"/>
    <mergeCell ref="Q18:S18"/>
    <mergeCell ref="E18:L18"/>
    <mergeCell ref="Q19:S19"/>
    <mergeCell ref="E17:L17"/>
    <mergeCell ref="M17:P17"/>
    <mergeCell ref="Q17:S17"/>
    <mergeCell ref="AA17:AH17"/>
    <mergeCell ref="AA13:AH13"/>
    <mergeCell ref="AA20:AH20"/>
    <mergeCell ref="AA19:AH19"/>
    <mergeCell ref="E14:L14"/>
    <mergeCell ref="AA14:AH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AB10:AC11"/>
    <mergeCell ref="AD10:AH11"/>
    <mergeCell ref="B68:V69"/>
    <mergeCell ref="W68:AH69"/>
    <mergeCell ref="W65:Z65"/>
    <mergeCell ref="B67:D67"/>
    <mergeCell ref="E67:L67"/>
    <mergeCell ref="E65:L65"/>
    <mergeCell ref="W66:Z66"/>
    <mergeCell ref="E66:L66"/>
    <mergeCell ref="Q65:S65"/>
    <mergeCell ref="Q66:S66"/>
    <mergeCell ref="M66:P66"/>
    <mergeCell ref="T66:V66"/>
    <mergeCell ref="M67:Z67"/>
    <mergeCell ref="AA67:AH67"/>
    <mergeCell ref="AA66:AH66"/>
    <mergeCell ref="B33:V34"/>
    <mergeCell ref="G45:P46"/>
    <mergeCell ref="V45:AA46"/>
    <mergeCell ref="V43:AH44"/>
    <mergeCell ref="AB41:AC42"/>
    <mergeCell ref="R43:U44"/>
    <mergeCell ref="T63:V63"/>
    <mergeCell ref="E61:L61"/>
    <mergeCell ref="M61:P61"/>
    <mergeCell ref="Q61:S61"/>
    <mergeCell ref="T61:V61"/>
    <mergeCell ref="W61:Z61"/>
    <mergeCell ref="Q63:S63"/>
    <mergeCell ref="M63:P63"/>
    <mergeCell ref="E63:L63"/>
    <mergeCell ref="E47:L47"/>
    <mergeCell ref="AB45:AC46"/>
    <mergeCell ref="AD45:AH46"/>
    <mergeCell ref="W47:Z47"/>
    <mergeCell ref="B39:B46"/>
    <mergeCell ref="E48:L48"/>
    <mergeCell ref="R45:U46"/>
    <mergeCell ref="AA47:AH47"/>
    <mergeCell ref="AD41:AH42"/>
    <mergeCell ref="W63:Z63"/>
    <mergeCell ref="AA65:AH65"/>
    <mergeCell ref="M65:P65"/>
    <mergeCell ref="T65:V65"/>
    <mergeCell ref="AA63:AH63"/>
    <mergeCell ref="E64:L64"/>
    <mergeCell ref="M64:P64"/>
    <mergeCell ref="Q64:S64"/>
    <mergeCell ref="R39:U40"/>
    <mergeCell ref="V39:AH40"/>
    <mergeCell ref="T64:V64"/>
    <mergeCell ref="W64:Z64"/>
    <mergeCell ref="E59:L59"/>
    <mergeCell ref="M59:P59"/>
    <mergeCell ref="Q59:S59"/>
    <mergeCell ref="T59:V59"/>
    <mergeCell ref="W59:Z59"/>
    <mergeCell ref="AA59:AH59"/>
    <mergeCell ref="AA57:AH57"/>
    <mergeCell ref="M49:P49"/>
    <mergeCell ref="Q49:S49"/>
    <mergeCell ref="T49:V49"/>
    <mergeCell ref="W49:Z49"/>
    <mergeCell ref="AA49:AH49"/>
    <mergeCell ref="M51:P51"/>
    <mergeCell ref="Q51:S51"/>
    <mergeCell ref="T51:V51"/>
    <mergeCell ref="W51:Z51"/>
    <mergeCell ref="M56:P56"/>
    <mergeCell ref="E58:L58"/>
    <mergeCell ref="M58:P58"/>
    <mergeCell ref="AA64:AH64"/>
    <mergeCell ref="AA61:AH61"/>
    <mergeCell ref="M60:P60"/>
    <mergeCell ref="E60:L60"/>
    <mergeCell ref="E52:L52"/>
    <mergeCell ref="M52:P52"/>
    <mergeCell ref="Q58:S58"/>
    <mergeCell ref="T58:V58"/>
    <mergeCell ref="W58:Z58"/>
    <mergeCell ref="E53:L53"/>
    <mergeCell ref="M53:P53"/>
    <mergeCell ref="E54:L54"/>
    <mergeCell ref="M54:P54"/>
    <mergeCell ref="Q54:S54"/>
    <mergeCell ref="T54:V54"/>
    <mergeCell ref="W54:Z54"/>
    <mergeCell ref="Q52:S52"/>
    <mergeCell ref="T53:V53"/>
    <mergeCell ref="W53:Z53"/>
    <mergeCell ref="AA56:AH56"/>
    <mergeCell ref="Q56:S56"/>
    <mergeCell ref="T56:V56"/>
    <mergeCell ref="W56:Z56"/>
    <mergeCell ref="E57:L57"/>
    <mergeCell ref="M57:P57"/>
    <mergeCell ref="Q57:S57"/>
    <mergeCell ref="T57:V57"/>
    <mergeCell ref="W57:Z57"/>
    <mergeCell ref="E56:L56"/>
    <mergeCell ref="W55:Z55"/>
    <mergeCell ref="T55:V55"/>
    <mergeCell ref="Q55:S55"/>
    <mergeCell ref="M55:P55"/>
    <mergeCell ref="E55:L55"/>
    <mergeCell ref="M28:P28"/>
    <mergeCell ref="Q28:S28"/>
    <mergeCell ref="T28:V28"/>
    <mergeCell ref="W28:Z28"/>
    <mergeCell ref="AA28:AH28"/>
    <mergeCell ref="E62:L62"/>
    <mergeCell ref="M62:P62"/>
    <mergeCell ref="Q62:S62"/>
    <mergeCell ref="T62:V62"/>
    <mergeCell ref="W62:Z62"/>
    <mergeCell ref="AA62:AH62"/>
    <mergeCell ref="AA51:AH51"/>
    <mergeCell ref="AA58:AH58"/>
    <mergeCell ref="AA60:AH60"/>
    <mergeCell ref="AA55:AH55"/>
    <mergeCell ref="AA53:AH53"/>
    <mergeCell ref="Q60:S60"/>
    <mergeCell ref="T60:V60"/>
    <mergeCell ref="W60:Z60"/>
    <mergeCell ref="AA52:AH52"/>
    <mergeCell ref="AA54:AH54"/>
    <mergeCell ref="T52:V52"/>
    <mergeCell ref="W52:Z52"/>
    <mergeCell ref="Q53:S53"/>
  </mergeCells>
  <phoneticPr fontId="7" type="noConversion"/>
  <conditionalFormatting sqref="AA13:AH14">
    <cfRule type="expression" dxfId="677" priority="10238">
      <formula>Q13:S31=0</formula>
    </cfRule>
  </conditionalFormatting>
  <conditionalFormatting sqref="AA15:AH17">
    <cfRule type="expression" dxfId="676" priority="8">
      <formula>Q15:S32=0</formula>
    </cfRule>
  </conditionalFormatting>
  <conditionalFormatting sqref="AA18:AH19 AA21:AH22">
    <cfRule type="expression" dxfId="675" priority="4">
      <formula>Q18:S34=0</formula>
    </cfRule>
  </conditionalFormatting>
  <conditionalFormatting sqref="AA20:AH20 AA23:AH24">
    <cfRule type="expression" dxfId="674" priority="10127">
      <formula>Q20:S35=0</formula>
    </cfRule>
  </conditionalFormatting>
  <conditionalFormatting sqref="AA25:AH26 AA29:AH30">
    <cfRule type="expression" dxfId="673" priority="10376">
      <formula>Q25:S38=0</formula>
    </cfRule>
  </conditionalFormatting>
  <conditionalFormatting sqref="AA27:AH28">
    <cfRule type="expression" dxfId="672" priority="2">
      <formula>Q27:S41=0</formula>
    </cfRule>
  </conditionalFormatting>
  <conditionalFormatting sqref="AA31:AH31">
    <cfRule type="expression" dxfId="671" priority="40">
      <formula>Q31:S45=0</formula>
    </cfRule>
  </conditionalFormatting>
  <conditionalFormatting sqref="AA32:AH32">
    <cfRule type="expression" dxfId="670" priority="18">
      <formula>Q32:S47=0</formula>
    </cfRule>
  </conditionalFormatting>
  <conditionalFormatting sqref="AA48:AH65">
    <cfRule type="expression" dxfId="669" priority="10290">
      <formula>Q48:S69=0</formula>
    </cfRule>
  </conditionalFormatting>
  <conditionalFormatting sqref="AA66:AH66">
    <cfRule type="expression" dxfId="668" priority="10261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H37:K40 W33 G8:L11 N8:P11 H2:K5 G2:G6 M2:P5 L2:L6 Q2:AH11 G43:L46 N43:P46 G37:G41 Q37:AH46 M37:P40 L37:L41 D35:F38 G35:AH36 B35:C39 E32:M32 B47:D47 C16:D16 E14:E16 B12:E13 C17:E31 B16:B33 M8:M31 T13:T31 Q13:Q31 AA47:AA66 B48:B68 E47:E67 M43:M67 AA12:AA32" xr:uid="{8F3474B5-B312-4DCC-96A9-DA2EC71F1865}"/>
  </dataValidations>
  <printOptions horizontalCentered="1"/>
  <pageMargins left="0" right="0" top="0.11811023622047245" bottom="0" header="0" footer="0"/>
  <pageSetup paperSize="9" scale="81" orientation="portrait"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151F4-C238-4A67-8B36-3385D9B8D3CF}">
  <sheetPr>
    <tabColor theme="9" tint="-0.499984740745262"/>
    <pageSetUpPr fitToPage="1"/>
  </sheetPr>
  <dimension ref="B1:AM70"/>
  <sheetViews>
    <sheetView topLeftCell="A47" zoomScaleNormal="100" zoomScaleSheetLayoutView="85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4.109375" style="5" customWidth="1"/>
    <col min="36" max="36" width="2.33203125" style="5"/>
    <col min="37" max="37" width="3.21875" style="5" customWidth="1"/>
    <col min="38" max="38" width="37.77734375" style="5" bestFit="1" customWidth="1"/>
    <col min="39" max="39" width="4" style="5" bestFit="1" customWidth="1"/>
    <col min="40" max="40" width="2.33203125" style="5"/>
    <col min="41" max="42" width="5.6640625" style="5" bestFit="1" customWidth="1"/>
    <col min="43" max="43" width="2.33203125" style="5"/>
    <col min="44" max="44" width="5.6640625" style="5" bestFit="1" customWidth="1"/>
    <col min="45" max="47" width="2.33203125" style="5"/>
    <col min="48" max="48" width="5.6640625" style="5" bestFit="1" customWidth="1"/>
    <col min="49" max="16384" width="2.33203125" style="5"/>
  </cols>
  <sheetData>
    <row r="1" spans="2:39" ht="14.25" thickBot="1" x14ac:dyDescent="0.2">
      <c r="B1" s="29" t="s">
        <v>139</v>
      </c>
    </row>
    <row r="2" spans="2:39" ht="12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16.5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2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ht="12" customHeight="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2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9" ht="12" customHeight="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2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I8" s="31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2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9" ht="12" customHeight="1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18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18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2"/>
      <c r="M13" s="692">
        <v>50</v>
      </c>
      <c r="N13" s="693"/>
      <c r="O13" s="693"/>
      <c r="P13" s="694"/>
      <c r="Q13" s="691">
        <f>IFERROR(VLOOKUP($B$1,'그린델리카피벗발주량 (6)'!A:AR,2,FALSE),0)</f>
        <v>32</v>
      </c>
      <c r="R13" s="675"/>
      <c r="S13" s="676"/>
      <c r="T13" s="677">
        <f t="shared" ref="T13:T30" si="0">IFERROR(ROUNDDOWN(Q13/M13,0),"")</f>
        <v>0</v>
      </c>
      <c r="U13" s="678"/>
      <c r="V13" s="679"/>
      <c r="W13" s="251">
        <f t="shared" ref="W13:W30" si="1">IFERROR(Q13-(T13*M13),"")</f>
        <v>32</v>
      </c>
      <c r="X13" s="252"/>
      <c r="Y13" s="252"/>
      <c r="Z13" s="253"/>
      <c r="AA13" s="434">
        <f>IF(Q13=0,"",$B$13+4)</f>
        <v>46311</v>
      </c>
      <c r="AB13" s="250"/>
      <c r="AC13" s="250"/>
      <c r="AD13" s="250"/>
      <c r="AE13" s="250"/>
      <c r="AF13" s="250"/>
      <c r="AG13" s="250"/>
      <c r="AH13" s="255"/>
      <c r="AL13" s="26"/>
      <c r="AM13"/>
    </row>
    <row r="14" spans="2:39" ht="14.25" customHeight="1" x14ac:dyDescent="0.15">
      <c r="B14" s="143"/>
      <c r="C14" s="141"/>
      <c r="D14" s="142"/>
      <c r="E14" s="672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698">
        <f>IFERROR(VLOOKUP($B$1,'그린델리카피벗발주량 (6)'!A:AR,3,FALSE),0)</f>
        <v>1</v>
      </c>
      <c r="R14" s="699"/>
      <c r="S14" s="700"/>
      <c r="T14" s="677">
        <f t="shared" ref="T14" si="2">IFERROR(ROUNDDOWN(Q14/M14,0),"")</f>
        <v>0</v>
      </c>
      <c r="U14" s="678"/>
      <c r="V14" s="679"/>
      <c r="W14" s="251">
        <f t="shared" ref="W14" si="3">IFERROR(Q14-(T14*M14),"")</f>
        <v>1</v>
      </c>
      <c r="X14" s="252"/>
      <c r="Y14" s="252"/>
      <c r="Z14" s="253"/>
      <c r="AA14" s="434">
        <f>IF(Q14=0,"",$B$13+4)</f>
        <v>46311</v>
      </c>
      <c r="AB14" s="250"/>
      <c r="AC14" s="250"/>
      <c r="AD14" s="250"/>
      <c r="AE14" s="250"/>
      <c r="AF14" s="250"/>
      <c r="AG14" s="250"/>
      <c r="AH14" s="255"/>
      <c r="AK14" s="26"/>
      <c r="AL14" s="26"/>
      <c r="AM14"/>
    </row>
    <row r="15" spans="2:39" ht="14.25" customHeight="1" x14ac:dyDescent="0.15">
      <c r="B15" s="143"/>
      <c r="C15" s="141"/>
      <c r="D15" s="142"/>
      <c r="E15" s="672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691">
        <f>IFERROR(VLOOKUP($B$1,'그린델리카피벗발주량 (6)'!A:AR,4,FALSE),0)</f>
        <v>55</v>
      </c>
      <c r="R15" s="675"/>
      <c r="S15" s="676"/>
      <c r="T15" s="677">
        <f t="shared" si="0"/>
        <v>1</v>
      </c>
      <c r="U15" s="678"/>
      <c r="V15" s="679"/>
      <c r="W15" s="251">
        <f t="shared" si="1"/>
        <v>15</v>
      </c>
      <c r="X15" s="252"/>
      <c r="Y15" s="252"/>
      <c r="Z15" s="253"/>
      <c r="AA15" s="434">
        <f>IF(Q15=0,"",$B$13+5)</f>
        <v>46312</v>
      </c>
      <c r="AB15" s="250"/>
      <c r="AC15" s="250"/>
      <c r="AD15" s="250"/>
      <c r="AE15" s="250"/>
      <c r="AF15" s="250"/>
      <c r="AG15" s="250"/>
      <c r="AH15" s="255"/>
      <c r="AK15" s="26"/>
      <c r="AL15" s="26"/>
      <c r="AM15"/>
    </row>
    <row r="16" spans="2:39" ht="14.25" customHeight="1" x14ac:dyDescent="0.15">
      <c r="B16" s="138"/>
      <c r="C16" s="136"/>
      <c r="D16" s="140"/>
      <c r="E16" s="671" t="s">
        <v>285</v>
      </c>
      <c r="F16" s="672"/>
      <c r="G16" s="672"/>
      <c r="H16" s="672"/>
      <c r="I16" s="672"/>
      <c r="J16" s="672"/>
      <c r="K16" s="672"/>
      <c r="L16" s="681"/>
      <c r="M16" s="501">
        <v>50</v>
      </c>
      <c r="N16" s="502"/>
      <c r="O16" s="502"/>
      <c r="P16" s="503"/>
      <c r="Q16" s="246">
        <f>IFERROR(VLOOKUP($B$1,'그린델리카피벗발주량 (6)'!A:AR,5,FALSE),0)</f>
        <v>67</v>
      </c>
      <c r="R16" s="247"/>
      <c r="S16" s="248"/>
      <c r="T16" s="249">
        <f t="shared" si="0"/>
        <v>1</v>
      </c>
      <c r="U16" s="250"/>
      <c r="V16" s="250"/>
      <c r="W16" s="251">
        <f t="shared" si="1"/>
        <v>17</v>
      </c>
      <c r="X16" s="252"/>
      <c r="Y16" s="252"/>
      <c r="Z16" s="253"/>
      <c r="AA16" s="434">
        <f>IF(Q16=0,"",$B$13+5)</f>
        <v>46312</v>
      </c>
      <c r="AB16" s="250"/>
      <c r="AC16" s="250"/>
      <c r="AD16" s="250"/>
      <c r="AE16" s="250"/>
      <c r="AF16" s="250"/>
      <c r="AG16" s="250"/>
      <c r="AH16" s="255"/>
      <c r="AK16" s="26"/>
      <c r="AL16"/>
      <c r="AM16"/>
    </row>
    <row r="17" spans="2:39" ht="14.25" customHeight="1" x14ac:dyDescent="0.15">
      <c r="B17" s="6"/>
      <c r="C17" s="15"/>
      <c r="D17" s="7"/>
      <c r="E17" s="695" t="s">
        <v>358</v>
      </c>
      <c r="F17" s="696"/>
      <c r="G17" s="696"/>
      <c r="H17" s="696"/>
      <c r="I17" s="696"/>
      <c r="J17" s="696"/>
      <c r="K17" s="696"/>
      <c r="L17" s="697"/>
      <c r="M17" s="243">
        <v>50</v>
      </c>
      <c r="N17" s="244"/>
      <c r="O17" s="244"/>
      <c r="P17" s="245"/>
      <c r="Q17" s="246">
        <f>IFERROR(VLOOKUP($B$1,'그린델리카피벗발주량 (6)'!A:AR,6,FALSE),0)</f>
        <v>32</v>
      </c>
      <c r="R17" s="247"/>
      <c r="S17" s="248"/>
      <c r="T17" s="246">
        <f t="shared" si="0"/>
        <v>0</v>
      </c>
      <c r="U17" s="247"/>
      <c r="V17" s="248"/>
      <c r="W17" s="251">
        <f t="shared" si="1"/>
        <v>32</v>
      </c>
      <c r="X17" s="252"/>
      <c r="Y17" s="252"/>
      <c r="Z17" s="253"/>
      <c r="AA17" s="434">
        <f>IF(Q17=0,"",$B$13+4)</f>
        <v>46311</v>
      </c>
      <c r="AB17" s="250"/>
      <c r="AC17" s="250"/>
      <c r="AD17" s="250"/>
      <c r="AE17" s="250"/>
      <c r="AF17" s="250"/>
      <c r="AG17" s="250"/>
      <c r="AH17" s="255"/>
      <c r="AI17" s="54"/>
      <c r="AK17"/>
      <c r="AL17" s="26"/>
      <c r="AM17"/>
    </row>
    <row r="18" spans="2:39" ht="14.25" customHeight="1" x14ac:dyDescent="0.15">
      <c r="B18" s="6"/>
      <c r="C18" s="15"/>
      <c r="D18" s="7"/>
      <c r="E18" s="695" t="s">
        <v>288</v>
      </c>
      <c r="F18" s="696"/>
      <c r="G18" s="696"/>
      <c r="H18" s="696"/>
      <c r="I18" s="696"/>
      <c r="J18" s="696"/>
      <c r="K18" s="696"/>
      <c r="L18" s="697"/>
      <c r="M18" s="243">
        <v>50</v>
      </c>
      <c r="N18" s="244"/>
      <c r="O18" s="244"/>
      <c r="P18" s="245"/>
      <c r="Q18" s="246">
        <f>IFERROR(VLOOKUP($B$1,'그린델리카피벗발주량 (6)'!A:AR,7,FALSE),0)</f>
        <v>93</v>
      </c>
      <c r="R18" s="247"/>
      <c r="S18" s="248"/>
      <c r="T18" s="246">
        <f t="shared" si="0"/>
        <v>1</v>
      </c>
      <c r="U18" s="247"/>
      <c r="V18" s="248"/>
      <c r="W18" s="251">
        <f t="shared" si="1"/>
        <v>43</v>
      </c>
      <c r="X18" s="252"/>
      <c r="Y18" s="252"/>
      <c r="Z18" s="253"/>
      <c r="AA18" s="254">
        <f>IF(Q18=0,"",$B$13+5)</f>
        <v>46312</v>
      </c>
      <c r="AB18" s="250"/>
      <c r="AC18" s="250"/>
      <c r="AD18" s="250"/>
      <c r="AE18" s="250"/>
      <c r="AF18" s="250"/>
      <c r="AG18" s="250"/>
      <c r="AH18" s="255"/>
      <c r="AI18" s="54"/>
      <c r="AK18"/>
      <c r="AL18"/>
      <c r="AM18"/>
    </row>
    <row r="19" spans="2:39" ht="14.25" customHeight="1" x14ac:dyDescent="0.15">
      <c r="B19" s="6"/>
      <c r="C19" s="15"/>
      <c r="D19" s="7"/>
      <c r="E19" s="695" t="s">
        <v>289</v>
      </c>
      <c r="F19" s="696"/>
      <c r="G19" s="696"/>
      <c r="H19" s="696"/>
      <c r="I19" s="696"/>
      <c r="J19" s="696"/>
      <c r="K19" s="696"/>
      <c r="L19" s="697"/>
      <c r="M19" s="243">
        <v>50</v>
      </c>
      <c r="N19" s="244"/>
      <c r="O19" s="244"/>
      <c r="P19" s="245"/>
      <c r="Q19" s="246">
        <f>IFERROR(VLOOKUP($B$1,'그린델리카피벗발주량 (6)'!A:AR,8,FALSE),0)</f>
        <v>71</v>
      </c>
      <c r="R19" s="247"/>
      <c r="S19" s="248"/>
      <c r="T19" s="246">
        <f t="shared" si="0"/>
        <v>1</v>
      </c>
      <c r="U19" s="247"/>
      <c r="V19" s="248"/>
      <c r="W19" s="251">
        <f t="shared" si="1"/>
        <v>21</v>
      </c>
      <c r="X19" s="252"/>
      <c r="Y19" s="252"/>
      <c r="Z19" s="253"/>
      <c r="AA19" s="254">
        <f>IF(Q19=0,"",$B$13+5)</f>
        <v>46312</v>
      </c>
      <c r="AB19" s="250"/>
      <c r="AC19" s="250"/>
      <c r="AD19" s="250"/>
      <c r="AE19" s="250"/>
      <c r="AF19" s="250"/>
      <c r="AG19" s="250"/>
      <c r="AH19" s="255"/>
      <c r="AI19" s="54"/>
      <c r="AK19"/>
      <c r="AL19"/>
      <c r="AM19"/>
    </row>
    <row r="20" spans="2:39" ht="14.25" customHeight="1" x14ac:dyDescent="0.15">
      <c r="B20" s="6"/>
      <c r="C20" s="15"/>
      <c r="D20" s="7"/>
      <c r="E20" s="695" t="s">
        <v>290</v>
      </c>
      <c r="F20" s="696"/>
      <c r="G20" s="696"/>
      <c r="H20" s="696"/>
      <c r="I20" s="696"/>
      <c r="J20" s="696"/>
      <c r="K20" s="696"/>
      <c r="L20" s="697"/>
      <c r="M20" s="243">
        <v>50</v>
      </c>
      <c r="N20" s="244"/>
      <c r="O20" s="244"/>
      <c r="P20" s="245"/>
      <c r="Q20" s="246">
        <f>IFERROR(VLOOKUP($B$1,'그린델리카피벗발주량 (6)'!A:AR,9,FALSE),0)</f>
        <v>64</v>
      </c>
      <c r="R20" s="247"/>
      <c r="S20" s="248"/>
      <c r="T20" s="246">
        <f t="shared" si="0"/>
        <v>1</v>
      </c>
      <c r="U20" s="247"/>
      <c r="V20" s="248"/>
      <c r="W20" s="251">
        <f t="shared" si="1"/>
        <v>14</v>
      </c>
      <c r="X20" s="252"/>
      <c r="Y20" s="252"/>
      <c r="Z20" s="253"/>
      <c r="AA20" s="254">
        <f>IF(Q20=0,"",$B$13+4)</f>
        <v>46311</v>
      </c>
      <c r="AB20" s="250"/>
      <c r="AC20" s="250"/>
      <c r="AD20" s="250"/>
      <c r="AE20" s="250"/>
      <c r="AF20" s="250"/>
      <c r="AG20" s="250"/>
      <c r="AH20" s="255"/>
      <c r="AI20" s="54"/>
      <c r="AK20"/>
      <c r="AL20"/>
      <c r="AM20"/>
    </row>
    <row r="21" spans="2:39" ht="14.25" customHeight="1" x14ac:dyDescent="0.15">
      <c r="B21" s="6"/>
      <c r="C21" s="15"/>
      <c r="D21" s="7"/>
      <c r="E21" s="616" t="s">
        <v>371</v>
      </c>
      <c r="F21" s="617"/>
      <c r="G21" s="617"/>
      <c r="H21" s="617"/>
      <c r="I21" s="617"/>
      <c r="J21" s="617"/>
      <c r="K21" s="617"/>
      <c r="L21" s="618"/>
      <c r="M21" s="243">
        <v>50</v>
      </c>
      <c r="N21" s="244"/>
      <c r="O21" s="244"/>
      <c r="P21" s="245"/>
      <c r="Q21" s="246">
        <f>IFERROR(VLOOKUP($B$1,'그린델리카피벗발주량 (6)'!A:AR,10,FALSE),0)</f>
        <v>33</v>
      </c>
      <c r="R21" s="247"/>
      <c r="S21" s="248"/>
      <c r="T21" s="249">
        <f t="shared" si="0"/>
        <v>0</v>
      </c>
      <c r="U21" s="250"/>
      <c r="V21" s="250"/>
      <c r="W21" s="251">
        <f t="shared" si="1"/>
        <v>33</v>
      </c>
      <c r="X21" s="252"/>
      <c r="Y21" s="252"/>
      <c r="Z21" s="253"/>
      <c r="AA21" s="254">
        <f>IF(Q21=0,"",$B$13+5)</f>
        <v>46312</v>
      </c>
      <c r="AB21" s="250"/>
      <c r="AC21" s="250"/>
      <c r="AD21" s="250"/>
      <c r="AE21" s="250"/>
      <c r="AF21" s="250"/>
      <c r="AG21" s="250"/>
      <c r="AH21" s="255"/>
      <c r="AI21" s="54"/>
      <c r="AK21"/>
      <c r="AL21" s="26"/>
      <c r="AM21"/>
    </row>
    <row r="22" spans="2:39" ht="14.25" customHeight="1" x14ac:dyDescent="0.15">
      <c r="B22" s="6"/>
      <c r="C22" s="15"/>
      <c r="D22" s="7"/>
      <c r="E22" s="616" t="s">
        <v>372</v>
      </c>
      <c r="F22" s="617"/>
      <c r="G22" s="617"/>
      <c r="H22" s="617"/>
      <c r="I22" s="617"/>
      <c r="J22" s="617"/>
      <c r="K22" s="617"/>
      <c r="L22" s="618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250"/>
      <c r="W22" s="251">
        <f t="shared" si="1"/>
        <v>0</v>
      </c>
      <c r="X22" s="252"/>
      <c r="Y22" s="252"/>
      <c r="Z22" s="253"/>
      <c r="AA22" s="254" t="str">
        <f>IF(Q22=0,"",$B$13+5)</f>
        <v/>
      </c>
      <c r="AB22" s="250"/>
      <c r="AC22" s="250"/>
      <c r="AD22" s="250"/>
      <c r="AE22" s="250"/>
      <c r="AF22" s="250"/>
      <c r="AG22" s="250"/>
      <c r="AH22" s="255"/>
      <c r="AI22" s="54"/>
      <c r="AK22"/>
      <c r="AL22" s="26"/>
      <c r="AM22"/>
    </row>
    <row r="23" spans="2:39" ht="14.25" customHeight="1" x14ac:dyDescent="0.15">
      <c r="B23" s="6"/>
      <c r="C23" s="15"/>
      <c r="D23" s="7"/>
      <c r="E23" s="616" t="s">
        <v>403</v>
      </c>
      <c r="F23" s="617"/>
      <c r="G23" s="617"/>
      <c r="H23" s="617"/>
      <c r="I23" s="617"/>
      <c r="J23" s="617"/>
      <c r="K23" s="617"/>
      <c r="L23" s="618"/>
      <c r="M23" s="243">
        <v>50</v>
      </c>
      <c r="N23" s="244"/>
      <c r="O23" s="244"/>
      <c r="P23" s="245"/>
      <c r="Q23" s="246">
        <f>IFERROR(VLOOKUP($B$1,'그린델리카피벗발주량 (6)'!A:AR,12,FALSE),0)</f>
        <v>29</v>
      </c>
      <c r="R23" s="247"/>
      <c r="S23" s="248"/>
      <c r="T23" s="249">
        <f t="shared" si="0"/>
        <v>0</v>
      </c>
      <c r="U23" s="250"/>
      <c r="V23" s="250"/>
      <c r="W23" s="251">
        <f t="shared" si="1"/>
        <v>29</v>
      </c>
      <c r="X23" s="252"/>
      <c r="Y23" s="252"/>
      <c r="Z23" s="253"/>
      <c r="AA23" s="254">
        <f>IF(Q23=0,"",$B$13+4)</f>
        <v>46311</v>
      </c>
      <c r="AB23" s="250"/>
      <c r="AC23" s="250"/>
      <c r="AD23" s="250"/>
      <c r="AE23" s="250"/>
      <c r="AF23" s="250"/>
      <c r="AG23" s="250"/>
      <c r="AH23" s="255"/>
      <c r="AI23" s="54"/>
      <c r="AK23"/>
      <c r="AL23" s="26"/>
      <c r="AM23"/>
    </row>
    <row r="24" spans="2:39" ht="14.25" customHeight="1" x14ac:dyDescent="0.15">
      <c r="B24" s="6"/>
      <c r="C24" s="15"/>
      <c r="D24" s="7"/>
      <c r="E24" s="616" t="s">
        <v>416</v>
      </c>
      <c r="F24" s="617"/>
      <c r="G24" s="617"/>
      <c r="H24" s="617"/>
      <c r="I24" s="617"/>
      <c r="J24" s="617"/>
      <c r="K24" s="617"/>
      <c r="L24" s="618"/>
      <c r="M24" s="243">
        <v>50</v>
      </c>
      <c r="N24" s="244"/>
      <c r="O24" s="244"/>
      <c r="P24" s="245"/>
      <c r="Q24" s="246">
        <f>IFERROR(VLOOKUP($B$1,'그린델리카피벗발주량 (6)'!A:AR,13,FALSE),0)</f>
        <v>1</v>
      </c>
      <c r="R24" s="247"/>
      <c r="S24" s="248"/>
      <c r="T24" s="249">
        <f t="shared" ref="T24" si="4">IFERROR(ROUNDDOWN(Q24/M24,0),"")</f>
        <v>0</v>
      </c>
      <c r="U24" s="250"/>
      <c r="V24" s="250"/>
      <c r="W24" s="251">
        <f t="shared" ref="W24" si="5">IFERROR(Q24-(T24*M24),"")</f>
        <v>1</v>
      </c>
      <c r="X24" s="252"/>
      <c r="Y24" s="252"/>
      <c r="Z24" s="253"/>
      <c r="AA24" s="254">
        <f>IF(Q24=0,"",$B$13+4)</f>
        <v>46311</v>
      </c>
      <c r="AB24" s="250"/>
      <c r="AC24" s="250"/>
      <c r="AD24" s="250"/>
      <c r="AE24" s="250"/>
      <c r="AF24" s="250"/>
      <c r="AG24" s="250"/>
      <c r="AH24" s="255"/>
      <c r="AI24" s="54"/>
      <c r="AK24"/>
      <c r="AL24" s="26"/>
      <c r="AM24"/>
    </row>
    <row r="25" spans="2:39" ht="14.25" customHeight="1" x14ac:dyDescent="0.15">
      <c r="B25" s="6"/>
      <c r="C25" s="15"/>
      <c r="D25" s="7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7</v>
      </c>
      <c r="R25" s="247"/>
      <c r="S25" s="248"/>
      <c r="T25" s="249">
        <f t="shared" si="0"/>
        <v>0</v>
      </c>
      <c r="U25" s="250"/>
      <c r="V25" s="250"/>
      <c r="W25" s="251">
        <f t="shared" si="1"/>
        <v>7</v>
      </c>
      <c r="X25" s="252"/>
      <c r="Y25" s="252"/>
      <c r="Z25" s="253"/>
      <c r="AA25" s="254">
        <f>IF(Q25=0,"",$B$13+5)</f>
        <v>46312</v>
      </c>
      <c r="AB25" s="250"/>
      <c r="AC25" s="250"/>
      <c r="AD25" s="250"/>
      <c r="AE25" s="250"/>
      <c r="AF25" s="250"/>
      <c r="AG25" s="250"/>
      <c r="AH25" s="255"/>
      <c r="AI25" s="54"/>
      <c r="AK25"/>
      <c r="AL25"/>
      <c r="AM25"/>
    </row>
    <row r="26" spans="2:39" ht="14.25" customHeight="1" x14ac:dyDescent="0.15">
      <c r="B26" s="6"/>
      <c r="C26" s="15"/>
      <c r="D26" s="7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46</v>
      </c>
      <c r="R26" s="247"/>
      <c r="S26" s="248"/>
      <c r="T26" s="249">
        <f t="shared" si="0"/>
        <v>1</v>
      </c>
      <c r="U26" s="250"/>
      <c r="V26" s="250"/>
      <c r="W26" s="251">
        <f t="shared" si="1"/>
        <v>6</v>
      </c>
      <c r="X26" s="252"/>
      <c r="Y26" s="252"/>
      <c r="Z26" s="253"/>
      <c r="AA26" s="254">
        <f>IF(Q26=0,"",$B$13+5)</f>
        <v>46312</v>
      </c>
      <c r="AB26" s="250"/>
      <c r="AC26" s="250"/>
      <c r="AD26" s="250"/>
      <c r="AE26" s="250"/>
      <c r="AF26" s="250"/>
      <c r="AG26" s="250"/>
      <c r="AH26" s="255"/>
      <c r="AI26" s="54"/>
      <c r="AK26"/>
      <c r="AL26"/>
      <c r="AM26"/>
    </row>
    <row r="27" spans="2:39" ht="14.25" customHeight="1" x14ac:dyDescent="0.15">
      <c r="B27" s="6"/>
      <c r="C27" s="15"/>
      <c r="D27" s="7"/>
      <c r="E27" s="695" t="s">
        <v>422</v>
      </c>
      <c r="F27" s="696"/>
      <c r="G27" s="696"/>
      <c r="H27" s="696"/>
      <c r="I27" s="696"/>
      <c r="J27" s="696"/>
      <c r="K27" s="696"/>
      <c r="L27" s="697"/>
      <c r="M27" s="243">
        <v>50</v>
      </c>
      <c r="N27" s="244"/>
      <c r="O27" s="244"/>
      <c r="P27" s="245"/>
      <c r="Q27" s="246">
        <f>IFERROR(VLOOKUP($B$1,'그린델리카피벗발주량 (6)'!A:AR,16,FALSE),0)</f>
        <v>29</v>
      </c>
      <c r="R27" s="247"/>
      <c r="S27" s="248"/>
      <c r="T27" s="249">
        <f t="shared" si="0"/>
        <v>0</v>
      </c>
      <c r="U27" s="250"/>
      <c r="V27" s="250"/>
      <c r="W27" s="251">
        <f t="shared" si="1"/>
        <v>29</v>
      </c>
      <c r="X27" s="252"/>
      <c r="Y27" s="252"/>
      <c r="Z27" s="253"/>
      <c r="AA27" s="434">
        <f>IF(Q27=0,"",$B$13+4)</f>
        <v>46311</v>
      </c>
      <c r="AB27" s="254"/>
      <c r="AC27" s="254"/>
      <c r="AD27" s="254"/>
      <c r="AE27" s="254"/>
      <c r="AF27" s="254"/>
      <c r="AG27" s="254"/>
      <c r="AH27" s="435"/>
      <c r="AI27" s="54"/>
      <c r="AK27"/>
      <c r="AL27"/>
      <c r="AM27"/>
    </row>
    <row r="28" spans="2:39" ht="14.25" customHeight="1" x14ac:dyDescent="0.15">
      <c r="B28" s="6"/>
      <c r="C28" s="15"/>
      <c r="D28" s="7"/>
      <c r="E28" s="695" t="s">
        <v>340</v>
      </c>
      <c r="F28" s="696"/>
      <c r="G28" s="696"/>
      <c r="H28" s="696"/>
      <c r="I28" s="696"/>
      <c r="J28" s="696"/>
      <c r="K28" s="696"/>
      <c r="L28" s="697"/>
      <c r="M28" s="243">
        <v>60</v>
      </c>
      <c r="N28" s="244"/>
      <c r="O28" s="244"/>
      <c r="P28" s="245"/>
      <c r="Q28" s="246">
        <f>IFERROR(VLOOKUP($B$1,'그린델리카피벗발주량 (6)'!A:AR,17,FALSE),0)</f>
        <v>10</v>
      </c>
      <c r="R28" s="247"/>
      <c r="S28" s="248"/>
      <c r="T28" s="249">
        <f t="shared" ref="T28" si="6">IFERROR(ROUNDDOWN(Q28/M28,0),"")</f>
        <v>0</v>
      </c>
      <c r="U28" s="250"/>
      <c r="V28" s="250"/>
      <c r="W28" s="251">
        <f t="shared" ref="W28" si="7">IFERROR(Q28-(T28*M28),"")</f>
        <v>10</v>
      </c>
      <c r="X28" s="252"/>
      <c r="Y28" s="252"/>
      <c r="Z28" s="253"/>
      <c r="AA28" s="434">
        <f>IF(Q28=0,"",$B$13+3)</f>
        <v>46310</v>
      </c>
      <c r="AB28" s="254"/>
      <c r="AC28" s="254"/>
      <c r="AD28" s="254"/>
      <c r="AE28" s="254"/>
      <c r="AF28" s="254"/>
      <c r="AG28" s="254"/>
      <c r="AH28" s="435"/>
      <c r="AI28" s="54"/>
      <c r="AK28"/>
      <c r="AL28"/>
      <c r="AM28"/>
    </row>
    <row r="29" spans="2:39" ht="14.25" customHeight="1" x14ac:dyDescent="0.15">
      <c r="B29" s="6"/>
      <c r="C29" s="15"/>
      <c r="D29" s="7"/>
      <c r="E29" s="695" t="s">
        <v>382</v>
      </c>
      <c r="F29" s="696"/>
      <c r="G29" s="696"/>
      <c r="H29" s="696"/>
      <c r="I29" s="696"/>
      <c r="J29" s="696"/>
      <c r="K29" s="696"/>
      <c r="L29" s="697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250"/>
      <c r="W29" s="251">
        <f t="shared" si="1"/>
        <v>0</v>
      </c>
      <c r="X29" s="252"/>
      <c r="Y29" s="252"/>
      <c r="Z29" s="253"/>
      <c r="AA29" s="434" t="str">
        <f>IF(Q29=0,"",$B$13+3)</f>
        <v/>
      </c>
      <c r="AB29" s="254"/>
      <c r="AC29" s="254"/>
      <c r="AD29" s="254"/>
      <c r="AE29" s="254"/>
      <c r="AF29" s="254"/>
      <c r="AG29" s="254"/>
      <c r="AH29" s="435"/>
      <c r="AI29" s="54"/>
      <c r="AK29"/>
      <c r="AL29"/>
      <c r="AM29"/>
    </row>
    <row r="30" spans="2:39" ht="14.25" customHeight="1" x14ac:dyDescent="0.15">
      <c r="B30" s="6"/>
      <c r="C30" s="15"/>
      <c r="D30" s="7"/>
      <c r="E30" s="695" t="s">
        <v>212</v>
      </c>
      <c r="F30" s="696"/>
      <c r="G30" s="696"/>
      <c r="H30" s="696"/>
      <c r="I30" s="696"/>
      <c r="J30" s="696"/>
      <c r="K30" s="696"/>
      <c r="L30" s="697"/>
      <c r="M30" s="243">
        <v>35</v>
      </c>
      <c r="N30" s="244"/>
      <c r="O30" s="244"/>
      <c r="P30" s="245"/>
      <c r="Q30" s="246">
        <f>IFERROR(VLOOKUP($B$1,'그린델리카피벗발주량 (6)'!A:AR,19,FALSE),0)</f>
        <v>44</v>
      </c>
      <c r="R30" s="247"/>
      <c r="S30" s="248"/>
      <c r="T30" s="249">
        <f t="shared" si="0"/>
        <v>1</v>
      </c>
      <c r="U30" s="250"/>
      <c r="V30" s="250"/>
      <c r="W30" s="251">
        <f t="shared" si="1"/>
        <v>9</v>
      </c>
      <c r="X30" s="252"/>
      <c r="Y30" s="252"/>
      <c r="Z30" s="253"/>
      <c r="AA30" s="434">
        <f>IF(Q30=0,"",$B$13+5)</f>
        <v>46312</v>
      </c>
      <c r="AB30" s="254"/>
      <c r="AC30" s="254"/>
      <c r="AD30" s="254"/>
      <c r="AE30" s="254"/>
      <c r="AF30" s="254"/>
      <c r="AG30" s="254"/>
      <c r="AH30" s="435"/>
      <c r="AI30" s="54"/>
      <c r="AK30"/>
      <c r="AL30"/>
      <c r="AM30"/>
    </row>
    <row r="31" spans="2:39" ht="14.25" customHeight="1" x14ac:dyDescent="0.15">
      <c r="B31" s="6"/>
      <c r="C31" s="15"/>
      <c r="D31" s="7"/>
      <c r="E31" s="695"/>
      <c r="F31" s="696"/>
      <c r="G31" s="696"/>
      <c r="H31" s="696"/>
      <c r="I31" s="696"/>
      <c r="J31" s="696"/>
      <c r="K31" s="696"/>
      <c r="L31" s="697"/>
      <c r="M31" s="243"/>
      <c r="N31" s="244"/>
      <c r="O31" s="244"/>
      <c r="P31" s="245"/>
      <c r="Q31" s="246"/>
      <c r="R31" s="247"/>
      <c r="S31" s="248"/>
      <c r="T31" s="249"/>
      <c r="U31" s="250"/>
      <c r="V31" s="250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K31"/>
    </row>
    <row r="32" spans="2:39" ht="18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614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54"/>
      <c r="AB32" s="250"/>
      <c r="AC32" s="250"/>
      <c r="AD32" s="250"/>
      <c r="AE32" s="250"/>
      <c r="AF32" s="250"/>
      <c r="AG32" s="250"/>
      <c r="AH32" s="255"/>
    </row>
    <row r="33" spans="2:37" ht="18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tr">
        <f>G8</f>
        <v>경상북도 김천시 어모면 옥율리 212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8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9.9499999999999993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9.9499999999999993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2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2" customHeight="1" x14ac:dyDescent="0.15">
      <c r="B39" s="210" t="s">
        <v>0</v>
      </c>
      <c r="C39" s="189" t="str">
        <f>C4</f>
        <v>등록번호</v>
      </c>
      <c r="D39" s="189"/>
      <c r="E39" s="189"/>
      <c r="F39" s="189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182" t="s">
        <v>3</v>
      </c>
      <c r="S39" s="182"/>
      <c r="T39" s="182"/>
      <c r="U39" s="182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2" customHeight="1" x14ac:dyDescent="0.15">
      <c r="B40" s="210"/>
      <c r="C40" s="189"/>
      <c r="D40" s="189"/>
      <c r="E40" s="189"/>
      <c r="F40" s="189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182"/>
      <c r="S40" s="182"/>
      <c r="T40" s="182"/>
      <c r="U40" s="182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2" customHeight="1" x14ac:dyDescent="0.15">
      <c r="B41" s="210"/>
      <c r="C41" s="189" t="str">
        <f>C6</f>
        <v>상 호
(법인명)</v>
      </c>
      <c r="D41" s="189"/>
      <c r="E41" s="189"/>
      <c r="F41" s="189"/>
      <c r="G41" s="215" t="str">
        <f>G6</f>
        <v>(이마트24)</v>
      </c>
      <c r="H41" s="216"/>
      <c r="I41" s="216"/>
      <c r="J41" s="216"/>
      <c r="K41" s="217"/>
      <c r="L41" s="215" t="str">
        <f>L6</f>
        <v>김천센터(저온)</v>
      </c>
      <c r="M41" s="216"/>
      <c r="N41" s="216"/>
      <c r="O41" s="216"/>
      <c r="P41" s="217"/>
      <c r="Q41" s="189"/>
      <c r="R41" s="189" t="s">
        <v>1</v>
      </c>
      <c r="S41" s="189"/>
      <c r="T41" s="189"/>
      <c r="U41" s="189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2" customHeight="1" x14ac:dyDescent="0.15">
      <c r="B42" s="210"/>
      <c r="C42" s="189"/>
      <c r="D42" s="189"/>
      <c r="E42" s="189"/>
      <c r="F42" s="189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189"/>
      <c r="S42" s="189"/>
      <c r="T42" s="189"/>
      <c r="U42" s="189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2" customHeight="1" x14ac:dyDescent="0.15">
      <c r="B43" s="210"/>
      <c r="C43" s="189" t="s">
        <v>4</v>
      </c>
      <c r="D43" s="182"/>
      <c r="E43" s="182"/>
      <c r="F43" s="182"/>
      <c r="G43" s="199" t="str">
        <f>G8</f>
        <v>경상북도 김천시 어모면 옥율리 212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89"/>
      <c r="R43" s="189" t="s">
        <v>4</v>
      </c>
      <c r="S43" s="189"/>
      <c r="T43" s="189"/>
      <c r="U43" s="189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2" customHeight="1" x14ac:dyDescent="0.15">
      <c r="B44" s="210"/>
      <c r="C44" s="182"/>
      <c r="D44" s="182"/>
      <c r="E44" s="182"/>
      <c r="F44" s="182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89"/>
      <c r="R44" s="189"/>
      <c r="S44" s="189"/>
      <c r="T44" s="189"/>
      <c r="U44" s="18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2" customHeight="1" x14ac:dyDescent="0.15">
      <c r="B45" s="210"/>
      <c r="C45" s="189" t="s">
        <v>6</v>
      </c>
      <c r="D45" s="189"/>
      <c r="E45" s="189"/>
      <c r="F45" s="189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182" t="s">
        <v>13</v>
      </c>
      <c r="S45" s="182"/>
      <c r="T45" s="182"/>
      <c r="U45" s="182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2" customHeight="1" x14ac:dyDescent="0.15">
      <c r="B46" s="210"/>
      <c r="C46" s="189"/>
      <c r="D46" s="189"/>
      <c r="E46" s="189"/>
      <c r="F46" s="189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193"/>
      <c r="S46" s="193"/>
      <c r="T46" s="193"/>
      <c r="U46" s="193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8" customHeight="1" x14ac:dyDescent="0.15">
      <c r="B47" s="12" t="s">
        <v>10</v>
      </c>
      <c r="C47" s="13" t="s">
        <v>7</v>
      </c>
      <c r="D47" s="11" t="s">
        <v>8</v>
      </c>
      <c r="E47" s="182" t="str">
        <f>E12</f>
        <v>품               목</v>
      </c>
      <c r="F47" s="183"/>
      <c r="G47" s="183"/>
      <c r="H47" s="183"/>
      <c r="I47" s="183"/>
      <c r="J47" s="183"/>
      <c r="K47" s="183"/>
      <c r="L47" s="184"/>
      <c r="M47" s="185" t="str">
        <f>M12</f>
        <v>입수</v>
      </c>
      <c r="N47" s="185"/>
      <c r="O47" s="185"/>
      <c r="P47" s="185"/>
      <c r="Q47" s="690" t="str">
        <f>Q12</f>
        <v>총수량</v>
      </c>
      <c r="R47" s="186"/>
      <c r="S47" s="186"/>
      <c r="T47" s="690" t="str">
        <f t="shared" ref="T47:T61" si="8">T12</f>
        <v>박스</v>
      </c>
      <c r="U47" s="186"/>
      <c r="V47" s="186"/>
      <c r="W47" s="185" t="str">
        <f t="shared" ref="W47:W61" si="9">W12</f>
        <v>낱개수량</v>
      </c>
      <c r="X47" s="185"/>
      <c r="Y47" s="185"/>
      <c r="Z47" s="185"/>
      <c r="AA47" s="701" t="str">
        <f>AA12</f>
        <v>비고</v>
      </c>
      <c r="AB47" s="185"/>
      <c r="AC47" s="185"/>
      <c r="AD47" s="185"/>
      <c r="AE47" s="185"/>
      <c r="AF47" s="185"/>
      <c r="AG47" s="185"/>
      <c r="AH47" s="188"/>
    </row>
    <row r="48" spans="2:37" ht="18" customHeight="1" x14ac:dyDescent="0.15">
      <c r="B48" s="179">
        <f>B13</f>
        <v>46307</v>
      </c>
      <c r="C48" s="537"/>
      <c r="D48" s="538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377">
        <f>Q13</f>
        <v>32</v>
      </c>
      <c r="R48" s="378"/>
      <c r="S48" s="379"/>
      <c r="T48" s="175">
        <f t="shared" si="8"/>
        <v>0</v>
      </c>
      <c r="U48" s="175"/>
      <c r="V48" s="175"/>
      <c r="W48" s="176">
        <f t="shared" si="9"/>
        <v>32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K48" s="54"/>
    </row>
    <row r="49" spans="2:37" ht="15" customHeight="1" x14ac:dyDescent="0.15">
      <c r="B49" s="37"/>
      <c r="C49" s="38"/>
      <c r="D49" s="38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377">
        <f t="shared" ref="Q49:Q64" si="12">Q14</f>
        <v>1</v>
      </c>
      <c r="R49" s="378"/>
      <c r="S49" s="379"/>
      <c r="T49" s="175">
        <f t="shared" si="8"/>
        <v>0</v>
      </c>
      <c r="U49" s="175"/>
      <c r="V49" s="175"/>
      <c r="W49" s="176">
        <f t="shared" si="9"/>
        <v>1</v>
      </c>
      <c r="X49" s="176"/>
      <c r="Y49" s="176"/>
      <c r="Z49" s="176"/>
      <c r="AA49" s="177">
        <f t="shared" ref="AA49:AA65" si="13">AA14</f>
        <v>46311</v>
      </c>
      <c r="AB49" s="173"/>
      <c r="AC49" s="173"/>
      <c r="AD49" s="173"/>
      <c r="AE49" s="173"/>
      <c r="AF49" s="173"/>
      <c r="AG49" s="173"/>
      <c r="AH49" s="178"/>
      <c r="AK49" s="54"/>
    </row>
    <row r="50" spans="2:37" ht="15" customHeight="1" x14ac:dyDescent="0.15">
      <c r="B50" s="37"/>
      <c r="C50" s="38"/>
      <c r="D50" s="38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377">
        <f t="shared" si="12"/>
        <v>55</v>
      </c>
      <c r="R50" s="378"/>
      <c r="S50" s="379"/>
      <c r="T50" s="175">
        <f t="shared" si="8"/>
        <v>1</v>
      </c>
      <c r="U50" s="175"/>
      <c r="V50" s="175"/>
      <c r="W50" s="176">
        <f t="shared" si="9"/>
        <v>15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K50" s="54"/>
    </row>
    <row r="51" spans="2:37" ht="15" customHeight="1" x14ac:dyDescent="0.15">
      <c r="B51" s="37"/>
      <c r="C51" s="38"/>
      <c r="D51" s="38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377">
        <f t="shared" si="12"/>
        <v>67</v>
      </c>
      <c r="R51" s="378"/>
      <c r="S51" s="379"/>
      <c r="T51" s="175">
        <f t="shared" si="8"/>
        <v>1</v>
      </c>
      <c r="U51" s="175"/>
      <c r="V51" s="175"/>
      <c r="W51" s="176">
        <f t="shared" si="9"/>
        <v>17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K51" s="54"/>
    </row>
    <row r="52" spans="2:37" ht="15" customHeight="1" x14ac:dyDescent="0.15">
      <c r="B52" s="37"/>
      <c r="C52" s="38"/>
      <c r="D52" s="38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377">
        <f t="shared" si="12"/>
        <v>32</v>
      </c>
      <c r="R52" s="378"/>
      <c r="S52" s="379"/>
      <c r="T52" s="175">
        <f t="shared" si="8"/>
        <v>0</v>
      </c>
      <c r="U52" s="175"/>
      <c r="V52" s="175"/>
      <c r="W52" s="176">
        <f t="shared" si="9"/>
        <v>32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K52" s="54"/>
    </row>
    <row r="53" spans="2:37" ht="15" customHeight="1" x14ac:dyDescent="0.15">
      <c r="B53" s="37"/>
      <c r="C53" s="38"/>
      <c r="D53" s="38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377">
        <f t="shared" si="12"/>
        <v>93</v>
      </c>
      <c r="R53" s="378"/>
      <c r="S53" s="379"/>
      <c r="T53" s="175">
        <f t="shared" si="8"/>
        <v>1</v>
      </c>
      <c r="U53" s="175"/>
      <c r="V53" s="175"/>
      <c r="W53" s="176">
        <f t="shared" si="9"/>
        <v>43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K53" s="54"/>
    </row>
    <row r="54" spans="2:37" ht="15" customHeight="1" x14ac:dyDescent="0.15">
      <c r="B54" s="37"/>
      <c r="C54" s="38"/>
      <c r="D54" s="38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377">
        <f t="shared" si="12"/>
        <v>71</v>
      </c>
      <c r="R54" s="378"/>
      <c r="S54" s="379"/>
      <c r="T54" s="175">
        <f t="shared" si="8"/>
        <v>1</v>
      </c>
      <c r="U54" s="175"/>
      <c r="V54" s="175"/>
      <c r="W54" s="176">
        <f t="shared" si="9"/>
        <v>21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K54" s="54"/>
    </row>
    <row r="55" spans="2:37" ht="15" customHeight="1" x14ac:dyDescent="0.15">
      <c r="B55" s="37"/>
      <c r="C55" s="38"/>
      <c r="D55" s="38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377">
        <f t="shared" si="12"/>
        <v>64</v>
      </c>
      <c r="R55" s="378"/>
      <c r="S55" s="379"/>
      <c r="T55" s="175">
        <f t="shared" si="8"/>
        <v>1</v>
      </c>
      <c r="U55" s="175"/>
      <c r="V55" s="175"/>
      <c r="W55" s="176">
        <f t="shared" si="9"/>
        <v>14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K55" s="54"/>
    </row>
    <row r="56" spans="2:37" ht="15" customHeight="1" x14ac:dyDescent="0.15">
      <c r="B56" s="37"/>
      <c r="C56" s="38"/>
      <c r="D56" s="38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377">
        <f t="shared" si="12"/>
        <v>33</v>
      </c>
      <c r="R56" s="378"/>
      <c r="S56" s="379"/>
      <c r="T56" s="175">
        <f t="shared" si="8"/>
        <v>0</v>
      </c>
      <c r="U56" s="175"/>
      <c r="V56" s="175"/>
      <c r="W56" s="176">
        <f t="shared" si="9"/>
        <v>33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K56" s="54"/>
    </row>
    <row r="57" spans="2:37" ht="15" customHeight="1" x14ac:dyDescent="0.15">
      <c r="B57" s="37"/>
      <c r="C57" s="38"/>
      <c r="D57" s="38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377">
        <f t="shared" si="12"/>
        <v>0</v>
      </c>
      <c r="R57" s="378"/>
      <c r="S57" s="379"/>
      <c r="T57" s="175">
        <f t="shared" si="8"/>
        <v>0</v>
      </c>
      <c r="U57" s="175"/>
      <c r="V57" s="175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K57" s="54"/>
    </row>
    <row r="58" spans="2:37" ht="15" customHeight="1" x14ac:dyDescent="0.15">
      <c r="B58" s="37"/>
      <c r="C58" s="38"/>
      <c r="D58" s="38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377">
        <f t="shared" si="12"/>
        <v>29</v>
      </c>
      <c r="R58" s="378"/>
      <c r="S58" s="379"/>
      <c r="T58" s="175">
        <f t="shared" si="8"/>
        <v>0</v>
      </c>
      <c r="U58" s="175"/>
      <c r="V58" s="175"/>
      <c r="W58" s="176">
        <f t="shared" si="9"/>
        <v>29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K58" s="54"/>
    </row>
    <row r="59" spans="2:37" ht="15" customHeight="1" x14ac:dyDescent="0.15">
      <c r="B59" s="37"/>
      <c r="C59" s="38"/>
      <c r="D59" s="38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377">
        <f t="shared" si="12"/>
        <v>1</v>
      </c>
      <c r="R59" s="378"/>
      <c r="S59" s="379"/>
      <c r="T59" s="175">
        <f t="shared" si="8"/>
        <v>0</v>
      </c>
      <c r="U59" s="175"/>
      <c r="V59" s="175"/>
      <c r="W59" s="176">
        <f t="shared" si="9"/>
        <v>1</v>
      </c>
      <c r="X59" s="176"/>
      <c r="Y59" s="176"/>
      <c r="Z59" s="176"/>
      <c r="AA59" s="177">
        <f t="shared" si="13"/>
        <v>46311</v>
      </c>
      <c r="AB59" s="173"/>
      <c r="AC59" s="173"/>
      <c r="AD59" s="173"/>
      <c r="AE59" s="173"/>
      <c r="AF59" s="173"/>
      <c r="AG59" s="173"/>
      <c r="AH59" s="178"/>
      <c r="AK59" s="54"/>
    </row>
    <row r="60" spans="2:37" ht="15" customHeight="1" x14ac:dyDescent="0.15">
      <c r="B60" s="37"/>
      <c r="C60" s="38"/>
      <c r="D60" s="38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377">
        <f t="shared" si="12"/>
        <v>7</v>
      </c>
      <c r="R60" s="378"/>
      <c r="S60" s="379"/>
      <c r="T60" s="175">
        <f t="shared" si="8"/>
        <v>0</v>
      </c>
      <c r="U60" s="175"/>
      <c r="V60" s="175"/>
      <c r="W60" s="176">
        <f t="shared" si="9"/>
        <v>7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K60" s="54"/>
    </row>
    <row r="61" spans="2:37" ht="15" customHeight="1" x14ac:dyDescent="0.15">
      <c r="B61" s="37"/>
      <c r="C61" s="38"/>
      <c r="D61" s="38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377">
        <f t="shared" si="12"/>
        <v>46</v>
      </c>
      <c r="R61" s="378"/>
      <c r="S61" s="379"/>
      <c r="T61" s="175">
        <f t="shared" si="8"/>
        <v>1</v>
      </c>
      <c r="U61" s="175"/>
      <c r="V61" s="175"/>
      <c r="W61" s="176">
        <f t="shared" si="9"/>
        <v>6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K61" s="54"/>
    </row>
    <row r="62" spans="2:37" ht="15" customHeight="1" x14ac:dyDescent="0.15">
      <c r="B62" s="37"/>
      <c r="C62" s="38"/>
      <c r="D62" s="38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377">
        <f t="shared" si="12"/>
        <v>29</v>
      </c>
      <c r="R62" s="378"/>
      <c r="S62" s="379"/>
      <c r="T62" s="175">
        <f>T26</f>
        <v>1</v>
      </c>
      <c r="U62" s="175"/>
      <c r="V62" s="175"/>
      <c r="W62" s="176">
        <f>W26</f>
        <v>6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K62" s="54"/>
    </row>
    <row r="63" spans="2:37" ht="15" customHeight="1" x14ac:dyDescent="0.15">
      <c r="B63" s="37"/>
      <c r="C63" s="38"/>
      <c r="D63" s="38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377">
        <f t="shared" si="12"/>
        <v>10</v>
      </c>
      <c r="R63" s="378"/>
      <c r="S63" s="379"/>
      <c r="T63" s="175">
        <f>T27</f>
        <v>0</v>
      </c>
      <c r="U63" s="175"/>
      <c r="V63" s="175"/>
      <c r="W63" s="176">
        <f>W27</f>
        <v>29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K63" s="54"/>
    </row>
    <row r="64" spans="2:37" ht="15" customHeight="1" x14ac:dyDescent="0.15">
      <c r="B64" s="37"/>
      <c r="C64" s="38"/>
      <c r="D64" s="38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377">
        <f t="shared" si="12"/>
        <v>0</v>
      </c>
      <c r="R64" s="378"/>
      <c r="S64" s="379"/>
      <c r="T64" s="175">
        <f t="shared" ref="T64:T65" si="14">T29</f>
        <v>0</v>
      </c>
      <c r="U64" s="175"/>
      <c r="V64" s="175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K64" s="54"/>
    </row>
    <row r="65" spans="2:37" ht="15" customHeight="1" x14ac:dyDescent="0.15">
      <c r="B65" s="37"/>
      <c r="C65" s="38"/>
      <c r="D65" s="38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377">
        <f>Q30</f>
        <v>44</v>
      </c>
      <c r="R65" s="378"/>
      <c r="S65" s="379"/>
      <c r="T65" s="175">
        <f t="shared" si="14"/>
        <v>1</v>
      </c>
      <c r="U65" s="175"/>
      <c r="V65" s="175"/>
      <c r="W65" s="176">
        <f t="shared" si="15"/>
        <v>9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K65" s="54"/>
    </row>
    <row r="66" spans="2:37" ht="16.5" customHeight="1" x14ac:dyDescent="0.15">
      <c r="B66" s="37"/>
      <c r="C66" s="38"/>
      <c r="D66" s="38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377"/>
      <c r="R66" s="378"/>
      <c r="S66" s="379"/>
      <c r="T66" s="367"/>
      <c r="U66" s="375"/>
      <c r="V66" s="376"/>
      <c r="W66" s="336"/>
      <c r="X66" s="337"/>
      <c r="Y66" s="337"/>
      <c r="Z66" s="338"/>
      <c r="AA66" s="384"/>
      <c r="AB66" s="385"/>
      <c r="AC66" s="385"/>
      <c r="AD66" s="385"/>
      <c r="AE66" s="385"/>
      <c r="AF66" s="385"/>
      <c r="AG66" s="385"/>
      <c r="AH66" s="386"/>
      <c r="AK66" s="54"/>
    </row>
    <row r="67" spans="2:37" ht="18" customHeight="1" thickBot="1" x14ac:dyDescent="0.2">
      <c r="B67" s="632" t="str">
        <f>B32</f>
        <v>총수량</v>
      </c>
      <c r="C67" s="633"/>
      <c r="D67" s="634"/>
      <c r="E67" s="703"/>
      <c r="F67" s="704"/>
      <c r="G67" s="704"/>
      <c r="H67" s="704"/>
      <c r="I67" s="704"/>
      <c r="J67" s="704"/>
      <c r="K67" s="704"/>
      <c r="L67" s="704"/>
      <c r="M67" s="702">
        <f>M32</f>
        <v>614</v>
      </c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635"/>
      <c r="AB67" s="636"/>
      <c r="AC67" s="636"/>
      <c r="AD67" s="636"/>
      <c r="AE67" s="636"/>
      <c r="AF67" s="636"/>
      <c r="AG67" s="636"/>
      <c r="AH67" s="638"/>
    </row>
    <row r="68" spans="2:37" ht="18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경상북도 김천시 어모면 옥율리 212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8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E24:L24"/>
    <mergeCell ref="M24:P24"/>
    <mergeCell ref="Q24:S24"/>
    <mergeCell ref="T24:V24"/>
    <mergeCell ref="W24:Z24"/>
    <mergeCell ref="AA24:AH24"/>
    <mergeCell ref="AA27:AH27"/>
    <mergeCell ref="E51:L51"/>
    <mergeCell ref="T27:V27"/>
    <mergeCell ref="W33:AH34"/>
    <mergeCell ref="C43:F44"/>
    <mergeCell ref="G43:P44"/>
    <mergeCell ref="G41:K42"/>
    <mergeCell ref="E29:L29"/>
    <mergeCell ref="M29:P29"/>
    <mergeCell ref="Q29:S29"/>
    <mergeCell ref="T29:V29"/>
    <mergeCell ref="W29:Z29"/>
    <mergeCell ref="E50:L50"/>
    <mergeCell ref="M50:P50"/>
    <mergeCell ref="Q50:S50"/>
    <mergeCell ref="T50:V50"/>
    <mergeCell ref="W50:Z50"/>
    <mergeCell ref="AA50:AH50"/>
    <mergeCell ref="AA31:AH31"/>
    <mergeCell ref="AA32:AH32"/>
    <mergeCell ref="B37:AH38"/>
    <mergeCell ref="E49:L49"/>
    <mergeCell ref="T26:V26"/>
    <mergeCell ref="W26:Z26"/>
    <mergeCell ref="Q30:S30"/>
    <mergeCell ref="E27:L27"/>
    <mergeCell ref="M27:P27"/>
    <mergeCell ref="E30:L30"/>
    <mergeCell ref="M30:P30"/>
    <mergeCell ref="W30:Z30"/>
    <mergeCell ref="Q27:S27"/>
    <mergeCell ref="T30:V30"/>
    <mergeCell ref="E28:L28"/>
    <mergeCell ref="E31:L31"/>
    <mergeCell ref="M31:P31"/>
    <mergeCell ref="Q31:S31"/>
    <mergeCell ref="T31:V31"/>
    <mergeCell ref="W31:Z31"/>
    <mergeCell ref="M48:P48"/>
    <mergeCell ref="Q48:S48"/>
    <mergeCell ref="T48:V48"/>
    <mergeCell ref="W48:Z48"/>
    <mergeCell ref="Q47:S47"/>
    <mergeCell ref="T47:V47"/>
    <mergeCell ref="C41:F42"/>
    <mergeCell ref="M47:P47"/>
    <mergeCell ref="L41:P42"/>
    <mergeCell ref="V41:AA42"/>
    <mergeCell ref="Q39:Q46"/>
    <mergeCell ref="AA48:AH48"/>
    <mergeCell ref="C39:F40"/>
    <mergeCell ref="C45:F46"/>
    <mergeCell ref="R41:U42"/>
    <mergeCell ref="B48:D48"/>
    <mergeCell ref="G39:P40"/>
    <mergeCell ref="B32:D32"/>
    <mergeCell ref="E32:L32"/>
    <mergeCell ref="M32:Z32"/>
    <mergeCell ref="AA26:AH26"/>
    <mergeCell ref="AA30:AH30"/>
    <mergeCell ref="AA29:AH29"/>
    <mergeCell ref="W27:Z27"/>
    <mergeCell ref="E12:L12"/>
    <mergeCell ref="E15:L15"/>
    <mergeCell ref="M15:P15"/>
    <mergeCell ref="Q15:S15"/>
    <mergeCell ref="T15:V15"/>
    <mergeCell ref="W15:Z15"/>
    <mergeCell ref="AA15:AH15"/>
    <mergeCell ref="T18:V18"/>
    <mergeCell ref="W18:Z18"/>
    <mergeCell ref="AA18:AH18"/>
    <mergeCell ref="AA16:AH16"/>
    <mergeCell ref="E13:L13"/>
    <mergeCell ref="M13:P13"/>
    <mergeCell ref="Q13:S13"/>
    <mergeCell ref="T13:V13"/>
    <mergeCell ref="W13:Z13"/>
    <mergeCell ref="E25:L25"/>
    <mergeCell ref="E26:L26"/>
    <mergeCell ref="M26:P26"/>
    <mergeCell ref="Q26:S26"/>
    <mergeCell ref="E23:L23"/>
    <mergeCell ref="Q23:S23"/>
    <mergeCell ref="T19:V19"/>
    <mergeCell ref="W19:Z19"/>
    <mergeCell ref="AA25:AH25"/>
    <mergeCell ref="T23:V23"/>
    <mergeCell ref="W23:Z23"/>
    <mergeCell ref="W25:Z25"/>
    <mergeCell ref="E22:L22"/>
    <mergeCell ref="M22:P22"/>
    <mergeCell ref="Q22:S22"/>
    <mergeCell ref="T22:V22"/>
    <mergeCell ref="W22:Z22"/>
    <mergeCell ref="AA22:AH22"/>
    <mergeCell ref="AA23:AH23"/>
    <mergeCell ref="E21:L21"/>
    <mergeCell ref="M25:P25"/>
    <mergeCell ref="Q25:S25"/>
    <mergeCell ref="T25:V25"/>
    <mergeCell ref="M23:P23"/>
    <mergeCell ref="AA21:AH21"/>
    <mergeCell ref="M21:P21"/>
    <mergeCell ref="Q21:S21"/>
    <mergeCell ref="T21:V21"/>
    <mergeCell ref="W21:Z21"/>
    <mergeCell ref="M12:P12"/>
    <mergeCell ref="Q12:S12"/>
    <mergeCell ref="T12:V12"/>
    <mergeCell ref="W12:Z12"/>
    <mergeCell ref="T16:V16"/>
    <mergeCell ref="W16:Z16"/>
    <mergeCell ref="T17:V17"/>
    <mergeCell ref="W17:Z17"/>
    <mergeCell ref="W20:Z20"/>
    <mergeCell ref="T20:V20"/>
    <mergeCell ref="M14:P14"/>
    <mergeCell ref="Q14:S14"/>
    <mergeCell ref="T14:V14"/>
    <mergeCell ref="W14:Z14"/>
    <mergeCell ref="AA12:AH12"/>
    <mergeCell ref="B13:D13"/>
    <mergeCell ref="M20:P20"/>
    <mergeCell ref="E20:L20"/>
    <mergeCell ref="E19:L19"/>
    <mergeCell ref="M19:P19"/>
    <mergeCell ref="E16:L16"/>
    <mergeCell ref="M16:P16"/>
    <mergeCell ref="Q16:S16"/>
    <mergeCell ref="Q20:S20"/>
    <mergeCell ref="M18:P18"/>
    <mergeCell ref="Q18:S18"/>
    <mergeCell ref="E18:L18"/>
    <mergeCell ref="Q19:S19"/>
    <mergeCell ref="E17:L17"/>
    <mergeCell ref="M17:P17"/>
    <mergeCell ref="Q17:S17"/>
    <mergeCell ref="AA17:AH17"/>
    <mergeCell ref="AA13:AH13"/>
    <mergeCell ref="AA20:AH20"/>
    <mergeCell ref="AA19:AH19"/>
    <mergeCell ref="E14:L14"/>
    <mergeCell ref="AA14:AH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R6:U7"/>
    <mergeCell ref="V6:AA7"/>
    <mergeCell ref="AB6:AC7"/>
    <mergeCell ref="AD6:AH7"/>
    <mergeCell ref="C8:F9"/>
    <mergeCell ref="G8:P9"/>
    <mergeCell ref="R8:U9"/>
    <mergeCell ref="V8:AH9"/>
    <mergeCell ref="C10:F11"/>
    <mergeCell ref="G10:P11"/>
    <mergeCell ref="R10:U11"/>
    <mergeCell ref="V10:AA11"/>
    <mergeCell ref="AB10:AC11"/>
    <mergeCell ref="AD10:AH11"/>
    <mergeCell ref="B68:V69"/>
    <mergeCell ref="W68:AH69"/>
    <mergeCell ref="W65:Z65"/>
    <mergeCell ref="B67:D67"/>
    <mergeCell ref="E67:L67"/>
    <mergeCell ref="E65:L65"/>
    <mergeCell ref="W66:Z66"/>
    <mergeCell ref="E66:L66"/>
    <mergeCell ref="Q65:S65"/>
    <mergeCell ref="Q66:S66"/>
    <mergeCell ref="M66:P66"/>
    <mergeCell ref="T66:V66"/>
    <mergeCell ref="M67:Z67"/>
    <mergeCell ref="AA67:AH67"/>
    <mergeCell ref="AA66:AH66"/>
    <mergeCell ref="B33:V34"/>
    <mergeCell ref="G45:P46"/>
    <mergeCell ref="V45:AA46"/>
    <mergeCell ref="V43:AH44"/>
    <mergeCell ref="AB41:AC42"/>
    <mergeCell ref="R43:U44"/>
    <mergeCell ref="T63:V63"/>
    <mergeCell ref="E61:L61"/>
    <mergeCell ref="M61:P61"/>
    <mergeCell ref="Q61:S61"/>
    <mergeCell ref="T61:V61"/>
    <mergeCell ref="W61:Z61"/>
    <mergeCell ref="Q63:S63"/>
    <mergeCell ref="M63:P63"/>
    <mergeCell ref="E63:L63"/>
    <mergeCell ref="E47:L47"/>
    <mergeCell ref="AB45:AC46"/>
    <mergeCell ref="AD45:AH46"/>
    <mergeCell ref="W47:Z47"/>
    <mergeCell ref="B39:B46"/>
    <mergeCell ref="E48:L48"/>
    <mergeCell ref="R45:U46"/>
    <mergeCell ref="AA47:AH47"/>
    <mergeCell ref="AD41:AH42"/>
    <mergeCell ref="W63:Z63"/>
    <mergeCell ref="AA65:AH65"/>
    <mergeCell ref="M65:P65"/>
    <mergeCell ref="T65:V65"/>
    <mergeCell ref="AA63:AH63"/>
    <mergeCell ref="E64:L64"/>
    <mergeCell ref="M64:P64"/>
    <mergeCell ref="Q64:S64"/>
    <mergeCell ref="R39:U40"/>
    <mergeCell ref="V39:AH40"/>
    <mergeCell ref="T64:V64"/>
    <mergeCell ref="W64:Z64"/>
    <mergeCell ref="E59:L59"/>
    <mergeCell ref="M59:P59"/>
    <mergeCell ref="Q59:S59"/>
    <mergeCell ref="T59:V59"/>
    <mergeCell ref="W59:Z59"/>
    <mergeCell ref="AA59:AH59"/>
    <mergeCell ref="AA57:AH57"/>
    <mergeCell ref="M49:P49"/>
    <mergeCell ref="Q49:S49"/>
    <mergeCell ref="T49:V49"/>
    <mergeCell ref="W49:Z49"/>
    <mergeCell ref="AA49:AH49"/>
    <mergeCell ref="M51:P51"/>
    <mergeCell ref="Q51:S51"/>
    <mergeCell ref="T51:V51"/>
    <mergeCell ref="W51:Z51"/>
    <mergeCell ref="M56:P56"/>
    <mergeCell ref="E58:L58"/>
    <mergeCell ref="M58:P58"/>
    <mergeCell ref="AA64:AH64"/>
    <mergeCell ref="AA61:AH61"/>
    <mergeCell ref="M60:P60"/>
    <mergeCell ref="E60:L60"/>
    <mergeCell ref="E52:L52"/>
    <mergeCell ref="M52:P52"/>
    <mergeCell ref="Q58:S58"/>
    <mergeCell ref="T58:V58"/>
    <mergeCell ref="W58:Z58"/>
    <mergeCell ref="E53:L53"/>
    <mergeCell ref="M53:P53"/>
    <mergeCell ref="E54:L54"/>
    <mergeCell ref="M54:P54"/>
    <mergeCell ref="Q54:S54"/>
    <mergeCell ref="T54:V54"/>
    <mergeCell ref="W54:Z54"/>
    <mergeCell ref="Q52:S52"/>
    <mergeCell ref="T53:V53"/>
    <mergeCell ref="W53:Z53"/>
    <mergeCell ref="AA56:AH56"/>
    <mergeCell ref="Q56:S56"/>
    <mergeCell ref="T56:V56"/>
    <mergeCell ref="W56:Z56"/>
    <mergeCell ref="E57:L57"/>
    <mergeCell ref="M57:P57"/>
    <mergeCell ref="Q57:S57"/>
    <mergeCell ref="T57:V57"/>
    <mergeCell ref="W57:Z57"/>
    <mergeCell ref="E56:L56"/>
    <mergeCell ref="W55:Z55"/>
    <mergeCell ref="T55:V55"/>
    <mergeCell ref="Q55:S55"/>
    <mergeCell ref="M55:P55"/>
    <mergeCell ref="E55:L55"/>
    <mergeCell ref="M28:P28"/>
    <mergeCell ref="Q28:S28"/>
    <mergeCell ref="T28:V28"/>
    <mergeCell ref="W28:Z28"/>
    <mergeCell ref="AA28:AH28"/>
    <mergeCell ref="E62:L62"/>
    <mergeCell ref="M62:P62"/>
    <mergeCell ref="Q62:S62"/>
    <mergeCell ref="T62:V62"/>
    <mergeCell ref="W62:Z62"/>
    <mergeCell ref="AA62:AH62"/>
    <mergeCell ref="AA51:AH51"/>
    <mergeCell ref="AA58:AH58"/>
    <mergeCell ref="AA60:AH60"/>
    <mergeCell ref="AA55:AH55"/>
    <mergeCell ref="AA53:AH53"/>
    <mergeCell ref="Q60:S60"/>
    <mergeCell ref="T60:V60"/>
    <mergeCell ref="W60:Z60"/>
    <mergeCell ref="AA52:AH52"/>
    <mergeCell ref="AA54:AH54"/>
    <mergeCell ref="T52:V52"/>
    <mergeCell ref="W52:Z52"/>
    <mergeCell ref="Q53:S53"/>
  </mergeCells>
  <phoneticPr fontId="7" type="noConversion"/>
  <conditionalFormatting sqref="AA13:AH14">
    <cfRule type="expression" dxfId="667" priority="10236">
      <formula>Q13:S31=0</formula>
    </cfRule>
  </conditionalFormatting>
  <conditionalFormatting sqref="AA15:AH17">
    <cfRule type="expression" dxfId="666" priority="8">
      <formula>Q15:S32=0</formula>
    </cfRule>
  </conditionalFormatting>
  <conditionalFormatting sqref="AA18:AH19 AA21:AH22">
    <cfRule type="expression" dxfId="665" priority="4">
      <formula>Q18:S34=0</formula>
    </cfRule>
  </conditionalFormatting>
  <conditionalFormatting sqref="AA20:AH20 AA23:AH24">
    <cfRule type="expression" dxfId="664" priority="10125">
      <formula>Q20:S35=0</formula>
    </cfRule>
  </conditionalFormatting>
  <conditionalFormatting sqref="AA25:AH26 AA29:AH30">
    <cfRule type="expression" dxfId="663" priority="10369">
      <formula>Q25:S38=0</formula>
    </cfRule>
  </conditionalFormatting>
  <conditionalFormatting sqref="AA27:AH28">
    <cfRule type="expression" dxfId="662" priority="2">
      <formula>Q27:S41=0</formula>
    </cfRule>
  </conditionalFormatting>
  <conditionalFormatting sqref="AA31:AH31">
    <cfRule type="expression" dxfId="661" priority="40">
      <formula>Q31:S45=0</formula>
    </cfRule>
  </conditionalFormatting>
  <conditionalFormatting sqref="AA32:AH32">
    <cfRule type="expression" dxfId="660" priority="18">
      <formula>Q32:S47=0</formula>
    </cfRule>
  </conditionalFormatting>
  <conditionalFormatting sqref="AA48:AH65">
    <cfRule type="expression" dxfId="659" priority="10286">
      <formula>Q48:S69=0</formula>
    </cfRule>
  </conditionalFormatting>
  <conditionalFormatting sqref="AA66:AH66">
    <cfRule type="expression" dxfId="658" priority="10255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H37:K40 W33 G8:L11 N8:P11 H2:K5 G2:G6 M2:P5 L2:L6 Q2:AH11 G43:L46 N43:P46 G37:G41 Q37:AH46 M37:P40 L37:L41 E32:M32 D35:F38 G35:AH36 B35:C39 B47:D47 C16:D16 E14:E16 B12:E13 C17:E31 B16:B33 M8:M31 T13:T31 Q13:Q31 AA47:AA66 E47:E67 B48:B68 Q48:Q66 M43:M67 T48:T66 AA12:AA32" xr:uid="{1E28F79E-6DD7-4C00-B6CD-B47D18396023}"/>
  </dataValidations>
  <printOptions horizontalCentered="1"/>
  <pageMargins left="0" right="0" top="0.11811023622047245" bottom="0" header="0" footer="0"/>
  <pageSetup paperSize="9" scale="81" orientation="portrait"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B2BD-9A57-4721-8F38-9F0DF12BE3BA}">
  <sheetPr>
    <tabColor theme="9" tint="-0.499984740745262"/>
    <pageSetUpPr fitToPage="1"/>
  </sheetPr>
  <dimension ref="B1:AK70"/>
  <sheetViews>
    <sheetView topLeftCell="A36" zoomScaleNormal="100" zoomScaleSheetLayoutView="85" workbookViewId="0">
      <selection activeCell="AK12" sqref="AK12:AR46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7.886718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4.33203125" style="5" bestFit="1" customWidth="1"/>
    <col min="36" max="36" width="2.6640625" style="5" customWidth="1"/>
    <col min="37" max="37" width="38.77734375" style="5" bestFit="1" customWidth="1"/>
    <col min="38" max="38" width="37.77734375" style="5" bestFit="1" customWidth="1"/>
    <col min="39" max="39" width="4" style="5" bestFit="1" customWidth="1"/>
    <col min="40" max="40" width="5.6640625" style="5" bestFit="1" customWidth="1"/>
    <col min="41" max="47" width="2.33203125" style="5"/>
    <col min="48" max="48" width="5.6640625" style="5" bestFit="1" customWidth="1"/>
    <col min="49" max="16384" width="2.33203125" style="5"/>
  </cols>
  <sheetData>
    <row r="1" spans="2:37" ht="14.25" thickBot="1" x14ac:dyDescent="0.2">
      <c r="B1" s="29" t="s">
        <v>136</v>
      </c>
    </row>
    <row r="2" spans="2:37" ht="12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16.5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2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ht="12" customHeight="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2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74</v>
      </c>
      <c r="W6" s="284"/>
      <c r="X6" s="284"/>
      <c r="Y6" s="284"/>
      <c r="Z6" s="284"/>
      <c r="AA6" s="284"/>
      <c r="AB6" s="279" t="s">
        <v>51</v>
      </c>
      <c r="AC6" s="279"/>
      <c r="AD6" s="284" t="s">
        <v>75</v>
      </c>
      <c r="AE6" s="284"/>
      <c r="AF6" s="284"/>
      <c r="AG6" s="284"/>
      <c r="AH6" s="285"/>
    </row>
    <row r="7" spans="2:37" ht="12" customHeight="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2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I8" s="31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2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77</v>
      </c>
      <c r="AE10" s="284"/>
      <c r="AF10" s="284"/>
      <c r="AG10" s="284"/>
      <c r="AH10" s="285"/>
    </row>
    <row r="11" spans="2:37" ht="12" customHeight="1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18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648" t="s">
        <v>16</v>
      </c>
      <c r="N12" s="269"/>
      <c r="O12" s="269"/>
      <c r="P12" s="270"/>
      <c r="Q12" s="668" t="s">
        <v>25</v>
      </c>
      <c r="R12" s="669"/>
      <c r="S12" s="670"/>
      <c r="T12" s="668" t="s">
        <v>34</v>
      </c>
      <c r="U12" s="669"/>
      <c r="V12" s="670"/>
      <c r="W12" s="648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18" customHeight="1" x14ac:dyDescent="0.15">
      <c r="B13" s="665">
        <f>'원주(날짜변경!!)'!$B$13</f>
        <v>46307</v>
      </c>
      <c r="C13" s="666"/>
      <c r="D13" s="667"/>
      <c r="E13" s="671" t="s">
        <v>404</v>
      </c>
      <c r="F13" s="672"/>
      <c r="G13" s="672"/>
      <c r="H13" s="672"/>
      <c r="I13" s="672"/>
      <c r="J13" s="672"/>
      <c r="K13" s="672"/>
      <c r="L13" s="672"/>
      <c r="M13" s="692">
        <v>50</v>
      </c>
      <c r="N13" s="693"/>
      <c r="O13" s="693"/>
      <c r="P13" s="694"/>
      <c r="Q13" s="691">
        <f>IFERROR(VLOOKUP($B$1,'그린델리카피벗발주량 (6)'!A:AR,2,FALSE),0)</f>
        <v>17</v>
      </c>
      <c r="R13" s="675"/>
      <c r="S13" s="676"/>
      <c r="T13" s="677">
        <f t="shared" ref="T13:T30" si="0">IFERROR(ROUNDDOWN(Q13/M13,0),"")</f>
        <v>0</v>
      </c>
      <c r="U13" s="678"/>
      <c r="V13" s="679"/>
      <c r="W13" s="251">
        <f t="shared" ref="W13:W30" si="1">IFERROR(Q13-(T13*M13),"")</f>
        <v>17</v>
      </c>
      <c r="X13" s="252"/>
      <c r="Y13" s="252"/>
      <c r="Z13" s="253"/>
      <c r="AA13" s="434">
        <f>IF(Q13=0,"",$B$13+4)</f>
        <v>46311</v>
      </c>
      <c r="AB13" s="250"/>
      <c r="AC13" s="250"/>
      <c r="AD13" s="250"/>
      <c r="AE13" s="250"/>
      <c r="AF13" s="250"/>
      <c r="AG13" s="250"/>
      <c r="AH13" s="255"/>
    </row>
    <row r="14" spans="2:37" ht="14.25" customHeight="1" x14ac:dyDescent="0.15">
      <c r="B14" s="143"/>
      <c r="C14" s="141"/>
      <c r="D14" s="142"/>
      <c r="E14" s="672" t="s">
        <v>415</v>
      </c>
      <c r="F14" s="672"/>
      <c r="G14" s="672"/>
      <c r="H14" s="672"/>
      <c r="I14" s="672"/>
      <c r="J14" s="672"/>
      <c r="K14" s="672"/>
      <c r="L14" s="681"/>
      <c r="M14" s="660">
        <v>50</v>
      </c>
      <c r="N14" s="661"/>
      <c r="O14" s="661"/>
      <c r="P14" s="662"/>
      <c r="Q14" s="698">
        <f>IFERROR(VLOOKUP($B$1,'그린델리카피벗발주량 (6)'!A:AR,3,FALSE),0)</f>
        <v>0</v>
      </c>
      <c r="R14" s="699"/>
      <c r="S14" s="700"/>
      <c r="T14" s="677">
        <f t="shared" ref="T14" si="2">IFERROR(ROUNDDOWN(Q14/M14,0),"")</f>
        <v>0</v>
      </c>
      <c r="U14" s="678"/>
      <c r="V14" s="679"/>
      <c r="W14" s="251">
        <f t="shared" ref="W14" si="3">IFERROR(Q14-(T14*M14),"")</f>
        <v>0</v>
      </c>
      <c r="X14" s="252"/>
      <c r="Y14" s="252"/>
      <c r="Z14" s="253"/>
      <c r="AA14" s="434" t="str">
        <f>IF(Q14=0,"",$B$13+4)</f>
        <v/>
      </c>
      <c r="AB14" s="250"/>
      <c r="AC14" s="250"/>
      <c r="AD14" s="250"/>
      <c r="AE14" s="250"/>
      <c r="AF14" s="250"/>
      <c r="AG14" s="250"/>
      <c r="AH14" s="255"/>
      <c r="AK14" s="26"/>
    </row>
    <row r="15" spans="2:37" ht="14.25" customHeight="1" x14ac:dyDescent="0.15">
      <c r="B15" s="143"/>
      <c r="C15" s="141"/>
      <c r="D15" s="142"/>
      <c r="E15" s="672" t="s">
        <v>284</v>
      </c>
      <c r="F15" s="672"/>
      <c r="G15" s="672"/>
      <c r="H15" s="672"/>
      <c r="I15" s="672"/>
      <c r="J15" s="672"/>
      <c r="K15" s="672"/>
      <c r="L15" s="681"/>
      <c r="M15" s="660">
        <v>40</v>
      </c>
      <c r="N15" s="661"/>
      <c r="O15" s="661"/>
      <c r="P15" s="662"/>
      <c r="Q15" s="691">
        <f>IFERROR(VLOOKUP($B$1,'그린델리카피벗발주량 (6)'!A:AR,4,FALSE),0)</f>
        <v>31</v>
      </c>
      <c r="R15" s="675"/>
      <c r="S15" s="676"/>
      <c r="T15" s="677">
        <f t="shared" si="0"/>
        <v>0</v>
      </c>
      <c r="U15" s="678"/>
      <c r="V15" s="679"/>
      <c r="W15" s="251">
        <f t="shared" si="1"/>
        <v>31</v>
      </c>
      <c r="X15" s="252"/>
      <c r="Y15" s="252"/>
      <c r="Z15" s="253"/>
      <c r="AA15" s="434">
        <f>IF(Q15=0,"",$B$13+5)</f>
        <v>46312</v>
      </c>
      <c r="AB15" s="250"/>
      <c r="AC15" s="250"/>
      <c r="AD15" s="250"/>
      <c r="AE15" s="250"/>
      <c r="AF15" s="250"/>
      <c r="AG15" s="250"/>
      <c r="AH15" s="255"/>
      <c r="AK15" s="26"/>
    </row>
    <row r="16" spans="2:37" ht="14.25" customHeight="1" x14ac:dyDescent="0.15">
      <c r="B16" s="138"/>
      <c r="C16" s="136"/>
      <c r="D16" s="140"/>
      <c r="E16" s="671" t="s">
        <v>285</v>
      </c>
      <c r="F16" s="672"/>
      <c r="G16" s="672"/>
      <c r="H16" s="672"/>
      <c r="I16" s="672"/>
      <c r="J16" s="672"/>
      <c r="K16" s="672"/>
      <c r="L16" s="681"/>
      <c r="M16" s="501">
        <v>50</v>
      </c>
      <c r="N16" s="502"/>
      <c r="O16" s="502"/>
      <c r="P16" s="503"/>
      <c r="Q16" s="246">
        <f>IFERROR(VLOOKUP($B$1,'그린델리카피벗발주량 (6)'!A:AR,5,FALSE),0)</f>
        <v>58</v>
      </c>
      <c r="R16" s="247"/>
      <c r="S16" s="248"/>
      <c r="T16" s="249">
        <f t="shared" si="0"/>
        <v>1</v>
      </c>
      <c r="U16" s="250"/>
      <c r="V16" s="250"/>
      <c r="W16" s="251">
        <f t="shared" si="1"/>
        <v>8</v>
      </c>
      <c r="X16" s="252"/>
      <c r="Y16" s="252"/>
      <c r="Z16" s="253"/>
      <c r="AA16" s="434">
        <f>IF(Q16=0,"",$B$13+5)</f>
        <v>46312</v>
      </c>
      <c r="AB16" s="250"/>
      <c r="AC16" s="250"/>
      <c r="AD16" s="250"/>
      <c r="AE16" s="250"/>
      <c r="AF16" s="250"/>
      <c r="AG16" s="250"/>
      <c r="AH16" s="255"/>
      <c r="AK16" s="26"/>
    </row>
    <row r="17" spans="2:37" ht="14.25" customHeight="1" x14ac:dyDescent="0.15">
      <c r="B17" s="6"/>
      <c r="C17" s="15"/>
      <c r="D17" s="7"/>
      <c r="E17" s="695" t="s">
        <v>358</v>
      </c>
      <c r="F17" s="696"/>
      <c r="G17" s="696"/>
      <c r="H17" s="696"/>
      <c r="I17" s="696"/>
      <c r="J17" s="696"/>
      <c r="K17" s="696"/>
      <c r="L17" s="697"/>
      <c r="M17" s="243">
        <v>50</v>
      </c>
      <c r="N17" s="244"/>
      <c r="O17" s="244"/>
      <c r="P17" s="245"/>
      <c r="Q17" s="246">
        <f>IFERROR(VLOOKUP($B$1,'그린델리카피벗발주량 (6)'!A:AR,6,FALSE),0)</f>
        <v>21</v>
      </c>
      <c r="R17" s="247"/>
      <c r="S17" s="248"/>
      <c r="T17" s="246">
        <f t="shared" si="0"/>
        <v>0</v>
      </c>
      <c r="U17" s="247"/>
      <c r="V17" s="248"/>
      <c r="W17" s="251">
        <f t="shared" si="1"/>
        <v>21</v>
      </c>
      <c r="X17" s="252"/>
      <c r="Y17" s="252"/>
      <c r="Z17" s="253"/>
      <c r="AA17" s="434">
        <f>IF(Q17=0,"",$B$13+4)</f>
        <v>46311</v>
      </c>
      <c r="AB17" s="250"/>
      <c r="AC17" s="250"/>
      <c r="AD17" s="250"/>
      <c r="AE17" s="250"/>
      <c r="AF17" s="250"/>
      <c r="AG17" s="250"/>
      <c r="AH17" s="255"/>
      <c r="AI17" s="54"/>
      <c r="AK17"/>
    </row>
    <row r="18" spans="2:37" ht="14.25" customHeight="1" x14ac:dyDescent="0.15">
      <c r="B18" s="6"/>
      <c r="C18" s="15"/>
      <c r="D18" s="7"/>
      <c r="E18" s="695" t="s">
        <v>288</v>
      </c>
      <c r="F18" s="696"/>
      <c r="G18" s="696"/>
      <c r="H18" s="696"/>
      <c r="I18" s="696"/>
      <c r="J18" s="696"/>
      <c r="K18" s="696"/>
      <c r="L18" s="697"/>
      <c r="M18" s="243">
        <v>50</v>
      </c>
      <c r="N18" s="244"/>
      <c r="O18" s="244"/>
      <c r="P18" s="245"/>
      <c r="Q18" s="246">
        <f>IFERROR(VLOOKUP($B$1,'그린델리카피벗발주량 (6)'!A:AR,7,FALSE),0)</f>
        <v>76</v>
      </c>
      <c r="R18" s="247"/>
      <c r="S18" s="248"/>
      <c r="T18" s="246">
        <f t="shared" si="0"/>
        <v>1</v>
      </c>
      <c r="U18" s="247"/>
      <c r="V18" s="248"/>
      <c r="W18" s="251">
        <f t="shared" si="1"/>
        <v>26</v>
      </c>
      <c r="X18" s="252"/>
      <c r="Y18" s="252"/>
      <c r="Z18" s="253"/>
      <c r="AA18" s="254">
        <f>IF(Q18=0,"",$B$13+5)</f>
        <v>46312</v>
      </c>
      <c r="AB18" s="250"/>
      <c r="AC18" s="250"/>
      <c r="AD18" s="250"/>
      <c r="AE18" s="250"/>
      <c r="AF18" s="250"/>
      <c r="AG18" s="250"/>
      <c r="AH18" s="255"/>
      <c r="AI18" s="54"/>
      <c r="AK18"/>
    </row>
    <row r="19" spans="2:37" ht="14.25" customHeight="1" x14ac:dyDescent="0.15">
      <c r="B19" s="6"/>
      <c r="C19" s="15"/>
      <c r="D19" s="7"/>
      <c r="E19" s="695" t="s">
        <v>289</v>
      </c>
      <c r="F19" s="696"/>
      <c r="G19" s="696"/>
      <c r="H19" s="696"/>
      <c r="I19" s="696"/>
      <c r="J19" s="696"/>
      <c r="K19" s="696"/>
      <c r="L19" s="697"/>
      <c r="M19" s="243">
        <v>50</v>
      </c>
      <c r="N19" s="244"/>
      <c r="O19" s="244"/>
      <c r="P19" s="245"/>
      <c r="Q19" s="246">
        <f>IFERROR(VLOOKUP($B$1,'그린델리카피벗발주량 (6)'!A:AR,8,FALSE),0)</f>
        <v>46</v>
      </c>
      <c r="R19" s="247"/>
      <c r="S19" s="248"/>
      <c r="T19" s="246">
        <f t="shared" si="0"/>
        <v>0</v>
      </c>
      <c r="U19" s="247"/>
      <c r="V19" s="248"/>
      <c r="W19" s="251">
        <f t="shared" si="1"/>
        <v>46</v>
      </c>
      <c r="X19" s="252"/>
      <c r="Y19" s="252"/>
      <c r="Z19" s="253"/>
      <c r="AA19" s="254">
        <f>IF(Q19=0,"",$B$13+5)</f>
        <v>46312</v>
      </c>
      <c r="AB19" s="250"/>
      <c r="AC19" s="250"/>
      <c r="AD19" s="250"/>
      <c r="AE19" s="250"/>
      <c r="AF19" s="250"/>
      <c r="AG19" s="250"/>
      <c r="AH19" s="255"/>
      <c r="AI19" s="54"/>
      <c r="AK19"/>
    </row>
    <row r="20" spans="2:37" ht="14.25" customHeight="1" x14ac:dyDescent="0.15">
      <c r="B20" s="6"/>
      <c r="C20" s="15"/>
      <c r="D20" s="7"/>
      <c r="E20" s="695" t="s">
        <v>290</v>
      </c>
      <c r="F20" s="696"/>
      <c r="G20" s="696"/>
      <c r="H20" s="696"/>
      <c r="I20" s="696"/>
      <c r="J20" s="696"/>
      <c r="K20" s="696"/>
      <c r="L20" s="697"/>
      <c r="M20" s="243">
        <v>50</v>
      </c>
      <c r="N20" s="244"/>
      <c r="O20" s="244"/>
      <c r="P20" s="245"/>
      <c r="Q20" s="246">
        <f>IFERROR(VLOOKUP($B$1,'그린델리카피벗발주량 (6)'!A:AR,9,FALSE),0)</f>
        <v>50</v>
      </c>
      <c r="R20" s="247"/>
      <c r="S20" s="248"/>
      <c r="T20" s="246">
        <f t="shared" si="0"/>
        <v>1</v>
      </c>
      <c r="U20" s="247"/>
      <c r="V20" s="248"/>
      <c r="W20" s="251">
        <f t="shared" si="1"/>
        <v>0</v>
      </c>
      <c r="X20" s="252"/>
      <c r="Y20" s="252"/>
      <c r="Z20" s="253"/>
      <c r="AA20" s="254">
        <f>IF(Q20=0,"",$B$13+4)</f>
        <v>46311</v>
      </c>
      <c r="AB20" s="250"/>
      <c r="AC20" s="250"/>
      <c r="AD20" s="250"/>
      <c r="AE20" s="250"/>
      <c r="AF20" s="250"/>
      <c r="AG20" s="250"/>
      <c r="AH20" s="255"/>
      <c r="AI20" s="54"/>
      <c r="AK20"/>
    </row>
    <row r="21" spans="2:37" ht="14.25" customHeight="1" x14ac:dyDescent="0.15">
      <c r="B21" s="6"/>
      <c r="C21" s="15"/>
      <c r="D21" s="7"/>
      <c r="E21" s="616" t="s">
        <v>371</v>
      </c>
      <c r="F21" s="617"/>
      <c r="G21" s="617"/>
      <c r="H21" s="617"/>
      <c r="I21" s="617"/>
      <c r="J21" s="617"/>
      <c r="K21" s="617"/>
      <c r="L21" s="618"/>
      <c r="M21" s="243">
        <v>50</v>
      </c>
      <c r="N21" s="244"/>
      <c r="O21" s="244"/>
      <c r="P21" s="245"/>
      <c r="Q21" s="246">
        <f>IFERROR(VLOOKUP($B$1,'그린델리카피벗발주량 (6)'!A:AR,10,FALSE),0)</f>
        <v>35</v>
      </c>
      <c r="R21" s="247"/>
      <c r="S21" s="248"/>
      <c r="T21" s="249">
        <f t="shared" si="0"/>
        <v>0</v>
      </c>
      <c r="U21" s="250"/>
      <c r="V21" s="250"/>
      <c r="W21" s="251">
        <f t="shared" si="1"/>
        <v>35</v>
      </c>
      <c r="X21" s="252"/>
      <c r="Y21" s="252"/>
      <c r="Z21" s="253"/>
      <c r="AA21" s="254">
        <f>IF(Q21=0,"",$B$13+5)</f>
        <v>46312</v>
      </c>
      <c r="AB21" s="250"/>
      <c r="AC21" s="250"/>
      <c r="AD21" s="250"/>
      <c r="AE21" s="250"/>
      <c r="AF21" s="250"/>
      <c r="AG21" s="250"/>
      <c r="AH21" s="255"/>
      <c r="AI21" s="54"/>
      <c r="AK21"/>
    </row>
    <row r="22" spans="2:37" ht="14.25" customHeight="1" x14ac:dyDescent="0.15">
      <c r="B22" s="6"/>
      <c r="C22" s="15"/>
      <c r="D22" s="7"/>
      <c r="E22" s="616" t="s">
        <v>372</v>
      </c>
      <c r="F22" s="617"/>
      <c r="G22" s="617"/>
      <c r="H22" s="617"/>
      <c r="I22" s="617"/>
      <c r="J22" s="617"/>
      <c r="K22" s="617"/>
      <c r="L22" s="618"/>
      <c r="M22" s="243">
        <v>50</v>
      </c>
      <c r="N22" s="244"/>
      <c r="O22" s="244"/>
      <c r="P22" s="245"/>
      <c r="Q22" s="246">
        <f>IFERROR(VLOOKUP($B$1,'그린델리카피벗발주량 (6)'!A:AR,11,FALSE),0)</f>
        <v>0</v>
      </c>
      <c r="R22" s="247"/>
      <c r="S22" s="248"/>
      <c r="T22" s="249">
        <f t="shared" si="0"/>
        <v>0</v>
      </c>
      <c r="U22" s="250"/>
      <c r="V22" s="250"/>
      <c r="W22" s="251">
        <f t="shared" si="1"/>
        <v>0</v>
      </c>
      <c r="X22" s="252"/>
      <c r="Y22" s="252"/>
      <c r="Z22" s="253"/>
      <c r="AA22" s="254" t="str">
        <f>IF(Q22=0,"",$B$13+5)</f>
        <v/>
      </c>
      <c r="AB22" s="250"/>
      <c r="AC22" s="250"/>
      <c r="AD22" s="250"/>
      <c r="AE22" s="250"/>
      <c r="AF22" s="250"/>
      <c r="AG22" s="250"/>
      <c r="AH22" s="255"/>
      <c r="AI22" s="54"/>
      <c r="AK22"/>
    </row>
    <row r="23" spans="2:37" ht="14.25" customHeight="1" x14ac:dyDescent="0.15">
      <c r="B23" s="6"/>
      <c r="C23" s="15"/>
      <c r="D23" s="7"/>
      <c r="E23" s="616" t="s">
        <v>403</v>
      </c>
      <c r="F23" s="617"/>
      <c r="G23" s="617"/>
      <c r="H23" s="617"/>
      <c r="I23" s="617"/>
      <c r="J23" s="617"/>
      <c r="K23" s="617"/>
      <c r="L23" s="618"/>
      <c r="M23" s="243">
        <v>50</v>
      </c>
      <c r="N23" s="244"/>
      <c r="O23" s="244"/>
      <c r="P23" s="245"/>
      <c r="Q23" s="246">
        <f>IFERROR(VLOOKUP($B$1,'그린델리카피벗발주량 (6)'!A:AR,12,FALSE),0)</f>
        <v>18</v>
      </c>
      <c r="R23" s="247"/>
      <c r="S23" s="248"/>
      <c r="T23" s="249">
        <f t="shared" si="0"/>
        <v>0</v>
      </c>
      <c r="U23" s="250"/>
      <c r="V23" s="250"/>
      <c r="W23" s="251">
        <f t="shared" si="1"/>
        <v>18</v>
      </c>
      <c r="X23" s="252"/>
      <c r="Y23" s="252"/>
      <c r="Z23" s="253"/>
      <c r="AA23" s="254">
        <f>IF(Q23=0,"",$B$13+4)</f>
        <v>46311</v>
      </c>
      <c r="AB23" s="250"/>
      <c r="AC23" s="250"/>
      <c r="AD23" s="250"/>
      <c r="AE23" s="250"/>
      <c r="AF23" s="250"/>
      <c r="AG23" s="250"/>
      <c r="AH23" s="255"/>
      <c r="AI23" s="54"/>
      <c r="AK23"/>
    </row>
    <row r="24" spans="2:37" ht="14.25" customHeight="1" x14ac:dyDescent="0.15">
      <c r="B24" s="6"/>
      <c r="C24" s="15"/>
      <c r="D24" s="7"/>
      <c r="E24" s="616" t="s">
        <v>416</v>
      </c>
      <c r="F24" s="617"/>
      <c r="G24" s="617"/>
      <c r="H24" s="617"/>
      <c r="I24" s="617"/>
      <c r="J24" s="617"/>
      <c r="K24" s="617"/>
      <c r="L24" s="618"/>
      <c r="M24" s="243">
        <v>50</v>
      </c>
      <c r="N24" s="244"/>
      <c r="O24" s="244"/>
      <c r="P24" s="245"/>
      <c r="Q24" s="246">
        <f>IFERROR(VLOOKUP($B$1,'그린델리카피벗발주량 (6)'!A:AR,13,FALSE),0)</f>
        <v>1</v>
      </c>
      <c r="R24" s="247"/>
      <c r="S24" s="248"/>
      <c r="T24" s="249">
        <f t="shared" ref="T24" si="4">IFERROR(ROUNDDOWN(Q24/M24,0),"")</f>
        <v>0</v>
      </c>
      <c r="U24" s="250"/>
      <c r="V24" s="250"/>
      <c r="W24" s="251">
        <f t="shared" ref="W24" si="5">IFERROR(Q24-(T24*M24),"")</f>
        <v>1</v>
      </c>
      <c r="X24" s="252"/>
      <c r="Y24" s="252"/>
      <c r="Z24" s="253"/>
      <c r="AA24" s="254">
        <f>IF(Q24=0,"",$B$13+4)</f>
        <v>46311</v>
      </c>
      <c r="AB24" s="250"/>
      <c r="AC24" s="250"/>
      <c r="AD24" s="250"/>
      <c r="AE24" s="250"/>
      <c r="AF24" s="250"/>
      <c r="AG24" s="250"/>
      <c r="AH24" s="255"/>
      <c r="AI24" s="54"/>
      <c r="AK24"/>
    </row>
    <row r="25" spans="2:37" ht="14.25" customHeight="1" x14ac:dyDescent="0.15">
      <c r="B25" s="6"/>
      <c r="C25" s="15"/>
      <c r="D25" s="7"/>
      <c r="E25" s="616" t="s">
        <v>291</v>
      </c>
      <c r="F25" s="617"/>
      <c r="G25" s="617"/>
      <c r="H25" s="617"/>
      <c r="I25" s="617"/>
      <c r="J25" s="617"/>
      <c r="K25" s="617"/>
      <c r="L25" s="618"/>
      <c r="M25" s="243">
        <v>40</v>
      </c>
      <c r="N25" s="244"/>
      <c r="O25" s="244"/>
      <c r="P25" s="245"/>
      <c r="Q25" s="246">
        <f>IFERROR(VLOOKUP($B$1,'그린델리카피벗발주량 (6)'!A:AR,14,FALSE),0)</f>
        <v>3</v>
      </c>
      <c r="R25" s="247"/>
      <c r="S25" s="248"/>
      <c r="T25" s="249">
        <f t="shared" si="0"/>
        <v>0</v>
      </c>
      <c r="U25" s="250"/>
      <c r="V25" s="250"/>
      <c r="W25" s="251">
        <f t="shared" si="1"/>
        <v>3</v>
      </c>
      <c r="X25" s="252"/>
      <c r="Y25" s="252"/>
      <c r="Z25" s="253"/>
      <c r="AA25" s="254">
        <f>IF(Q25=0,"",$B$13+5)</f>
        <v>46312</v>
      </c>
      <c r="AB25" s="250"/>
      <c r="AC25" s="250"/>
      <c r="AD25" s="250"/>
      <c r="AE25" s="250"/>
      <c r="AF25" s="250"/>
      <c r="AG25" s="250"/>
      <c r="AH25" s="255"/>
      <c r="AI25" s="54"/>
      <c r="AK25"/>
    </row>
    <row r="26" spans="2:37" ht="14.25" customHeight="1" x14ac:dyDescent="0.15">
      <c r="B26" s="6"/>
      <c r="C26" s="15"/>
      <c r="D26" s="7"/>
      <c r="E26" s="616" t="s">
        <v>170</v>
      </c>
      <c r="F26" s="617"/>
      <c r="G26" s="617"/>
      <c r="H26" s="617"/>
      <c r="I26" s="617"/>
      <c r="J26" s="617"/>
      <c r="K26" s="617"/>
      <c r="L26" s="618"/>
      <c r="M26" s="243">
        <v>40</v>
      </c>
      <c r="N26" s="244"/>
      <c r="O26" s="244"/>
      <c r="P26" s="245"/>
      <c r="Q26" s="246">
        <f>IFERROR(VLOOKUP($B$1,'그린델리카피벗발주량 (6)'!A:AR,15,FALSE),0)</f>
        <v>29</v>
      </c>
      <c r="R26" s="247"/>
      <c r="S26" s="248"/>
      <c r="T26" s="249">
        <f t="shared" si="0"/>
        <v>0</v>
      </c>
      <c r="U26" s="250"/>
      <c r="V26" s="250"/>
      <c r="W26" s="251">
        <f t="shared" si="1"/>
        <v>29</v>
      </c>
      <c r="X26" s="252"/>
      <c r="Y26" s="252"/>
      <c r="Z26" s="253"/>
      <c r="AA26" s="254">
        <f>IF(Q26=0,"",$B$13+5)</f>
        <v>46312</v>
      </c>
      <c r="AB26" s="250"/>
      <c r="AC26" s="250"/>
      <c r="AD26" s="250"/>
      <c r="AE26" s="250"/>
      <c r="AF26" s="250"/>
      <c r="AG26" s="250"/>
      <c r="AH26" s="255"/>
      <c r="AI26" s="54"/>
      <c r="AK26"/>
    </row>
    <row r="27" spans="2:37" ht="14.25" customHeight="1" x14ac:dyDescent="0.15">
      <c r="B27" s="6"/>
      <c r="C27" s="15"/>
      <c r="D27" s="7"/>
      <c r="E27" s="695" t="s">
        <v>422</v>
      </c>
      <c r="F27" s="696"/>
      <c r="G27" s="696"/>
      <c r="H27" s="696"/>
      <c r="I27" s="696"/>
      <c r="J27" s="696"/>
      <c r="K27" s="696"/>
      <c r="L27" s="697"/>
      <c r="M27" s="243">
        <v>50</v>
      </c>
      <c r="N27" s="244"/>
      <c r="O27" s="244"/>
      <c r="P27" s="245"/>
      <c r="Q27" s="246">
        <f>IFERROR(VLOOKUP($B$1,'그린델리카피벗발주량 (6)'!A:AR,16,FALSE),0)</f>
        <v>30</v>
      </c>
      <c r="R27" s="247"/>
      <c r="S27" s="248"/>
      <c r="T27" s="249">
        <f t="shared" si="0"/>
        <v>0</v>
      </c>
      <c r="U27" s="250"/>
      <c r="V27" s="250"/>
      <c r="W27" s="251">
        <f t="shared" si="1"/>
        <v>30</v>
      </c>
      <c r="X27" s="252"/>
      <c r="Y27" s="252"/>
      <c r="Z27" s="253"/>
      <c r="AA27" s="434">
        <f>IF(Q27=0,"",$B$13+4)</f>
        <v>46311</v>
      </c>
      <c r="AB27" s="254"/>
      <c r="AC27" s="254"/>
      <c r="AD27" s="254"/>
      <c r="AE27" s="254"/>
      <c r="AF27" s="254"/>
      <c r="AG27" s="254"/>
      <c r="AH27" s="435"/>
      <c r="AI27" s="54"/>
      <c r="AK27"/>
    </row>
    <row r="28" spans="2:37" ht="14.25" customHeight="1" x14ac:dyDescent="0.15">
      <c r="B28" s="6"/>
      <c r="C28" s="15"/>
      <c r="D28" s="7"/>
      <c r="E28" s="695" t="s">
        <v>340</v>
      </c>
      <c r="F28" s="696"/>
      <c r="G28" s="696"/>
      <c r="H28" s="696"/>
      <c r="I28" s="696"/>
      <c r="J28" s="696"/>
      <c r="K28" s="696"/>
      <c r="L28" s="697"/>
      <c r="M28" s="243">
        <v>60</v>
      </c>
      <c r="N28" s="244"/>
      <c r="O28" s="244"/>
      <c r="P28" s="245"/>
      <c r="Q28" s="246">
        <f>IFERROR(VLOOKUP($B$1,'그린델리카피벗발주량 (6)'!A:AR,17,FALSE),0)</f>
        <v>3</v>
      </c>
      <c r="R28" s="247"/>
      <c r="S28" s="248"/>
      <c r="T28" s="249">
        <f t="shared" ref="T28" si="6">IFERROR(ROUNDDOWN(Q28/M28,0),"")</f>
        <v>0</v>
      </c>
      <c r="U28" s="250"/>
      <c r="V28" s="250"/>
      <c r="W28" s="251">
        <f t="shared" ref="W28" si="7">IFERROR(Q28-(T28*M28),"")</f>
        <v>3</v>
      </c>
      <c r="X28" s="252"/>
      <c r="Y28" s="252"/>
      <c r="Z28" s="253"/>
      <c r="AA28" s="434">
        <f>IF(Q28=0,"",$B$13+3)</f>
        <v>46310</v>
      </c>
      <c r="AB28" s="254"/>
      <c r="AC28" s="254"/>
      <c r="AD28" s="254"/>
      <c r="AE28" s="254"/>
      <c r="AF28" s="254"/>
      <c r="AG28" s="254"/>
      <c r="AH28" s="435"/>
      <c r="AI28" s="54"/>
      <c r="AK28"/>
    </row>
    <row r="29" spans="2:37" ht="14.25" customHeight="1" x14ac:dyDescent="0.15">
      <c r="B29" s="6"/>
      <c r="C29" s="15"/>
      <c r="D29" s="7"/>
      <c r="E29" s="695" t="s">
        <v>382</v>
      </c>
      <c r="F29" s="696"/>
      <c r="G29" s="696"/>
      <c r="H29" s="696"/>
      <c r="I29" s="696"/>
      <c r="J29" s="696"/>
      <c r="K29" s="696"/>
      <c r="L29" s="697"/>
      <c r="M29" s="243">
        <v>60</v>
      </c>
      <c r="N29" s="244"/>
      <c r="O29" s="244"/>
      <c r="P29" s="245"/>
      <c r="Q29" s="246">
        <f>IFERROR(VLOOKUP($B$1,'그린델리카피벗발주량 (6)'!A:AR,18,FALSE),0)</f>
        <v>0</v>
      </c>
      <c r="R29" s="247"/>
      <c r="S29" s="248"/>
      <c r="T29" s="249">
        <f t="shared" si="0"/>
        <v>0</v>
      </c>
      <c r="U29" s="250"/>
      <c r="V29" s="250"/>
      <c r="W29" s="251">
        <f t="shared" si="1"/>
        <v>0</v>
      </c>
      <c r="X29" s="252"/>
      <c r="Y29" s="252"/>
      <c r="Z29" s="253"/>
      <c r="AA29" s="434" t="str">
        <f>IF(Q29=0,"",$B$13+3)</f>
        <v/>
      </c>
      <c r="AB29" s="254"/>
      <c r="AC29" s="254"/>
      <c r="AD29" s="254"/>
      <c r="AE29" s="254"/>
      <c r="AF29" s="254"/>
      <c r="AG29" s="254"/>
      <c r="AH29" s="435"/>
      <c r="AI29" s="54"/>
      <c r="AK29"/>
    </row>
    <row r="30" spans="2:37" ht="14.25" customHeight="1" x14ac:dyDescent="0.15">
      <c r="B30" s="6"/>
      <c r="C30" s="15"/>
      <c r="D30" s="7"/>
      <c r="E30" s="695" t="s">
        <v>212</v>
      </c>
      <c r="F30" s="696"/>
      <c r="G30" s="696"/>
      <c r="H30" s="696"/>
      <c r="I30" s="696"/>
      <c r="J30" s="696"/>
      <c r="K30" s="696"/>
      <c r="L30" s="697"/>
      <c r="M30" s="243">
        <v>35</v>
      </c>
      <c r="N30" s="244"/>
      <c r="O30" s="244"/>
      <c r="P30" s="245"/>
      <c r="Q30" s="246">
        <f>IFERROR(VLOOKUP($B$1,'그린델리카피벗발주량 (6)'!A:AR,19,FALSE),0)</f>
        <v>28</v>
      </c>
      <c r="R30" s="247"/>
      <c r="S30" s="248"/>
      <c r="T30" s="249">
        <f t="shared" si="0"/>
        <v>0</v>
      </c>
      <c r="U30" s="250"/>
      <c r="V30" s="250"/>
      <c r="W30" s="251">
        <f t="shared" si="1"/>
        <v>28</v>
      </c>
      <c r="X30" s="252"/>
      <c r="Y30" s="252"/>
      <c r="Z30" s="253"/>
      <c r="AA30" s="434">
        <f>IF(Q30=0,"",$B$13+5)</f>
        <v>46312</v>
      </c>
      <c r="AB30" s="254"/>
      <c r="AC30" s="254"/>
      <c r="AD30" s="254"/>
      <c r="AE30" s="254"/>
      <c r="AF30" s="254"/>
      <c r="AG30" s="254"/>
      <c r="AH30" s="435"/>
      <c r="AI30" s="54"/>
      <c r="AK30"/>
    </row>
    <row r="31" spans="2:37" ht="14.25" customHeight="1" x14ac:dyDescent="0.15">
      <c r="B31" s="6"/>
      <c r="C31" s="15"/>
      <c r="D31" s="7"/>
      <c r="E31" s="695"/>
      <c r="F31" s="696"/>
      <c r="G31" s="696"/>
      <c r="H31" s="696"/>
      <c r="I31" s="696"/>
      <c r="J31" s="696"/>
      <c r="K31" s="696"/>
      <c r="L31" s="697"/>
      <c r="M31" s="243"/>
      <c r="N31" s="244"/>
      <c r="O31" s="244"/>
      <c r="P31" s="245"/>
      <c r="Q31" s="246"/>
      <c r="R31" s="247"/>
      <c r="S31" s="248"/>
      <c r="T31" s="249"/>
      <c r="U31" s="250"/>
      <c r="V31" s="250"/>
      <c r="W31" s="251"/>
      <c r="X31" s="252"/>
      <c r="Y31" s="252"/>
      <c r="Z31" s="253"/>
      <c r="AA31" s="442"/>
      <c r="AB31" s="443"/>
      <c r="AC31" s="443"/>
      <c r="AD31" s="443"/>
      <c r="AE31" s="443"/>
      <c r="AF31" s="443"/>
      <c r="AG31" s="443"/>
      <c r="AH31" s="444"/>
      <c r="AK31"/>
    </row>
    <row r="32" spans="2:37" ht="18" customHeight="1" thickBot="1" x14ac:dyDescent="0.2">
      <c r="B32" s="221" t="s">
        <v>25</v>
      </c>
      <c r="C32" s="222"/>
      <c r="D32" s="223"/>
      <c r="E32" s="224"/>
      <c r="F32" s="225"/>
      <c r="G32" s="225"/>
      <c r="H32" s="225"/>
      <c r="I32" s="225"/>
      <c r="J32" s="225"/>
      <c r="K32" s="225"/>
      <c r="L32" s="225"/>
      <c r="M32" s="226">
        <f>SUM(Q13:S31)</f>
        <v>446</v>
      </c>
      <c r="N32" s="227"/>
      <c r="O32" s="227"/>
      <c r="P32" s="227"/>
      <c r="Q32" s="227"/>
      <c r="R32" s="227"/>
      <c r="S32" s="227"/>
      <c r="T32" s="227"/>
      <c r="U32" s="227"/>
      <c r="V32" s="227"/>
      <c r="W32" s="227"/>
      <c r="X32" s="227"/>
      <c r="Y32" s="227"/>
      <c r="Z32" s="228"/>
      <c r="AA32" s="254"/>
      <c r="AB32" s="250"/>
      <c r="AC32" s="250"/>
      <c r="AD32" s="250"/>
      <c r="AE32" s="250"/>
      <c r="AF32" s="250"/>
      <c r="AG32" s="250"/>
      <c r="AH32" s="255"/>
    </row>
    <row r="33" spans="2:37" ht="18" customHeight="1" x14ac:dyDescent="0.15">
      <c r="B33" s="231" t="s">
        <v>17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  <c r="P33" s="232"/>
      <c r="Q33" s="232"/>
      <c r="R33" s="232"/>
      <c r="S33" s="232"/>
      <c r="T33" s="232"/>
      <c r="U33" s="232"/>
      <c r="V33" s="233"/>
      <c r="W33" s="237" t="str">
        <f>G8</f>
        <v>경상북도 경산시 압량읍 가야로 20</v>
      </c>
      <c r="X33" s="238"/>
      <c r="Y33" s="238"/>
      <c r="Z33" s="238"/>
      <c r="AA33" s="238"/>
      <c r="AB33" s="238"/>
      <c r="AC33" s="238"/>
      <c r="AD33" s="238"/>
      <c r="AE33" s="238"/>
      <c r="AF33" s="238"/>
      <c r="AG33" s="238"/>
      <c r="AH33" s="239"/>
    </row>
    <row r="34" spans="2:37" ht="18" customHeight="1" thickBot="1" x14ac:dyDescent="0.2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6"/>
      <c r="W34" s="240"/>
      <c r="X34" s="241"/>
      <c r="Y34" s="241"/>
      <c r="Z34" s="241"/>
      <c r="AA34" s="241"/>
      <c r="AB34" s="241"/>
      <c r="AC34" s="241"/>
      <c r="AD34" s="241"/>
      <c r="AE34" s="241"/>
      <c r="AF34" s="241"/>
      <c r="AG34" s="241"/>
      <c r="AH34" s="242"/>
    </row>
    <row r="35" spans="2:37" ht="9.9499999999999993" customHeight="1" x14ac:dyDescent="0.15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4"/>
      <c r="AB35" s="4"/>
      <c r="AC35" s="4"/>
      <c r="AD35" s="4"/>
      <c r="AE35" s="4"/>
      <c r="AF35" s="4"/>
      <c r="AG35" s="4"/>
      <c r="AH35" s="4"/>
    </row>
    <row r="36" spans="2:37" ht="9.9499999999999993" customHeight="1" thickBo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</row>
    <row r="37" spans="2:37" ht="12" customHeight="1" x14ac:dyDescent="0.15">
      <c r="B37" s="595" t="s">
        <v>83</v>
      </c>
      <c r="C37" s="596"/>
      <c r="D37" s="597"/>
      <c r="E37" s="597"/>
      <c r="F37" s="597"/>
      <c r="G37" s="597"/>
      <c r="H37" s="597"/>
      <c r="I37" s="597"/>
      <c r="J37" s="597"/>
      <c r="K37" s="597"/>
      <c r="L37" s="597"/>
      <c r="M37" s="597"/>
      <c r="N37" s="597"/>
      <c r="O37" s="597"/>
      <c r="P37" s="597"/>
      <c r="Q37" s="597"/>
      <c r="R37" s="597"/>
      <c r="S37" s="597"/>
      <c r="T37" s="597"/>
      <c r="U37" s="597"/>
      <c r="V37" s="597"/>
      <c r="W37" s="597"/>
      <c r="X37" s="597"/>
      <c r="Y37" s="597"/>
      <c r="Z37" s="597"/>
      <c r="AA37" s="597"/>
      <c r="AB37" s="597"/>
      <c r="AC37" s="597"/>
      <c r="AD37" s="597"/>
      <c r="AE37" s="597"/>
      <c r="AF37" s="597"/>
      <c r="AG37" s="597"/>
      <c r="AH37" s="598"/>
    </row>
    <row r="38" spans="2:37" ht="20.25" customHeight="1" x14ac:dyDescent="0.15">
      <c r="B38" s="599"/>
      <c r="C38" s="600"/>
      <c r="D38" s="601"/>
      <c r="E38" s="601"/>
      <c r="F38" s="601"/>
      <c r="G38" s="601"/>
      <c r="H38" s="601"/>
      <c r="I38" s="601"/>
      <c r="J38" s="601"/>
      <c r="K38" s="601"/>
      <c r="L38" s="601"/>
      <c r="M38" s="601"/>
      <c r="N38" s="601"/>
      <c r="O38" s="601"/>
      <c r="P38" s="601"/>
      <c r="Q38" s="601"/>
      <c r="R38" s="601"/>
      <c r="S38" s="601"/>
      <c r="T38" s="601"/>
      <c r="U38" s="601"/>
      <c r="V38" s="601"/>
      <c r="W38" s="601"/>
      <c r="X38" s="601"/>
      <c r="Y38" s="601"/>
      <c r="Z38" s="601"/>
      <c r="AA38" s="601"/>
      <c r="AB38" s="601"/>
      <c r="AC38" s="601"/>
      <c r="AD38" s="601"/>
      <c r="AE38" s="601"/>
      <c r="AF38" s="601"/>
      <c r="AG38" s="601"/>
      <c r="AH38" s="602"/>
    </row>
    <row r="39" spans="2:37" ht="12" customHeight="1" x14ac:dyDescent="0.15">
      <c r="B39" s="210" t="s">
        <v>0</v>
      </c>
      <c r="C39" s="189" t="str">
        <f>C4</f>
        <v>등록번호</v>
      </c>
      <c r="D39" s="189"/>
      <c r="E39" s="189"/>
      <c r="F39" s="189"/>
      <c r="G39" s="211"/>
      <c r="H39" s="211"/>
      <c r="I39" s="211"/>
      <c r="J39" s="211"/>
      <c r="K39" s="211"/>
      <c r="L39" s="211"/>
      <c r="M39" s="211"/>
      <c r="N39" s="211"/>
      <c r="O39" s="211"/>
      <c r="P39" s="211"/>
      <c r="Q39" s="189" t="s">
        <v>2</v>
      </c>
      <c r="R39" s="182" t="s">
        <v>3</v>
      </c>
      <c r="S39" s="182"/>
      <c r="T39" s="182"/>
      <c r="U39" s="182"/>
      <c r="V39" s="213" t="str">
        <f>V4</f>
        <v>692-88-00772</v>
      </c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4"/>
    </row>
    <row r="40" spans="2:37" ht="12" customHeight="1" x14ac:dyDescent="0.15">
      <c r="B40" s="210"/>
      <c r="C40" s="189"/>
      <c r="D40" s="189"/>
      <c r="E40" s="189"/>
      <c r="F40" s="189"/>
      <c r="G40" s="211"/>
      <c r="H40" s="211"/>
      <c r="I40" s="211"/>
      <c r="J40" s="211"/>
      <c r="K40" s="211"/>
      <c r="L40" s="211"/>
      <c r="M40" s="211"/>
      <c r="N40" s="211"/>
      <c r="O40" s="211"/>
      <c r="P40" s="211"/>
      <c r="Q40" s="189"/>
      <c r="R40" s="182"/>
      <c r="S40" s="182"/>
      <c r="T40" s="182"/>
      <c r="U40" s="182"/>
      <c r="V40" s="213"/>
      <c r="W40" s="213"/>
      <c r="X40" s="213"/>
      <c r="Y40" s="213"/>
      <c r="Z40" s="213"/>
      <c r="AA40" s="213"/>
      <c r="AB40" s="213"/>
      <c r="AC40" s="213"/>
      <c r="AD40" s="213"/>
      <c r="AE40" s="213"/>
      <c r="AF40" s="213"/>
      <c r="AG40" s="213"/>
      <c r="AH40" s="214"/>
    </row>
    <row r="41" spans="2:37" ht="12" customHeight="1" x14ac:dyDescent="0.15">
      <c r="B41" s="210"/>
      <c r="C41" s="189" t="str">
        <f>C6</f>
        <v>상 호
(법인명)</v>
      </c>
      <c r="D41" s="189"/>
      <c r="E41" s="189"/>
      <c r="F41" s="189"/>
      <c r="G41" s="215" t="str">
        <f>G6</f>
        <v>(이마트24)</v>
      </c>
      <c r="H41" s="216"/>
      <c r="I41" s="216"/>
      <c r="J41" s="216"/>
      <c r="K41" s="217"/>
      <c r="L41" s="215" t="str">
        <f>L6</f>
        <v>경산센터(저온)</v>
      </c>
      <c r="M41" s="216"/>
      <c r="N41" s="216"/>
      <c r="O41" s="216"/>
      <c r="P41" s="217"/>
      <c r="Q41" s="189"/>
      <c r="R41" s="189" t="s">
        <v>1</v>
      </c>
      <c r="S41" s="189"/>
      <c r="T41" s="189"/>
      <c r="U41" s="189"/>
      <c r="V41" s="195" t="str">
        <f>V6</f>
        <v>그린델리카</v>
      </c>
      <c r="W41" s="195"/>
      <c r="X41" s="195"/>
      <c r="Y41" s="195"/>
      <c r="Z41" s="195"/>
      <c r="AA41" s="195"/>
      <c r="AB41" s="182" t="s">
        <v>5</v>
      </c>
      <c r="AC41" s="182"/>
      <c r="AD41" s="195" t="str">
        <f>AD6</f>
        <v>김병호</v>
      </c>
      <c r="AE41" s="195"/>
      <c r="AF41" s="195"/>
      <c r="AG41" s="195"/>
      <c r="AH41" s="197"/>
    </row>
    <row r="42" spans="2:37" ht="12" customHeight="1" x14ac:dyDescent="0.15">
      <c r="B42" s="210"/>
      <c r="C42" s="189"/>
      <c r="D42" s="189"/>
      <c r="E42" s="189"/>
      <c r="F42" s="189"/>
      <c r="G42" s="218"/>
      <c r="H42" s="219"/>
      <c r="I42" s="219"/>
      <c r="J42" s="219"/>
      <c r="K42" s="220"/>
      <c r="L42" s="218"/>
      <c r="M42" s="219"/>
      <c r="N42" s="219"/>
      <c r="O42" s="219"/>
      <c r="P42" s="220"/>
      <c r="Q42" s="189"/>
      <c r="R42" s="189"/>
      <c r="S42" s="189"/>
      <c r="T42" s="189"/>
      <c r="U42" s="189"/>
      <c r="V42" s="195"/>
      <c r="W42" s="195"/>
      <c r="X42" s="195"/>
      <c r="Y42" s="195"/>
      <c r="Z42" s="195"/>
      <c r="AA42" s="195"/>
      <c r="AB42" s="182"/>
      <c r="AC42" s="182"/>
      <c r="AD42" s="195"/>
      <c r="AE42" s="195"/>
      <c r="AF42" s="195"/>
      <c r="AG42" s="195"/>
      <c r="AH42" s="197"/>
    </row>
    <row r="43" spans="2:37" ht="12" customHeight="1" x14ac:dyDescent="0.15">
      <c r="B43" s="210"/>
      <c r="C43" s="189" t="s">
        <v>4</v>
      </c>
      <c r="D43" s="182"/>
      <c r="E43" s="182"/>
      <c r="F43" s="182"/>
      <c r="G43" s="199" t="str">
        <f>G8</f>
        <v>경상북도 경산시 압량읍 가야로 20</v>
      </c>
      <c r="H43" s="199"/>
      <c r="I43" s="199"/>
      <c r="J43" s="199"/>
      <c r="K43" s="199"/>
      <c r="L43" s="199"/>
      <c r="M43" s="199"/>
      <c r="N43" s="199"/>
      <c r="O43" s="199"/>
      <c r="P43" s="199"/>
      <c r="Q43" s="189"/>
      <c r="R43" s="189" t="s">
        <v>4</v>
      </c>
      <c r="S43" s="189"/>
      <c r="T43" s="189"/>
      <c r="U43" s="189"/>
      <c r="V43" s="399" t="str">
        <f>V8</f>
        <v>경기도 남양주시 진접읍 봉현로 128</v>
      </c>
      <c r="W43" s="399"/>
      <c r="X43" s="399"/>
      <c r="Y43" s="399"/>
      <c r="Z43" s="399"/>
      <c r="AA43" s="399"/>
      <c r="AB43" s="399"/>
      <c r="AC43" s="399"/>
      <c r="AD43" s="399"/>
      <c r="AE43" s="399"/>
      <c r="AF43" s="399"/>
      <c r="AG43" s="399"/>
      <c r="AH43" s="400"/>
    </row>
    <row r="44" spans="2:37" ht="12" customHeight="1" x14ac:dyDescent="0.15">
      <c r="B44" s="210"/>
      <c r="C44" s="182"/>
      <c r="D44" s="182"/>
      <c r="E44" s="182"/>
      <c r="F44" s="182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89"/>
      <c r="R44" s="189"/>
      <c r="S44" s="189"/>
      <c r="T44" s="189"/>
      <c r="U44" s="189"/>
      <c r="V44" s="399"/>
      <c r="W44" s="399"/>
      <c r="X44" s="399"/>
      <c r="Y44" s="399"/>
      <c r="Z44" s="399"/>
      <c r="AA44" s="399"/>
      <c r="AB44" s="399"/>
      <c r="AC44" s="399"/>
      <c r="AD44" s="399"/>
      <c r="AE44" s="399"/>
      <c r="AF44" s="399"/>
      <c r="AG44" s="399"/>
      <c r="AH44" s="400"/>
    </row>
    <row r="45" spans="2:37" ht="12" customHeight="1" x14ac:dyDescent="0.15">
      <c r="B45" s="210"/>
      <c r="C45" s="189" t="s">
        <v>6</v>
      </c>
      <c r="D45" s="189"/>
      <c r="E45" s="189"/>
      <c r="F45" s="189"/>
      <c r="G45" s="190"/>
      <c r="H45" s="191"/>
      <c r="I45" s="191"/>
      <c r="J45" s="191"/>
      <c r="K45" s="191"/>
      <c r="L45" s="191"/>
      <c r="M45" s="191"/>
      <c r="N45" s="191"/>
      <c r="O45" s="191"/>
      <c r="P45" s="191"/>
      <c r="Q45" s="189"/>
      <c r="R45" s="182" t="s">
        <v>13</v>
      </c>
      <c r="S45" s="182"/>
      <c r="T45" s="182"/>
      <c r="U45" s="182"/>
      <c r="V45" s="194" t="str">
        <f>V10</f>
        <v>제조업</v>
      </c>
      <c r="W45" s="195"/>
      <c r="X45" s="195"/>
      <c r="Y45" s="195"/>
      <c r="Z45" s="195"/>
      <c r="AA45" s="195"/>
      <c r="AB45" s="182" t="s">
        <v>14</v>
      </c>
      <c r="AC45" s="182"/>
      <c r="AD45" s="195" t="str">
        <f>AD10</f>
        <v>제과(식품제조가공업)</v>
      </c>
      <c r="AE45" s="195"/>
      <c r="AF45" s="195"/>
      <c r="AG45" s="195"/>
      <c r="AH45" s="197"/>
    </row>
    <row r="46" spans="2:37" ht="12" customHeight="1" x14ac:dyDescent="0.15">
      <c r="B46" s="210"/>
      <c r="C46" s="189"/>
      <c r="D46" s="189"/>
      <c r="E46" s="189"/>
      <c r="F46" s="189"/>
      <c r="G46" s="191"/>
      <c r="H46" s="191"/>
      <c r="I46" s="191"/>
      <c r="J46" s="191"/>
      <c r="K46" s="191"/>
      <c r="L46" s="191"/>
      <c r="M46" s="192"/>
      <c r="N46" s="192"/>
      <c r="O46" s="192"/>
      <c r="P46" s="192"/>
      <c r="Q46" s="212"/>
      <c r="R46" s="193"/>
      <c r="S46" s="193"/>
      <c r="T46" s="193"/>
      <c r="U46" s="193"/>
      <c r="V46" s="196"/>
      <c r="W46" s="196"/>
      <c r="X46" s="196"/>
      <c r="Y46" s="196"/>
      <c r="Z46" s="196"/>
      <c r="AA46" s="196"/>
      <c r="AB46" s="193"/>
      <c r="AC46" s="193"/>
      <c r="AD46" s="196"/>
      <c r="AE46" s="196"/>
      <c r="AF46" s="196"/>
      <c r="AG46" s="196"/>
      <c r="AH46" s="198"/>
    </row>
    <row r="47" spans="2:37" ht="18" customHeight="1" x14ac:dyDescent="0.15">
      <c r="B47" s="12" t="s">
        <v>10</v>
      </c>
      <c r="C47" s="13" t="s">
        <v>7</v>
      </c>
      <c r="D47" s="11" t="s">
        <v>8</v>
      </c>
      <c r="E47" s="182" t="str">
        <f>E12</f>
        <v>품               목</v>
      </c>
      <c r="F47" s="183"/>
      <c r="G47" s="183"/>
      <c r="H47" s="183"/>
      <c r="I47" s="183"/>
      <c r="J47" s="183"/>
      <c r="K47" s="183"/>
      <c r="L47" s="184"/>
      <c r="M47" s="185" t="str">
        <f>M12</f>
        <v>입수</v>
      </c>
      <c r="N47" s="185"/>
      <c r="O47" s="185"/>
      <c r="P47" s="185"/>
      <c r="Q47" s="690" t="str">
        <f>Q12</f>
        <v>총수량</v>
      </c>
      <c r="R47" s="186"/>
      <c r="S47" s="186"/>
      <c r="T47" s="690" t="str">
        <f t="shared" ref="T47:T61" si="8">T12</f>
        <v>박스</v>
      </c>
      <c r="U47" s="186"/>
      <c r="V47" s="186"/>
      <c r="W47" s="185" t="str">
        <f t="shared" ref="W47:W61" si="9">W12</f>
        <v>낱개수량</v>
      </c>
      <c r="X47" s="185"/>
      <c r="Y47" s="185"/>
      <c r="Z47" s="185"/>
      <c r="AA47" s="701" t="str">
        <f>AA12</f>
        <v>비고</v>
      </c>
      <c r="AB47" s="185"/>
      <c r="AC47" s="185"/>
      <c r="AD47" s="185"/>
      <c r="AE47" s="185"/>
      <c r="AF47" s="185"/>
      <c r="AG47" s="185"/>
      <c r="AH47" s="188"/>
    </row>
    <row r="48" spans="2:37" ht="18" customHeight="1" x14ac:dyDescent="0.15">
      <c r="B48" s="179">
        <f>B13</f>
        <v>46307</v>
      </c>
      <c r="C48" s="537"/>
      <c r="D48" s="538"/>
      <c r="E48" s="607" t="str">
        <f>E13</f>
        <v>그린)New맥앤치즈핫도그2편</v>
      </c>
      <c r="F48" s="608"/>
      <c r="G48" s="608"/>
      <c r="H48" s="608"/>
      <c r="I48" s="608"/>
      <c r="J48" s="608"/>
      <c r="K48" s="608"/>
      <c r="L48" s="609"/>
      <c r="M48" s="336">
        <f>M13</f>
        <v>50</v>
      </c>
      <c r="N48" s="337"/>
      <c r="O48" s="337"/>
      <c r="P48" s="338"/>
      <c r="Q48" s="377">
        <f>Q13</f>
        <v>17</v>
      </c>
      <c r="R48" s="378"/>
      <c r="S48" s="379"/>
      <c r="T48" s="175">
        <f t="shared" si="8"/>
        <v>0</v>
      </c>
      <c r="U48" s="175"/>
      <c r="V48" s="175"/>
      <c r="W48" s="176">
        <f t="shared" si="9"/>
        <v>17</v>
      </c>
      <c r="X48" s="176"/>
      <c r="Y48" s="176"/>
      <c r="Z48" s="176"/>
      <c r="AA48" s="177">
        <f>AA13</f>
        <v>46311</v>
      </c>
      <c r="AB48" s="173"/>
      <c r="AC48" s="173"/>
      <c r="AD48" s="173"/>
      <c r="AE48" s="173"/>
      <c r="AF48" s="173"/>
      <c r="AG48" s="173"/>
      <c r="AH48" s="178"/>
      <c r="AK48" s="54"/>
    </row>
    <row r="49" spans="2:37" ht="15" customHeight="1" x14ac:dyDescent="0.15">
      <c r="B49" s="37"/>
      <c r="C49" s="38"/>
      <c r="D49" s="38"/>
      <c r="E49" s="607" t="str">
        <f t="shared" ref="E49:E65" si="10">E14</f>
        <v>그린)New맥앤치즈핫도그2편(사전예약)</v>
      </c>
      <c r="F49" s="608"/>
      <c r="G49" s="608"/>
      <c r="H49" s="608"/>
      <c r="I49" s="608"/>
      <c r="J49" s="608"/>
      <c r="K49" s="608"/>
      <c r="L49" s="609"/>
      <c r="M49" s="336">
        <f t="shared" ref="M49:M65" si="11">M14</f>
        <v>50</v>
      </c>
      <c r="N49" s="337"/>
      <c r="O49" s="337"/>
      <c r="P49" s="338"/>
      <c r="Q49" s="377">
        <f t="shared" ref="Q49:Q64" si="12">Q14</f>
        <v>0</v>
      </c>
      <c r="R49" s="378"/>
      <c r="S49" s="379"/>
      <c r="T49" s="175">
        <f t="shared" si="8"/>
        <v>0</v>
      </c>
      <c r="U49" s="175"/>
      <c r="V49" s="175"/>
      <c r="W49" s="176">
        <f t="shared" si="9"/>
        <v>0</v>
      </c>
      <c r="X49" s="176"/>
      <c r="Y49" s="176"/>
      <c r="Z49" s="176"/>
      <c r="AA49" s="177" t="str">
        <f t="shared" ref="AA49:AA65" si="13">AA14</f>
        <v/>
      </c>
      <c r="AB49" s="173"/>
      <c r="AC49" s="173"/>
      <c r="AD49" s="173"/>
      <c r="AE49" s="173"/>
      <c r="AF49" s="173"/>
      <c r="AG49" s="173"/>
      <c r="AH49" s="178"/>
      <c r="AK49" s="54"/>
    </row>
    <row r="50" spans="2:37" ht="15" customHeight="1" x14ac:dyDescent="0.15">
      <c r="B50" s="37"/>
      <c r="C50" s="38"/>
      <c r="D50" s="38"/>
      <c r="E50" s="607" t="str">
        <f t="shared" si="10"/>
        <v>그린)더빅더블불고기치즈버거2편</v>
      </c>
      <c r="F50" s="608"/>
      <c r="G50" s="608"/>
      <c r="H50" s="608"/>
      <c r="I50" s="608"/>
      <c r="J50" s="608"/>
      <c r="K50" s="608"/>
      <c r="L50" s="609"/>
      <c r="M50" s="336">
        <f t="shared" si="11"/>
        <v>40</v>
      </c>
      <c r="N50" s="337"/>
      <c r="O50" s="337"/>
      <c r="P50" s="338"/>
      <c r="Q50" s="377">
        <f t="shared" si="12"/>
        <v>31</v>
      </c>
      <c r="R50" s="378"/>
      <c r="S50" s="379"/>
      <c r="T50" s="175">
        <f t="shared" si="8"/>
        <v>0</v>
      </c>
      <c r="U50" s="175"/>
      <c r="V50" s="175"/>
      <c r="W50" s="176">
        <f t="shared" si="9"/>
        <v>31</v>
      </c>
      <c r="X50" s="176"/>
      <c r="Y50" s="176"/>
      <c r="Z50" s="176"/>
      <c r="AA50" s="177">
        <f t="shared" si="13"/>
        <v>46312</v>
      </c>
      <c r="AB50" s="173"/>
      <c r="AC50" s="173"/>
      <c r="AD50" s="173"/>
      <c r="AE50" s="173"/>
      <c r="AF50" s="173"/>
      <c r="AG50" s="173"/>
      <c r="AH50" s="178"/>
      <c r="AK50" s="54"/>
    </row>
    <row r="51" spans="2:37" ht="15" customHeight="1" x14ac:dyDescent="0.15">
      <c r="B51" s="37"/>
      <c r="C51" s="38"/>
      <c r="D51" s="38"/>
      <c r="E51" s="607" t="str">
        <f t="shared" si="10"/>
        <v>그린)더빅더블치즈버거2편</v>
      </c>
      <c r="F51" s="608"/>
      <c r="G51" s="608"/>
      <c r="H51" s="608"/>
      <c r="I51" s="608"/>
      <c r="J51" s="608"/>
      <c r="K51" s="608"/>
      <c r="L51" s="609"/>
      <c r="M51" s="336">
        <f t="shared" si="11"/>
        <v>50</v>
      </c>
      <c r="N51" s="337"/>
      <c r="O51" s="337"/>
      <c r="P51" s="338"/>
      <c r="Q51" s="377">
        <f t="shared" si="12"/>
        <v>58</v>
      </c>
      <c r="R51" s="378"/>
      <c r="S51" s="379"/>
      <c r="T51" s="175">
        <f t="shared" si="8"/>
        <v>1</v>
      </c>
      <c r="U51" s="175"/>
      <c r="V51" s="175"/>
      <c r="W51" s="176">
        <f t="shared" si="9"/>
        <v>8</v>
      </c>
      <c r="X51" s="176"/>
      <c r="Y51" s="176"/>
      <c r="Z51" s="176"/>
      <c r="AA51" s="177">
        <f t="shared" si="13"/>
        <v>46312</v>
      </c>
      <c r="AB51" s="173"/>
      <c r="AC51" s="173"/>
      <c r="AD51" s="173"/>
      <c r="AE51" s="173"/>
      <c r="AF51" s="173"/>
      <c r="AG51" s="173"/>
      <c r="AH51" s="178"/>
      <c r="AK51" s="54"/>
    </row>
    <row r="52" spans="2:37" ht="15" customHeight="1" x14ac:dyDescent="0.15">
      <c r="B52" s="37"/>
      <c r="C52" s="38"/>
      <c r="D52" s="38"/>
      <c r="E52" s="607" t="str">
        <f t="shared" si="10"/>
        <v>그린)더빅더블토마토치즈버거2편</v>
      </c>
      <c r="F52" s="608"/>
      <c r="G52" s="608"/>
      <c r="H52" s="608"/>
      <c r="I52" s="608"/>
      <c r="J52" s="608"/>
      <c r="K52" s="608"/>
      <c r="L52" s="609"/>
      <c r="M52" s="336">
        <f t="shared" si="11"/>
        <v>50</v>
      </c>
      <c r="N52" s="337"/>
      <c r="O52" s="337"/>
      <c r="P52" s="338"/>
      <c r="Q52" s="377">
        <f t="shared" si="12"/>
        <v>21</v>
      </c>
      <c r="R52" s="378"/>
      <c r="S52" s="379"/>
      <c r="T52" s="175">
        <f t="shared" si="8"/>
        <v>0</v>
      </c>
      <c r="U52" s="175"/>
      <c r="V52" s="175"/>
      <c r="W52" s="176">
        <f t="shared" si="9"/>
        <v>21</v>
      </c>
      <c r="X52" s="176"/>
      <c r="Y52" s="176"/>
      <c r="Z52" s="176"/>
      <c r="AA52" s="177">
        <f t="shared" si="13"/>
        <v>46311</v>
      </c>
      <c r="AB52" s="173"/>
      <c r="AC52" s="173"/>
      <c r="AD52" s="173"/>
      <c r="AE52" s="173"/>
      <c r="AF52" s="173"/>
      <c r="AG52" s="173"/>
      <c r="AH52" s="178"/>
      <c r="AK52" s="54"/>
    </row>
    <row r="53" spans="2:37" ht="15" customHeight="1" x14ac:dyDescent="0.15">
      <c r="B53" s="37"/>
      <c r="C53" s="38"/>
      <c r="D53" s="38"/>
      <c r="E53" s="607" t="str">
        <f t="shared" si="10"/>
        <v>그린)더빅불고기버거2편</v>
      </c>
      <c r="F53" s="608"/>
      <c r="G53" s="608"/>
      <c r="H53" s="608"/>
      <c r="I53" s="608"/>
      <c r="J53" s="608"/>
      <c r="K53" s="608"/>
      <c r="L53" s="609"/>
      <c r="M53" s="336">
        <f t="shared" si="11"/>
        <v>50</v>
      </c>
      <c r="N53" s="337"/>
      <c r="O53" s="337"/>
      <c r="P53" s="338"/>
      <c r="Q53" s="377">
        <f t="shared" si="12"/>
        <v>76</v>
      </c>
      <c r="R53" s="378"/>
      <c r="S53" s="379"/>
      <c r="T53" s="175">
        <f t="shared" si="8"/>
        <v>1</v>
      </c>
      <c r="U53" s="175"/>
      <c r="V53" s="175"/>
      <c r="W53" s="176">
        <f t="shared" si="9"/>
        <v>26</v>
      </c>
      <c r="X53" s="176"/>
      <c r="Y53" s="176"/>
      <c r="Z53" s="176"/>
      <c r="AA53" s="177">
        <f t="shared" si="13"/>
        <v>46312</v>
      </c>
      <c r="AB53" s="173"/>
      <c r="AC53" s="173"/>
      <c r="AD53" s="173"/>
      <c r="AE53" s="173"/>
      <c r="AF53" s="173"/>
      <c r="AG53" s="173"/>
      <c r="AH53" s="178"/>
      <c r="AK53" s="54"/>
    </row>
    <row r="54" spans="2:37" ht="15" customHeight="1" x14ac:dyDescent="0.15">
      <c r="B54" s="37"/>
      <c r="C54" s="38"/>
      <c r="D54" s="38"/>
      <c r="E54" s="607" t="str">
        <f t="shared" si="10"/>
        <v>그린)더빅스테이크버거2편</v>
      </c>
      <c r="F54" s="608"/>
      <c r="G54" s="608"/>
      <c r="H54" s="608"/>
      <c r="I54" s="608"/>
      <c r="J54" s="608"/>
      <c r="K54" s="608"/>
      <c r="L54" s="609"/>
      <c r="M54" s="336">
        <f t="shared" si="11"/>
        <v>50</v>
      </c>
      <c r="N54" s="337"/>
      <c r="O54" s="337"/>
      <c r="P54" s="338"/>
      <c r="Q54" s="377">
        <f t="shared" si="12"/>
        <v>46</v>
      </c>
      <c r="R54" s="378"/>
      <c r="S54" s="379"/>
      <c r="T54" s="175">
        <f t="shared" si="8"/>
        <v>0</v>
      </c>
      <c r="U54" s="175"/>
      <c r="V54" s="175"/>
      <c r="W54" s="176">
        <f t="shared" si="9"/>
        <v>46</v>
      </c>
      <c r="X54" s="176"/>
      <c r="Y54" s="176"/>
      <c r="Z54" s="176"/>
      <c r="AA54" s="177">
        <f t="shared" si="13"/>
        <v>46312</v>
      </c>
      <c r="AB54" s="173"/>
      <c r="AC54" s="173"/>
      <c r="AD54" s="173"/>
      <c r="AE54" s="173"/>
      <c r="AF54" s="173"/>
      <c r="AG54" s="173"/>
      <c r="AH54" s="178"/>
      <c r="AK54" s="54"/>
    </row>
    <row r="55" spans="2:37" ht="15" customHeight="1" x14ac:dyDescent="0.15">
      <c r="B55" s="37"/>
      <c r="C55" s="38"/>
      <c r="D55" s="38"/>
      <c r="E55" s="607" t="str">
        <f t="shared" si="10"/>
        <v>그린)더빅클래식불고기버거2편</v>
      </c>
      <c r="F55" s="608"/>
      <c r="G55" s="608"/>
      <c r="H55" s="608"/>
      <c r="I55" s="608"/>
      <c r="J55" s="608"/>
      <c r="K55" s="608"/>
      <c r="L55" s="609"/>
      <c r="M55" s="336">
        <f t="shared" si="11"/>
        <v>50</v>
      </c>
      <c r="N55" s="337"/>
      <c r="O55" s="337"/>
      <c r="P55" s="338"/>
      <c r="Q55" s="377">
        <f t="shared" si="12"/>
        <v>50</v>
      </c>
      <c r="R55" s="378"/>
      <c r="S55" s="379"/>
      <c r="T55" s="175">
        <f t="shared" si="8"/>
        <v>1</v>
      </c>
      <c r="U55" s="175"/>
      <c r="V55" s="175"/>
      <c r="W55" s="176">
        <f t="shared" si="9"/>
        <v>0</v>
      </c>
      <c r="X55" s="176"/>
      <c r="Y55" s="176"/>
      <c r="Z55" s="176"/>
      <c r="AA55" s="177">
        <f t="shared" si="13"/>
        <v>46311</v>
      </c>
      <c r="AB55" s="173"/>
      <c r="AC55" s="173"/>
      <c r="AD55" s="173"/>
      <c r="AE55" s="173"/>
      <c r="AF55" s="173"/>
      <c r="AG55" s="173"/>
      <c r="AH55" s="178"/>
      <c r="AK55" s="54"/>
    </row>
    <row r="56" spans="2:37" ht="15" customHeight="1" x14ac:dyDescent="0.15">
      <c r="B56" s="37"/>
      <c r="C56" s="38"/>
      <c r="D56" s="38"/>
      <c r="E56" s="607" t="str">
        <f t="shared" si="10"/>
        <v>그린)더빅펜타치즈버거2편</v>
      </c>
      <c r="F56" s="608"/>
      <c r="G56" s="608"/>
      <c r="H56" s="608"/>
      <c r="I56" s="608"/>
      <c r="J56" s="608"/>
      <c r="K56" s="608"/>
      <c r="L56" s="609"/>
      <c r="M56" s="336">
        <f t="shared" si="11"/>
        <v>50</v>
      </c>
      <c r="N56" s="337"/>
      <c r="O56" s="337"/>
      <c r="P56" s="338"/>
      <c r="Q56" s="377">
        <f t="shared" si="12"/>
        <v>35</v>
      </c>
      <c r="R56" s="378"/>
      <c r="S56" s="379"/>
      <c r="T56" s="175">
        <f t="shared" si="8"/>
        <v>0</v>
      </c>
      <c r="U56" s="175"/>
      <c r="V56" s="175"/>
      <c r="W56" s="176">
        <f t="shared" si="9"/>
        <v>35</v>
      </c>
      <c r="X56" s="176"/>
      <c r="Y56" s="176"/>
      <c r="Z56" s="176"/>
      <c r="AA56" s="177">
        <f t="shared" si="13"/>
        <v>46312</v>
      </c>
      <c r="AB56" s="173"/>
      <c r="AC56" s="173"/>
      <c r="AD56" s="173"/>
      <c r="AE56" s="173"/>
      <c r="AF56" s="173"/>
      <c r="AG56" s="173"/>
      <c r="AH56" s="178"/>
      <c r="AK56" s="54"/>
    </row>
    <row r="57" spans="2:37" ht="15" customHeight="1" x14ac:dyDescent="0.15">
      <c r="B57" s="37"/>
      <c r="C57" s="38"/>
      <c r="D57" s="38"/>
      <c r="E57" s="607" t="str">
        <f t="shared" si="10"/>
        <v>그린)더빅펜타치즈버거2편(사전예약)</v>
      </c>
      <c r="F57" s="608"/>
      <c r="G57" s="608"/>
      <c r="H57" s="608"/>
      <c r="I57" s="608"/>
      <c r="J57" s="608"/>
      <c r="K57" s="608"/>
      <c r="L57" s="609"/>
      <c r="M57" s="336">
        <f t="shared" si="11"/>
        <v>50</v>
      </c>
      <c r="N57" s="337"/>
      <c r="O57" s="337"/>
      <c r="P57" s="338"/>
      <c r="Q57" s="377">
        <f t="shared" si="12"/>
        <v>0</v>
      </c>
      <c r="R57" s="378"/>
      <c r="S57" s="379"/>
      <c r="T57" s="175">
        <f t="shared" si="8"/>
        <v>0</v>
      </c>
      <c r="U57" s="175"/>
      <c r="V57" s="175"/>
      <c r="W57" s="176">
        <f t="shared" si="9"/>
        <v>0</v>
      </c>
      <c r="X57" s="176"/>
      <c r="Y57" s="176"/>
      <c r="Z57" s="176"/>
      <c r="AA57" s="177" t="str">
        <f t="shared" si="13"/>
        <v/>
      </c>
      <c r="AB57" s="173"/>
      <c r="AC57" s="173"/>
      <c r="AD57" s="173"/>
      <c r="AE57" s="173"/>
      <c r="AF57" s="173"/>
      <c r="AG57" s="173"/>
      <c r="AH57" s="178"/>
      <c r="AK57" s="54"/>
    </row>
    <row r="58" spans="2:37" ht="15" customHeight="1" x14ac:dyDescent="0.15">
      <c r="B58" s="37"/>
      <c r="C58" s="38"/>
      <c r="D58" s="38"/>
      <c r="E58" s="607" t="str">
        <f t="shared" si="10"/>
        <v>그린)베이컨치즈핫도그2편</v>
      </c>
      <c r="F58" s="608"/>
      <c r="G58" s="608"/>
      <c r="H58" s="608"/>
      <c r="I58" s="608"/>
      <c r="J58" s="608"/>
      <c r="K58" s="608"/>
      <c r="L58" s="609"/>
      <c r="M58" s="336">
        <f t="shared" si="11"/>
        <v>50</v>
      </c>
      <c r="N58" s="337"/>
      <c r="O58" s="337"/>
      <c r="P58" s="338"/>
      <c r="Q58" s="377">
        <f t="shared" si="12"/>
        <v>18</v>
      </c>
      <c r="R58" s="378"/>
      <c r="S58" s="379"/>
      <c r="T58" s="175">
        <f t="shared" si="8"/>
        <v>0</v>
      </c>
      <c r="U58" s="175"/>
      <c r="V58" s="175"/>
      <c r="W58" s="176">
        <f t="shared" si="9"/>
        <v>18</v>
      </c>
      <c r="X58" s="176"/>
      <c r="Y58" s="176"/>
      <c r="Z58" s="176"/>
      <c r="AA58" s="177">
        <f t="shared" si="13"/>
        <v>46311</v>
      </c>
      <c r="AB58" s="173"/>
      <c r="AC58" s="173"/>
      <c r="AD58" s="173"/>
      <c r="AE58" s="173"/>
      <c r="AF58" s="173"/>
      <c r="AG58" s="173"/>
      <c r="AH58" s="178"/>
      <c r="AK58" s="54"/>
    </row>
    <row r="59" spans="2:37" ht="15" customHeight="1" x14ac:dyDescent="0.15">
      <c r="B59" s="37"/>
      <c r="C59" s="38"/>
      <c r="D59" s="38"/>
      <c r="E59" s="607" t="str">
        <f t="shared" si="10"/>
        <v>그린)베이컨치즈핫도그2편(사전예약)</v>
      </c>
      <c r="F59" s="608"/>
      <c r="G59" s="608"/>
      <c r="H59" s="608"/>
      <c r="I59" s="608"/>
      <c r="J59" s="608"/>
      <c r="K59" s="608"/>
      <c r="L59" s="609"/>
      <c r="M59" s="336">
        <f t="shared" si="11"/>
        <v>50</v>
      </c>
      <c r="N59" s="337"/>
      <c r="O59" s="337"/>
      <c r="P59" s="338"/>
      <c r="Q59" s="377">
        <f t="shared" si="12"/>
        <v>1</v>
      </c>
      <c r="R59" s="378"/>
      <c r="S59" s="379"/>
      <c r="T59" s="175">
        <f t="shared" si="8"/>
        <v>0</v>
      </c>
      <c r="U59" s="175"/>
      <c r="V59" s="175"/>
      <c r="W59" s="176">
        <f t="shared" si="9"/>
        <v>1</v>
      </c>
      <c r="X59" s="176"/>
      <c r="Y59" s="176"/>
      <c r="Z59" s="176"/>
      <c r="AA59" s="177">
        <f t="shared" si="13"/>
        <v>46311</v>
      </c>
      <c r="AB59" s="173"/>
      <c r="AC59" s="173"/>
      <c r="AD59" s="173"/>
      <c r="AE59" s="173"/>
      <c r="AF59" s="173"/>
      <c r="AG59" s="173"/>
      <c r="AH59" s="178"/>
      <c r="AK59" s="54"/>
    </row>
    <row r="60" spans="2:37" ht="15" customHeight="1" x14ac:dyDescent="0.15">
      <c r="B60" s="37"/>
      <c r="C60" s="38"/>
      <c r="D60" s="38"/>
      <c r="E60" s="607" t="str">
        <f t="shared" si="10"/>
        <v>그린)블랙페퍼비프버거2편</v>
      </c>
      <c r="F60" s="608"/>
      <c r="G60" s="608"/>
      <c r="H60" s="608"/>
      <c r="I60" s="608"/>
      <c r="J60" s="608"/>
      <c r="K60" s="608"/>
      <c r="L60" s="609"/>
      <c r="M60" s="336">
        <f t="shared" si="11"/>
        <v>40</v>
      </c>
      <c r="N60" s="337"/>
      <c r="O60" s="337"/>
      <c r="P60" s="338"/>
      <c r="Q60" s="377">
        <f t="shared" si="12"/>
        <v>3</v>
      </c>
      <c r="R60" s="378"/>
      <c r="S60" s="379"/>
      <c r="T60" s="175">
        <f t="shared" si="8"/>
        <v>0</v>
      </c>
      <c r="U60" s="175"/>
      <c r="V60" s="175"/>
      <c r="W60" s="176">
        <f t="shared" si="9"/>
        <v>3</v>
      </c>
      <c r="X60" s="176"/>
      <c r="Y60" s="176"/>
      <c r="Z60" s="176"/>
      <c r="AA60" s="177">
        <f t="shared" si="13"/>
        <v>46312</v>
      </c>
      <c r="AB60" s="173"/>
      <c r="AC60" s="173"/>
      <c r="AD60" s="173"/>
      <c r="AE60" s="173"/>
      <c r="AF60" s="173"/>
      <c r="AG60" s="173"/>
      <c r="AH60" s="178"/>
      <c r="AK60" s="54"/>
    </row>
    <row r="61" spans="2:37" ht="15" customHeight="1" x14ac:dyDescent="0.15">
      <c r="B61" s="37"/>
      <c r="C61" s="38"/>
      <c r="D61" s="38"/>
      <c r="E61" s="607" t="str">
        <f t="shared" si="10"/>
        <v>그린)오리지널새우버거2편</v>
      </c>
      <c r="F61" s="608"/>
      <c r="G61" s="608"/>
      <c r="H61" s="608"/>
      <c r="I61" s="608"/>
      <c r="J61" s="608"/>
      <c r="K61" s="608"/>
      <c r="L61" s="609"/>
      <c r="M61" s="336">
        <f t="shared" si="11"/>
        <v>40</v>
      </c>
      <c r="N61" s="337"/>
      <c r="O61" s="337"/>
      <c r="P61" s="338"/>
      <c r="Q61" s="377">
        <f t="shared" si="12"/>
        <v>29</v>
      </c>
      <c r="R61" s="378"/>
      <c r="S61" s="379"/>
      <c r="T61" s="175">
        <f t="shared" si="8"/>
        <v>0</v>
      </c>
      <c r="U61" s="175"/>
      <c r="V61" s="175"/>
      <c r="W61" s="176">
        <f t="shared" si="9"/>
        <v>29</v>
      </c>
      <c r="X61" s="176"/>
      <c r="Y61" s="176"/>
      <c r="Z61" s="176"/>
      <c r="AA61" s="177">
        <f t="shared" si="13"/>
        <v>46312</v>
      </c>
      <c r="AB61" s="173"/>
      <c r="AC61" s="173"/>
      <c r="AD61" s="173"/>
      <c r="AE61" s="173"/>
      <c r="AF61" s="173"/>
      <c r="AG61" s="173"/>
      <c r="AH61" s="178"/>
      <c r="AK61" s="54"/>
    </row>
    <row r="62" spans="2:37" ht="15" customHeight="1" x14ac:dyDescent="0.15">
      <c r="B62" s="37"/>
      <c r="C62" s="38"/>
      <c r="D62" s="38"/>
      <c r="E62" s="607" t="str">
        <f t="shared" si="10"/>
        <v>그린)칠리치즈핫도그2편</v>
      </c>
      <c r="F62" s="608"/>
      <c r="G62" s="608"/>
      <c r="H62" s="608"/>
      <c r="I62" s="608"/>
      <c r="J62" s="608"/>
      <c r="K62" s="608"/>
      <c r="L62" s="609"/>
      <c r="M62" s="336">
        <f t="shared" si="11"/>
        <v>50</v>
      </c>
      <c r="N62" s="337"/>
      <c r="O62" s="337"/>
      <c r="P62" s="338"/>
      <c r="Q62" s="377">
        <f t="shared" si="12"/>
        <v>30</v>
      </c>
      <c r="R62" s="378"/>
      <c r="S62" s="379"/>
      <c r="T62" s="175">
        <f>T26</f>
        <v>0</v>
      </c>
      <c r="U62" s="175"/>
      <c r="V62" s="175"/>
      <c r="W62" s="176">
        <f>W26</f>
        <v>29</v>
      </c>
      <c r="X62" s="176"/>
      <c r="Y62" s="176"/>
      <c r="Z62" s="176"/>
      <c r="AA62" s="177">
        <f t="shared" si="13"/>
        <v>46311</v>
      </c>
      <c r="AB62" s="173"/>
      <c r="AC62" s="173"/>
      <c r="AD62" s="173"/>
      <c r="AE62" s="173"/>
      <c r="AF62" s="173"/>
      <c r="AG62" s="173"/>
      <c r="AH62" s="178"/>
      <c r="AK62" s="54"/>
    </row>
    <row r="63" spans="2:37" ht="15" customHeight="1" x14ac:dyDescent="0.15">
      <c r="B63" s="37"/>
      <c r="C63" s="38"/>
      <c r="D63" s="38"/>
      <c r="E63" s="607" t="str">
        <f t="shared" si="10"/>
        <v>그린)타르타르닭강정2편</v>
      </c>
      <c r="F63" s="608"/>
      <c r="G63" s="608"/>
      <c r="H63" s="608"/>
      <c r="I63" s="608"/>
      <c r="J63" s="608"/>
      <c r="K63" s="608"/>
      <c r="L63" s="609"/>
      <c r="M63" s="336">
        <f t="shared" si="11"/>
        <v>60</v>
      </c>
      <c r="N63" s="337"/>
      <c r="O63" s="337"/>
      <c r="P63" s="338"/>
      <c r="Q63" s="377">
        <f t="shared" si="12"/>
        <v>3</v>
      </c>
      <c r="R63" s="378"/>
      <c r="S63" s="379"/>
      <c r="T63" s="175">
        <f>T27</f>
        <v>0</v>
      </c>
      <c r="U63" s="175"/>
      <c r="V63" s="175"/>
      <c r="W63" s="176">
        <f>W27</f>
        <v>30</v>
      </c>
      <c r="X63" s="176"/>
      <c r="Y63" s="176"/>
      <c r="Z63" s="176"/>
      <c r="AA63" s="177">
        <f t="shared" si="13"/>
        <v>46310</v>
      </c>
      <c r="AB63" s="173"/>
      <c r="AC63" s="173"/>
      <c r="AD63" s="173"/>
      <c r="AE63" s="173"/>
      <c r="AF63" s="173"/>
      <c r="AG63" s="173"/>
      <c r="AH63" s="178"/>
      <c r="AK63" s="54"/>
    </row>
    <row r="64" spans="2:37" ht="15" customHeight="1" x14ac:dyDescent="0.15">
      <c r="B64" s="37"/>
      <c r="C64" s="38"/>
      <c r="D64" s="38"/>
      <c r="E64" s="607" t="str">
        <f t="shared" si="10"/>
        <v>그린)타르타르닭강정2편(사전예약)</v>
      </c>
      <c r="F64" s="608"/>
      <c r="G64" s="608"/>
      <c r="H64" s="608"/>
      <c r="I64" s="608"/>
      <c r="J64" s="608"/>
      <c r="K64" s="608"/>
      <c r="L64" s="609"/>
      <c r="M64" s="336">
        <f t="shared" si="11"/>
        <v>60</v>
      </c>
      <c r="N64" s="337"/>
      <c r="O64" s="337"/>
      <c r="P64" s="338"/>
      <c r="Q64" s="377">
        <f t="shared" si="12"/>
        <v>0</v>
      </c>
      <c r="R64" s="378"/>
      <c r="S64" s="379"/>
      <c r="T64" s="175">
        <f t="shared" ref="T64:T65" si="14">T29</f>
        <v>0</v>
      </c>
      <c r="U64" s="175"/>
      <c r="V64" s="175"/>
      <c r="W64" s="176">
        <f t="shared" ref="W64:W65" si="15">W29</f>
        <v>0</v>
      </c>
      <c r="X64" s="176"/>
      <c r="Y64" s="176"/>
      <c r="Z64" s="176"/>
      <c r="AA64" s="177" t="str">
        <f t="shared" si="13"/>
        <v/>
      </c>
      <c r="AB64" s="173"/>
      <c r="AC64" s="173"/>
      <c r="AD64" s="173"/>
      <c r="AE64" s="173"/>
      <c r="AF64" s="173"/>
      <c r="AG64" s="173"/>
      <c r="AH64" s="178"/>
      <c r="AK64" s="54"/>
    </row>
    <row r="65" spans="2:37" ht="15" customHeight="1" x14ac:dyDescent="0.15">
      <c r="B65" s="37"/>
      <c r="C65" s="38"/>
      <c r="D65" s="38"/>
      <c r="E65" s="607" t="str">
        <f t="shared" si="10"/>
        <v>그린)통다리살치킨버거2편</v>
      </c>
      <c r="F65" s="608"/>
      <c r="G65" s="608"/>
      <c r="H65" s="608"/>
      <c r="I65" s="608"/>
      <c r="J65" s="608"/>
      <c r="K65" s="608"/>
      <c r="L65" s="609"/>
      <c r="M65" s="336">
        <f t="shared" si="11"/>
        <v>35</v>
      </c>
      <c r="N65" s="337"/>
      <c r="O65" s="337"/>
      <c r="P65" s="338"/>
      <c r="Q65" s="377">
        <f>Q30</f>
        <v>28</v>
      </c>
      <c r="R65" s="378"/>
      <c r="S65" s="379"/>
      <c r="T65" s="175">
        <f t="shared" si="14"/>
        <v>0</v>
      </c>
      <c r="U65" s="175"/>
      <c r="V65" s="175"/>
      <c r="W65" s="176">
        <f t="shared" si="15"/>
        <v>28</v>
      </c>
      <c r="X65" s="176"/>
      <c r="Y65" s="176"/>
      <c r="Z65" s="176"/>
      <c r="AA65" s="177">
        <f t="shared" si="13"/>
        <v>46312</v>
      </c>
      <c r="AB65" s="173"/>
      <c r="AC65" s="173"/>
      <c r="AD65" s="173"/>
      <c r="AE65" s="173"/>
      <c r="AF65" s="173"/>
      <c r="AG65" s="173"/>
      <c r="AH65" s="178"/>
      <c r="AK65" s="54"/>
    </row>
    <row r="66" spans="2:37" ht="16.5" customHeight="1" x14ac:dyDescent="0.15">
      <c r="B66" s="37"/>
      <c r="C66" s="38"/>
      <c r="D66" s="38"/>
      <c r="E66" s="607"/>
      <c r="F66" s="608"/>
      <c r="G66" s="608"/>
      <c r="H66" s="608"/>
      <c r="I66" s="608"/>
      <c r="J66" s="608"/>
      <c r="K66" s="608"/>
      <c r="L66" s="609"/>
      <c r="M66" s="336"/>
      <c r="N66" s="337"/>
      <c r="O66" s="337"/>
      <c r="P66" s="338"/>
      <c r="Q66" s="377"/>
      <c r="R66" s="378"/>
      <c r="S66" s="379"/>
      <c r="T66" s="367"/>
      <c r="U66" s="375"/>
      <c r="V66" s="376"/>
      <c r="W66" s="336"/>
      <c r="X66" s="337"/>
      <c r="Y66" s="337"/>
      <c r="Z66" s="338"/>
      <c r="AA66" s="384"/>
      <c r="AB66" s="385"/>
      <c r="AC66" s="385"/>
      <c r="AD66" s="385"/>
      <c r="AE66" s="385"/>
      <c r="AF66" s="385"/>
      <c r="AG66" s="385"/>
      <c r="AH66" s="386"/>
      <c r="AK66" s="54"/>
    </row>
    <row r="67" spans="2:37" ht="18" customHeight="1" thickBot="1" x14ac:dyDescent="0.2">
      <c r="B67" s="632" t="str">
        <f>B32</f>
        <v>총수량</v>
      </c>
      <c r="C67" s="633"/>
      <c r="D67" s="634"/>
      <c r="E67" s="703"/>
      <c r="F67" s="704"/>
      <c r="G67" s="704"/>
      <c r="H67" s="704"/>
      <c r="I67" s="704"/>
      <c r="J67" s="704"/>
      <c r="K67" s="704"/>
      <c r="L67" s="704"/>
      <c r="M67" s="702">
        <f>M32</f>
        <v>446</v>
      </c>
      <c r="N67" s="702"/>
      <c r="O67" s="702"/>
      <c r="P67" s="702"/>
      <c r="Q67" s="702"/>
      <c r="R67" s="702"/>
      <c r="S67" s="702"/>
      <c r="T67" s="702"/>
      <c r="U67" s="702"/>
      <c r="V67" s="702"/>
      <c r="W67" s="702"/>
      <c r="X67" s="702"/>
      <c r="Y67" s="702"/>
      <c r="Z67" s="702"/>
      <c r="AA67" s="635"/>
      <c r="AB67" s="636"/>
      <c r="AC67" s="636"/>
      <c r="AD67" s="636"/>
      <c r="AE67" s="636"/>
      <c r="AF67" s="636"/>
      <c r="AG67" s="636"/>
      <c r="AH67" s="638"/>
    </row>
    <row r="68" spans="2:37" ht="18" customHeight="1" x14ac:dyDescent="0.15">
      <c r="B68" s="620" t="str">
        <f>B33</f>
        <v>3자물류 (더원물류)
담당자 박병선이사  010-4448-1456</v>
      </c>
      <c r="C68" s="621"/>
      <c r="D68" s="621"/>
      <c r="E68" s="621"/>
      <c r="F68" s="621"/>
      <c r="G68" s="621"/>
      <c r="H68" s="621"/>
      <c r="I68" s="621"/>
      <c r="J68" s="621"/>
      <c r="K68" s="621"/>
      <c r="L68" s="621"/>
      <c r="M68" s="621"/>
      <c r="N68" s="621"/>
      <c r="O68" s="621"/>
      <c r="P68" s="621"/>
      <c r="Q68" s="621"/>
      <c r="R68" s="621"/>
      <c r="S68" s="621"/>
      <c r="T68" s="621"/>
      <c r="U68" s="621"/>
      <c r="V68" s="622"/>
      <c r="W68" s="626" t="str">
        <f>W33</f>
        <v>경상북도 경산시 압량읍 가야로 20</v>
      </c>
      <c r="X68" s="627"/>
      <c r="Y68" s="627"/>
      <c r="Z68" s="627"/>
      <c r="AA68" s="627"/>
      <c r="AB68" s="627"/>
      <c r="AC68" s="627"/>
      <c r="AD68" s="627"/>
      <c r="AE68" s="627"/>
      <c r="AF68" s="627"/>
      <c r="AG68" s="627"/>
      <c r="AH68" s="628"/>
    </row>
    <row r="69" spans="2:37" ht="18" customHeight="1" thickBot="1" x14ac:dyDescent="0.2">
      <c r="B69" s="623"/>
      <c r="C69" s="624"/>
      <c r="D69" s="624"/>
      <c r="E69" s="624"/>
      <c r="F69" s="624"/>
      <c r="G69" s="624"/>
      <c r="H69" s="624"/>
      <c r="I69" s="624"/>
      <c r="J69" s="624"/>
      <c r="K69" s="624"/>
      <c r="L69" s="624"/>
      <c r="M69" s="624"/>
      <c r="N69" s="624"/>
      <c r="O69" s="624"/>
      <c r="P69" s="624"/>
      <c r="Q69" s="624"/>
      <c r="R69" s="624"/>
      <c r="S69" s="624"/>
      <c r="T69" s="624"/>
      <c r="U69" s="624"/>
      <c r="V69" s="625"/>
      <c r="W69" s="629"/>
      <c r="X69" s="630"/>
      <c r="Y69" s="630"/>
      <c r="Z69" s="630"/>
      <c r="AA69" s="630"/>
      <c r="AB69" s="630"/>
      <c r="AC69" s="630"/>
      <c r="AD69" s="630"/>
      <c r="AE69" s="630"/>
      <c r="AF69" s="630"/>
      <c r="AG69" s="630"/>
      <c r="AH69" s="631"/>
    </row>
    <row r="70" spans="2:37" ht="15" customHeight="1" x14ac:dyDescent="0.15"/>
  </sheetData>
  <mergeCells count="302">
    <mergeCell ref="M64:P64"/>
    <mergeCell ref="E62:L62"/>
    <mergeCell ref="M62:P62"/>
    <mergeCell ref="AA62:AH62"/>
    <mergeCell ref="AA58:AH58"/>
    <mergeCell ref="AA63:AH63"/>
    <mergeCell ref="E60:L60"/>
    <mergeCell ref="AA60:AH60"/>
    <mergeCell ref="M63:P63"/>
    <mergeCell ref="Q64:S64"/>
    <mergeCell ref="T64:V64"/>
    <mergeCell ref="Q63:S63"/>
    <mergeCell ref="T63:V63"/>
    <mergeCell ref="W64:Z64"/>
    <mergeCell ref="Q62:S62"/>
    <mergeCell ref="T62:V62"/>
    <mergeCell ref="W62:Z62"/>
    <mergeCell ref="W59:Z59"/>
    <mergeCell ref="E58:L58"/>
    <mergeCell ref="E64:L64"/>
    <mergeCell ref="E63:L63"/>
    <mergeCell ref="Q51:S51"/>
    <mergeCell ref="T51:V51"/>
    <mergeCell ref="W51:Z51"/>
    <mergeCell ref="AA51:AH51"/>
    <mergeCell ref="M55:P55"/>
    <mergeCell ref="AA64:AH64"/>
    <mergeCell ref="E57:L57"/>
    <mergeCell ref="M57:P57"/>
    <mergeCell ref="Q57:S57"/>
    <mergeCell ref="T58:V58"/>
    <mergeCell ref="W58:Z58"/>
    <mergeCell ref="E61:L61"/>
    <mergeCell ref="W60:Z60"/>
    <mergeCell ref="W63:Z63"/>
    <mergeCell ref="Q60:S60"/>
    <mergeCell ref="T60:V60"/>
    <mergeCell ref="E59:L59"/>
    <mergeCell ref="M59:P59"/>
    <mergeCell ref="Q59:S59"/>
    <mergeCell ref="T59:V59"/>
    <mergeCell ref="E53:L53"/>
    <mergeCell ref="AA59:AH59"/>
    <mergeCell ref="B68:V69"/>
    <mergeCell ref="W68:AH69"/>
    <mergeCell ref="B67:D67"/>
    <mergeCell ref="E67:L67"/>
    <mergeCell ref="M67:Z67"/>
    <mergeCell ref="AA67:AH67"/>
    <mergeCell ref="Q65:S65"/>
    <mergeCell ref="T65:V65"/>
    <mergeCell ref="W65:Z65"/>
    <mergeCell ref="AA65:AH65"/>
    <mergeCell ref="E65:L65"/>
    <mergeCell ref="M65:P65"/>
    <mergeCell ref="E66:L66"/>
    <mergeCell ref="M66:P66"/>
    <mergeCell ref="AA66:AH66"/>
    <mergeCell ref="T66:V66"/>
    <mergeCell ref="W66:Z66"/>
    <mergeCell ref="Q66:S66"/>
    <mergeCell ref="E16:L16"/>
    <mergeCell ref="E15:L15"/>
    <mergeCell ref="Q16:S16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V6:AA7"/>
    <mergeCell ref="AB6:AC7"/>
    <mergeCell ref="AD6:AH7"/>
    <mergeCell ref="C8:F9"/>
    <mergeCell ref="G8:P9"/>
    <mergeCell ref="E12:L12"/>
    <mergeCell ref="M12:P12"/>
    <mergeCell ref="Q12:S12"/>
    <mergeCell ref="T12:V12"/>
    <mergeCell ref="W12:Z12"/>
    <mergeCell ref="AA12:AH12"/>
    <mergeCell ref="R6:U7"/>
    <mergeCell ref="R8:U9"/>
    <mergeCell ref="V8:AH9"/>
    <mergeCell ref="AA56:AH56"/>
    <mergeCell ref="W15:Z15"/>
    <mergeCell ref="W19:Z19"/>
    <mergeCell ref="AA23:AH23"/>
    <mergeCell ref="Q23:S23"/>
    <mergeCell ref="AA25:AH25"/>
    <mergeCell ref="AA15:AH15"/>
    <mergeCell ref="T23:V23"/>
    <mergeCell ref="M48:P48"/>
    <mergeCell ref="AA55:AH55"/>
    <mergeCell ref="G39:P40"/>
    <mergeCell ref="L41:P42"/>
    <mergeCell ref="T50:V50"/>
    <mergeCell ref="M29:P29"/>
    <mergeCell ref="M31:P31"/>
    <mergeCell ref="W50:Z50"/>
    <mergeCell ref="E22:L22"/>
    <mergeCell ref="AA22:AH22"/>
    <mergeCell ref="E17:L17"/>
    <mergeCell ref="T49:V49"/>
    <mergeCell ref="W49:Z49"/>
    <mergeCell ref="AA49:AH49"/>
    <mergeCell ref="M24:P24"/>
    <mergeCell ref="Q24:S24"/>
    <mergeCell ref="M30:P30"/>
    <mergeCell ref="M32:Z32"/>
    <mergeCell ref="W48:Z48"/>
    <mergeCell ref="M47:P47"/>
    <mergeCell ref="R39:U40"/>
    <mergeCell ref="G45:P46"/>
    <mergeCell ref="Q39:Q46"/>
    <mergeCell ref="R41:U42"/>
    <mergeCell ref="V41:AA42"/>
    <mergeCell ref="R45:U46"/>
    <mergeCell ref="R43:U44"/>
    <mergeCell ref="T48:V48"/>
    <mergeCell ref="AA32:AH32"/>
    <mergeCell ref="E31:L31"/>
    <mergeCell ref="E29:L29"/>
    <mergeCell ref="AA27:AH27"/>
    <mergeCell ref="AB45:AC46"/>
    <mergeCell ref="AA26:AH26"/>
    <mergeCell ref="Q13:S13"/>
    <mergeCell ref="T13:V13"/>
    <mergeCell ref="W13:Z13"/>
    <mergeCell ref="AA13:AH13"/>
    <mergeCell ref="E13:L13"/>
    <mergeCell ref="M13:P13"/>
    <mergeCell ref="AA17:AH17"/>
    <mergeCell ref="E21:L21"/>
    <mergeCell ref="M21:P21"/>
    <mergeCell ref="Q21:S21"/>
    <mergeCell ref="T21:V21"/>
    <mergeCell ref="W21:Z21"/>
    <mergeCell ref="AA21:AH21"/>
    <mergeCell ref="AA19:AH19"/>
    <mergeCell ref="AA20:AH20"/>
    <mergeCell ref="AA18:AH18"/>
    <mergeCell ref="W27:Z27"/>
    <mergeCell ref="E30:L30"/>
    <mergeCell ref="AA57:AH57"/>
    <mergeCell ref="E14:L14"/>
    <mergeCell ref="M14:P14"/>
    <mergeCell ref="Q14:S14"/>
    <mergeCell ref="T14:V14"/>
    <mergeCell ref="W14:Z14"/>
    <mergeCell ref="AA14:AH14"/>
    <mergeCell ref="E49:L49"/>
    <mergeCell ref="E24:L24"/>
    <mergeCell ref="T24:V24"/>
    <mergeCell ref="W24:Z24"/>
    <mergeCell ref="AA24:AH24"/>
    <mergeCell ref="AA16:AH16"/>
    <mergeCell ref="M15:P15"/>
    <mergeCell ref="Q27:S27"/>
    <mergeCell ref="M16:P16"/>
    <mergeCell ref="V43:AH44"/>
    <mergeCell ref="AD45:AH46"/>
    <mergeCell ref="W56:Z56"/>
    <mergeCell ref="W55:Z55"/>
    <mergeCell ref="T55:V55"/>
    <mergeCell ref="Q55:S55"/>
    <mergeCell ref="T57:V57"/>
    <mergeCell ref="T56:V56"/>
    <mergeCell ref="T27:V27"/>
    <mergeCell ref="B37:AH38"/>
    <mergeCell ref="E50:L50"/>
    <mergeCell ref="W47:Z47"/>
    <mergeCell ref="AA47:AH47"/>
    <mergeCell ref="W29:Z29"/>
    <mergeCell ref="B33:V34"/>
    <mergeCell ref="M27:P27"/>
    <mergeCell ref="Q48:S48"/>
    <mergeCell ref="AA50:AH50"/>
    <mergeCell ref="M50:P50"/>
    <mergeCell ref="Q50:S50"/>
    <mergeCell ref="M49:P49"/>
    <mergeCell ref="Q49:S49"/>
    <mergeCell ref="AA48:AH48"/>
    <mergeCell ref="Q31:S31"/>
    <mergeCell ref="T31:V31"/>
    <mergeCell ref="W31:Z31"/>
    <mergeCell ref="Q30:S30"/>
    <mergeCell ref="T30:V30"/>
    <mergeCell ref="W30:Z30"/>
    <mergeCell ref="AA29:AH29"/>
    <mergeCell ref="AA31:AH31"/>
    <mergeCell ref="E27:L27"/>
    <mergeCell ref="E26:L26"/>
    <mergeCell ref="W33:AH34"/>
    <mergeCell ref="T47:V47"/>
    <mergeCell ref="V39:AH40"/>
    <mergeCell ref="AD41:AH42"/>
    <mergeCell ref="AB41:AC42"/>
    <mergeCell ref="B32:D32"/>
    <mergeCell ref="E32:L32"/>
    <mergeCell ref="E28:L28"/>
    <mergeCell ref="M28:P28"/>
    <mergeCell ref="Q28:S28"/>
    <mergeCell ref="T28:V28"/>
    <mergeCell ref="W28:Z28"/>
    <mergeCell ref="AA28:AH28"/>
    <mergeCell ref="C39:F40"/>
    <mergeCell ref="G43:P44"/>
    <mergeCell ref="G41:K42"/>
    <mergeCell ref="V45:AA46"/>
    <mergeCell ref="B39:B46"/>
    <mergeCell ref="C41:F42"/>
    <mergeCell ref="Q47:S47"/>
    <mergeCell ref="AA30:AH30"/>
    <mergeCell ref="Q29:S29"/>
    <mergeCell ref="T29:V29"/>
    <mergeCell ref="T16:V16"/>
    <mergeCell ref="M26:P26"/>
    <mergeCell ref="Q26:S26"/>
    <mergeCell ref="T26:V26"/>
    <mergeCell ref="W26:Z26"/>
    <mergeCell ref="M22:P22"/>
    <mergeCell ref="Q22:S22"/>
    <mergeCell ref="T22:V22"/>
    <mergeCell ref="W22:Z22"/>
    <mergeCell ref="M17:P17"/>
    <mergeCell ref="Q17:S17"/>
    <mergeCell ref="T17:V17"/>
    <mergeCell ref="W17:Z17"/>
    <mergeCell ref="Q19:S19"/>
    <mergeCell ref="T19:V19"/>
    <mergeCell ref="B13:D13"/>
    <mergeCell ref="M25:P25"/>
    <mergeCell ref="W25:Z25"/>
    <mergeCell ref="Q25:S25"/>
    <mergeCell ref="T25:V25"/>
    <mergeCell ref="E23:L23"/>
    <mergeCell ref="M18:P18"/>
    <mergeCell ref="Q18:S18"/>
    <mergeCell ref="T18:V18"/>
    <mergeCell ref="W18:Z18"/>
    <mergeCell ref="W20:Z20"/>
    <mergeCell ref="T20:V20"/>
    <mergeCell ref="Q20:S20"/>
    <mergeCell ref="E25:L25"/>
    <mergeCell ref="M23:P23"/>
    <mergeCell ref="E20:L20"/>
    <mergeCell ref="M20:P20"/>
    <mergeCell ref="W23:Z23"/>
    <mergeCell ref="Q15:S15"/>
    <mergeCell ref="E18:L18"/>
    <mergeCell ref="E19:L19"/>
    <mergeCell ref="M19:P19"/>
    <mergeCell ref="W16:Z16"/>
    <mergeCell ref="T15:V15"/>
    <mergeCell ref="W52:Z52"/>
    <mergeCell ref="AA52:AH52"/>
    <mergeCell ref="M61:P61"/>
    <mergeCell ref="Q61:S61"/>
    <mergeCell ref="T61:V61"/>
    <mergeCell ref="M58:P58"/>
    <mergeCell ref="Q58:S58"/>
    <mergeCell ref="AA54:AH54"/>
    <mergeCell ref="T52:V52"/>
    <mergeCell ref="AA61:AH61"/>
    <mergeCell ref="M52:P52"/>
    <mergeCell ref="Q52:S52"/>
    <mergeCell ref="W57:Z57"/>
    <mergeCell ref="W61:Z61"/>
    <mergeCell ref="M54:P54"/>
    <mergeCell ref="Q54:S54"/>
    <mergeCell ref="T54:V54"/>
    <mergeCell ref="W54:Z54"/>
    <mergeCell ref="T53:V53"/>
    <mergeCell ref="Q56:S56"/>
    <mergeCell ref="AA53:AH53"/>
    <mergeCell ref="W53:Z53"/>
    <mergeCell ref="M53:P53"/>
    <mergeCell ref="Q53:S53"/>
    <mergeCell ref="E52:L52"/>
    <mergeCell ref="E55:L55"/>
    <mergeCell ref="E56:L56"/>
    <mergeCell ref="E54:L54"/>
    <mergeCell ref="M60:P60"/>
    <mergeCell ref="E51:L51"/>
    <mergeCell ref="M51:P51"/>
    <mergeCell ref="C43:F44"/>
    <mergeCell ref="E48:L48"/>
    <mergeCell ref="C45:F46"/>
    <mergeCell ref="M56:P56"/>
    <mergeCell ref="E47:L47"/>
    <mergeCell ref="B48:D48"/>
  </mergeCells>
  <phoneticPr fontId="7" type="noConversion"/>
  <conditionalFormatting sqref="AA13:AH14">
    <cfRule type="expression" dxfId="657" priority="10234">
      <formula>Q13:S31=0</formula>
    </cfRule>
  </conditionalFormatting>
  <conditionalFormatting sqref="AA15:AH17">
    <cfRule type="expression" dxfId="656" priority="8">
      <formula>Q15:S32=0</formula>
    </cfRule>
  </conditionalFormatting>
  <conditionalFormatting sqref="AA18:AH19 AA21:AH22">
    <cfRule type="expression" dxfId="655" priority="4">
      <formula>Q18:S34=0</formula>
    </cfRule>
  </conditionalFormatting>
  <conditionalFormatting sqref="AA20:AH20 AA23:AH24">
    <cfRule type="expression" dxfId="654" priority="10123">
      <formula>Q20:S35=0</formula>
    </cfRule>
  </conditionalFormatting>
  <conditionalFormatting sqref="AA25:AH26 AA29:AH30">
    <cfRule type="expression" dxfId="653" priority="10362">
      <formula>Q25:S38=0</formula>
    </cfRule>
  </conditionalFormatting>
  <conditionalFormatting sqref="AA27:AH28">
    <cfRule type="expression" dxfId="652" priority="2">
      <formula>Q27:S41=0</formula>
    </cfRule>
  </conditionalFormatting>
  <conditionalFormatting sqref="AA31:AH31">
    <cfRule type="expression" dxfId="651" priority="41">
      <formula>Q31:S45=0</formula>
    </cfRule>
  </conditionalFormatting>
  <conditionalFormatting sqref="AA32:AH32">
    <cfRule type="expression" dxfId="650" priority="18">
      <formula>Q32:S47=0</formula>
    </cfRule>
  </conditionalFormatting>
  <conditionalFormatting sqref="AA48:AH65">
    <cfRule type="expression" dxfId="649" priority="10282">
      <formula>Q48:S69=0</formula>
    </cfRule>
  </conditionalFormatting>
  <conditionalFormatting sqref="AA66:AH66">
    <cfRule type="expression" dxfId="648" priority="10249">
      <formula>Q66:S85=0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43 W68 B2:B4 C45 C2:F3 C6 C10 C4 C41 H37:K40 W33 G8:L11 N8:P11 H2:K5 G2:G6 M2:P5 L2:L6 Q2:AH11 G43:L46 N43:P46 G37:G41 Q37:AH46 M37:P40 L37:L41 E32:M32 D35:F38 G35:AH36 B35:C39 B47:D47 C16:D16 E14:E16 B12:E13 C17:E31 B16:B33 M8:M31 T13:T31 Q13:Q31 AA47:AA66 B48:B68 E47:E67 Q48:Q66 M43:M67 T48:T66 AA12:AA32" xr:uid="{1748E12C-0CDB-4C4F-964D-479E9EB55EB7}"/>
  </dataValidations>
  <printOptions horizontalCentered="1"/>
  <pageMargins left="0" right="0" top="0.11811023622047245" bottom="0" header="0" footer="0"/>
  <pageSetup paperSize="9" scale="81" orientation="portrait"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B22D-5DF0-4D29-8145-BD583A8F38AB}">
  <sheetPr codeName="Sheet105">
    <tabColor theme="1" tint="0.14999847407452621"/>
  </sheetPr>
  <dimension ref="A1:I30"/>
  <sheetViews>
    <sheetView zoomScale="115" zoomScaleNormal="115" workbookViewId="0">
      <selection sqref="A1:D15"/>
    </sheetView>
  </sheetViews>
  <sheetFormatPr defaultRowHeight="13.5" x14ac:dyDescent="0.15"/>
  <cols>
    <col min="1" max="1" width="10.33203125" customWidth="1"/>
    <col min="2" max="2" width="18.5546875" customWidth="1"/>
    <col min="3" max="3" width="22.6640625" bestFit="1" customWidth="1"/>
    <col min="5" max="8" width="8.88671875" style="35"/>
    <col min="10" max="10" width="9.44140625" bestFit="1" customWidth="1"/>
  </cols>
  <sheetData>
    <row r="1" spans="1:9" ht="24.75" customHeight="1" x14ac:dyDescent="0.3">
      <c r="A1" s="114" t="s" ph="1">
        <v>433</v>
      </c>
      <c r="B1" s="114" t="s" ph="1">
        <v>66</v>
      </c>
      <c r="C1" s="114" ph="1"/>
      <c r="D1" s="77"/>
      <c r="E1"/>
      <c r="I1" s="35"/>
    </row>
    <row r="2" spans="1:9" ht="16.5" x14ac:dyDescent="0.15">
      <c r="A2" t="s">
        <v>35</v>
      </c>
      <c r="B2" s="26" t="s">
        <v>213</v>
      </c>
      <c r="C2" t="s">
        <v>217</v>
      </c>
      <c r="D2" t="s">
        <v>18</v>
      </c>
      <c r="E2"/>
      <c r="I2" s="35"/>
    </row>
    <row r="3" spans="1:9" ht="16.5" x14ac:dyDescent="0.15">
      <c r="A3" s="26" t="s">
        <v>78</v>
      </c>
      <c r="B3" s="26">
        <v>7</v>
      </c>
      <c r="C3" s="26">
        <v>4</v>
      </c>
      <c r="D3">
        <v>11</v>
      </c>
      <c r="E3"/>
      <c r="I3" s="35"/>
    </row>
    <row r="4" spans="1:9" x14ac:dyDescent="0.15">
      <c r="A4" t="s">
        <v>109</v>
      </c>
      <c r="B4">
        <v>4</v>
      </c>
      <c r="C4">
        <v>5</v>
      </c>
      <c r="D4">
        <v>9</v>
      </c>
      <c r="E4"/>
      <c r="I4" s="35"/>
    </row>
    <row r="5" spans="1:9" x14ac:dyDescent="0.15">
      <c r="A5" t="s">
        <v>37</v>
      </c>
      <c r="B5">
        <v>13</v>
      </c>
      <c r="C5">
        <v>3</v>
      </c>
      <c r="D5">
        <v>16</v>
      </c>
      <c r="E5"/>
      <c r="I5" s="35"/>
    </row>
    <row r="6" spans="1:9" x14ac:dyDescent="0.15">
      <c r="A6" t="s">
        <v>36</v>
      </c>
      <c r="B6">
        <v>12</v>
      </c>
      <c r="C6">
        <v>17</v>
      </c>
      <c r="D6">
        <v>29</v>
      </c>
      <c r="E6"/>
      <c r="F6"/>
      <c r="G6"/>
      <c r="H6"/>
    </row>
    <row r="7" spans="1:9" x14ac:dyDescent="0.15">
      <c r="A7" t="s">
        <v>54</v>
      </c>
      <c r="B7">
        <v>27</v>
      </c>
      <c r="C7">
        <v>16</v>
      </c>
      <c r="D7">
        <v>43</v>
      </c>
      <c r="E7"/>
      <c r="F7"/>
      <c r="G7"/>
      <c r="H7"/>
    </row>
    <row r="8" spans="1:9" x14ac:dyDescent="0.15">
      <c r="A8" t="s">
        <v>138</v>
      </c>
      <c r="B8">
        <v>2</v>
      </c>
      <c r="C8">
        <v>5</v>
      </c>
      <c r="D8">
        <v>7</v>
      </c>
      <c r="E8"/>
      <c r="F8"/>
      <c r="G8"/>
      <c r="H8"/>
    </row>
    <row r="9" spans="1:9" x14ac:dyDescent="0.15">
      <c r="A9" t="s">
        <v>133</v>
      </c>
      <c r="B9">
        <v>4</v>
      </c>
      <c r="C9">
        <v>3</v>
      </c>
      <c r="D9">
        <v>7</v>
      </c>
      <c r="E9"/>
      <c r="F9"/>
      <c r="G9"/>
      <c r="H9"/>
    </row>
    <row r="10" spans="1:9" x14ac:dyDescent="0.15">
      <c r="A10" t="s">
        <v>40</v>
      </c>
      <c r="B10">
        <v>11</v>
      </c>
      <c r="C10">
        <v>17</v>
      </c>
      <c r="D10">
        <v>28</v>
      </c>
      <c r="E10"/>
      <c r="F10"/>
      <c r="G10"/>
      <c r="H10"/>
    </row>
    <row r="11" spans="1:9" x14ac:dyDescent="0.15">
      <c r="A11" t="s">
        <v>94</v>
      </c>
      <c r="B11">
        <v>23</v>
      </c>
      <c r="C11">
        <v>13</v>
      </c>
      <c r="D11">
        <v>36</v>
      </c>
      <c r="E11"/>
      <c r="F11"/>
      <c r="G11"/>
      <c r="H11"/>
    </row>
    <row r="12" spans="1:9" x14ac:dyDescent="0.15">
      <c r="A12" t="s">
        <v>39</v>
      </c>
      <c r="B12">
        <v>10</v>
      </c>
      <c r="C12">
        <v>4</v>
      </c>
      <c r="D12">
        <v>14</v>
      </c>
      <c r="E12"/>
      <c r="F12"/>
      <c r="G12"/>
      <c r="H12"/>
    </row>
    <row r="13" spans="1:9" ht="15" customHeight="1" x14ac:dyDescent="0.15">
      <c r="A13" t="s">
        <v>89</v>
      </c>
      <c r="B13">
        <v>116</v>
      </c>
      <c r="C13">
        <v>24</v>
      </c>
      <c r="D13">
        <v>140</v>
      </c>
      <c r="E13"/>
      <c r="F13"/>
      <c r="G13"/>
      <c r="H13"/>
    </row>
    <row r="14" spans="1:9" ht="15" customHeight="1" x14ac:dyDescent="0.15">
      <c r="A14" t="s">
        <v>38</v>
      </c>
      <c r="B14">
        <v>28</v>
      </c>
      <c r="C14">
        <v>15</v>
      </c>
      <c r="D14">
        <v>43</v>
      </c>
      <c r="E14"/>
      <c r="F14"/>
      <c r="G14"/>
      <c r="H14"/>
    </row>
    <row r="15" spans="1:9" ht="15" customHeight="1" x14ac:dyDescent="0.15">
      <c r="A15" s="22" t="s">
        <v>18</v>
      </c>
      <c r="B15" s="22">
        <v>257</v>
      </c>
      <c r="C15">
        <v>126</v>
      </c>
      <c r="D15">
        <v>383</v>
      </c>
      <c r="E15"/>
      <c r="F15"/>
      <c r="G15"/>
      <c r="H15"/>
    </row>
    <row r="16" spans="1:9" ht="15" customHeight="1" x14ac:dyDescent="0.15">
      <c r="A16" s="22"/>
      <c r="B16" s="22"/>
      <c r="C16" s="22"/>
      <c r="E16"/>
      <c r="F16"/>
      <c r="G16"/>
      <c r="H16"/>
    </row>
    <row r="17" spans="1:8" ht="15" customHeight="1" x14ac:dyDescent="0.15">
      <c r="A17" s="33"/>
      <c r="B17" s="33"/>
      <c r="C17" s="22"/>
      <c r="E17"/>
      <c r="F17"/>
      <c r="G17"/>
      <c r="H17"/>
    </row>
    <row r="18" spans="1:8" ht="15" customHeight="1" x14ac:dyDescent="0.15">
      <c r="A18" s="32"/>
      <c r="B18" s="32"/>
      <c r="C18" s="22"/>
      <c r="E18"/>
      <c r="F18"/>
      <c r="G18"/>
      <c r="H18"/>
    </row>
    <row r="19" spans="1:8" ht="15" customHeight="1" x14ac:dyDescent="0.15">
      <c r="A19" s="22"/>
      <c r="B19" s="22"/>
      <c r="C19" s="22"/>
      <c r="E19"/>
      <c r="F19"/>
      <c r="G19"/>
      <c r="H19"/>
    </row>
    <row r="20" spans="1:8" ht="15" customHeight="1" x14ac:dyDescent="0.15">
      <c r="A20" s="22"/>
      <c r="B20" s="22"/>
      <c r="C20" s="22"/>
      <c r="E20"/>
      <c r="F20"/>
      <c r="G20"/>
      <c r="H20"/>
    </row>
    <row r="21" spans="1:8" ht="15" customHeight="1" x14ac:dyDescent="0.15">
      <c r="A21" s="22"/>
      <c r="B21" s="22"/>
      <c r="C21" s="22"/>
      <c r="E21"/>
      <c r="F21"/>
      <c r="G21"/>
      <c r="H21"/>
    </row>
    <row r="22" spans="1:8" ht="15" customHeight="1" x14ac:dyDescent="0.15">
      <c r="A22" s="22"/>
      <c r="B22" s="22"/>
      <c r="C22" s="22"/>
      <c r="E22"/>
      <c r="F22"/>
      <c r="G22"/>
      <c r="H22"/>
    </row>
    <row r="23" spans="1:8" ht="16.5" x14ac:dyDescent="0.15">
      <c r="A23" s="22"/>
      <c r="B23" s="22"/>
      <c r="C23" s="22"/>
      <c r="E23"/>
      <c r="F23"/>
      <c r="G23"/>
      <c r="H23"/>
    </row>
    <row r="24" spans="1:8" ht="16.5" x14ac:dyDescent="0.15">
      <c r="A24" s="22"/>
      <c r="B24" s="22"/>
      <c r="C24" s="22"/>
      <c r="E24"/>
      <c r="F24"/>
      <c r="G24"/>
      <c r="H24"/>
    </row>
    <row r="25" spans="1:8" ht="16.5" x14ac:dyDescent="0.15">
      <c r="A25" s="22"/>
      <c r="B25" s="22"/>
      <c r="C25" s="22"/>
      <c r="E25"/>
      <c r="F25"/>
      <c r="G25"/>
      <c r="H25"/>
    </row>
    <row r="26" spans="1:8" ht="16.5" x14ac:dyDescent="0.15">
      <c r="A26" s="22"/>
      <c r="B26" s="22"/>
      <c r="C26" s="22"/>
      <c r="E26"/>
      <c r="F26"/>
      <c r="G26"/>
      <c r="H26"/>
    </row>
    <row r="27" spans="1:8" ht="16.5" x14ac:dyDescent="0.15">
      <c r="A27" s="22"/>
      <c r="B27" s="22"/>
      <c r="C27" s="22"/>
      <c r="E27"/>
      <c r="F27"/>
      <c r="G27"/>
      <c r="H27"/>
    </row>
    <row r="28" spans="1:8" ht="16.5" x14ac:dyDescent="0.15">
      <c r="A28" s="22"/>
      <c r="B28" s="22"/>
      <c r="C28" s="22"/>
      <c r="E28"/>
      <c r="F28"/>
      <c r="G28"/>
      <c r="H28"/>
    </row>
    <row r="29" spans="1:8" ht="16.5" x14ac:dyDescent="0.15">
      <c r="A29" s="22"/>
      <c r="B29" s="22"/>
      <c r="C29" s="22"/>
      <c r="E29"/>
      <c r="F29"/>
      <c r="G29"/>
      <c r="H29"/>
    </row>
    <row r="30" spans="1:8" ht="22.5" x14ac:dyDescent="0.15">
      <c r="A30" ph="1"/>
      <c r="B30" ph="1"/>
      <c r="E30"/>
      <c r="F30"/>
      <c r="G30"/>
      <c r="H30"/>
    </row>
  </sheetData>
  <sortState xmlns:xlrd2="http://schemas.microsoft.com/office/spreadsheetml/2017/richdata2" ref="A3:C14">
    <sortCondition ref="A3:A14" customList="원주2(저온),김해2(저온),양산2(저온),세종2(저온),장성2(저온),김천2(저온),경산2(저온),화성2(저온),청라2(저온),평택2(저온),포천2(저온),양지2(저온)"/>
  </sortState>
  <phoneticPr fontId="7" type="noConversion"/>
  <pageMargins left="0.7" right="0.7" top="0.75" bottom="0.75" header="0.3" footer="0.3"/>
  <pageSetup paperSize="9" orientation="portrait"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45391-AEC3-4B61-BF04-2A249DCF5583}">
  <sheetPr codeName="Sheet106">
    <tabColor theme="1" tint="0.14999847407452621"/>
    <pageSetUpPr fitToPage="1"/>
  </sheetPr>
  <dimension ref="B1:AL42"/>
  <sheetViews>
    <sheetView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3.109375" style="5" bestFit="1" customWidth="1"/>
    <col min="37" max="41" width="4.21875" style="5" customWidth="1"/>
    <col min="42" max="16384" width="2.33203125" style="5"/>
  </cols>
  <sheetData>
    <row r="1" spans="2:38" ht="14.25" thickBot="1" x14ac:dyDescent="0.2">
      <c r="B1" s="29" t="s">
        <v>79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7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7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J13" s="26"/>
      <c r="AK13"/>
      <c r="AL13"/>
    </row>
    <row r="14" spans="2:38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4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  <c r="AJ14" s="26"/>
      <c r="AK14"/>
      <c r="AL14"/>
    </row>
    <row r="15" spans="2:38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11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강원특별자치도 원주시 호저면 주산리 298,1층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원주센터(저온)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강원특별자치도 원주시 호저면 주산리 298,1층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7</v>
      </c>
      <c r="R34" s="174"/>
      <c r="S34" s="174"/>
      <c r="T34" s="175">
        <f>T13</f>
        <v>0</v>
      </c>
      <c r="U34" s="175"/>
      <c r="V34" s="175"/>
      <c r="W34" s="176">
        <f>W13</f>
        <v>7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4</v>
      </c>
      <c r="R35" s="174"/>
      <c r="S35" s="174"/>
      <c r="T35" s="175">
        <f>T14</f>
        <v>0</v>
      </c>
      <c r="U35" s="175"/>
      <c r="V35" s="175"/>
      <c r="W35" s="176">
        <f>W14</f>
        <v>4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11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강원특별자치도 원주시 호저면 주산리 298,1층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AA13:AH14">
    <cfRule type="expression" dxfId="647" priority="1">
      <formula>Q13:S17=0</formula>
    </cfRule>
  </conditionalFormatting>
  <conditionalFormatting sqref="AA15:AH17">
    <cfRule type="expression" dxfId="646" priority="10">
      <formula>Q15:S21=0</formula>
    </cfRule>
  </conditionalFormatting>
  <conditionalFormatting sqref="AA34:AH35">
    <cfRule type="expression" dxfId="645" priority="2">
      <formula>Q13:S16=0</formula>
    </cfRule>
  </conditionalFormatting>
  <conditionalFormatting sqref="AA36:AH38">
    <cfRule type="expression" dxfId="644" priority="5290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T34:T38 Q34:Q38 E34:E39 AA12:AA17 M29:M39 B34:B40 Q13:Q17" xr:uid="{000191B3-9636-4F45-AB5E-5852BF36A5E4}"/>
  </dataValidations>
  <printOptions horizontalCentered="1"/>
  <pageMargins left="0" right="0" top="0.11811023622047245" bottom="0" header="0" footer="0"/>
  <pageSetup paperSize="9" orientation="portrait"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C7849-52BD-4C36-BB1D-C1805D1E8EFF}">
  <sheetPr codeName="Sheet107">
    <tabColor theme="1" tint="0.14999847407452621"/>
    <pageSetUpPr fitToPage="1"/>
  </sheetPr>
  <dimension ref="B1:AL42"/>
  <sheetViews>
    <sheetView topLeftCell="A11"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38" ht="14.25" thickBot="1" x14ac:dyDescent="0.2">
      <c r="B1" s="29" t="s">
        <v>110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4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4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</row>
    <row r="14" spans="2:38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5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5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38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9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108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김해센터(저온)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김해시 진례면 
테크노밸리로 193-28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4</v>
      </c>
      <c r="R34" s="174"/>
      <c r="S34" s="174"/>
      <c r="T34" s="175">
        <f>T13</f>
        <v>0</v>
      </c>
      <c r="U34" s="175"/>
      <c r="V34" s="175"/>
      <c r="W34" s="176">
        <f>W13</f>
        <v>4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5</v>
      </c>
      <c r="R35" s="174"/>
      <c r="S35" s="174"/>
      <c r="T35" s="175">
        <f>T14</f>
        <v>0</v>
      </c>
      <c r="U35" s="175"/>
      <c r="V35" s="175"/>
      <c r="W35" s="176">
        <f>W14</f>
        <v>5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9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김해시 진례면 
테크노밸리로 193-28
TEL 070-4398-2825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AA13:AH14">
    <cfRule type="expression" dxfId="643" priority="2">
      <formula>Q13:S17=0</formula>
    </cfRule>
  </conditionalFormatting>
  <conditionalFormatting sqref="AA15:AH17">
    <cfRule type="expression" dxfId="642" priority="8">
      <formula>Q15:S21=0</formula>
    </cfRule>
  </conditionalFormatting>
  <conditionalFormatting sqref="AA34:AH35">
    <cfRule type="expression" dxfId="641" priority="1">
      <formula>Q13:S16=0</formula>
    </cfRule>
  </conditionalFormatting>
  <conditionalFormatting sqref="AA36:AH36">
    <cfRule type="expression" dxfId="640" priority="4">
      <formula>Q36:S57=0</formula>
    </cfRule>
  </conditionalFormatting>
  <conditionalFormatting sqref="AA37:AH38">
    <cfRule type="expression" dxfId="639" priority="1721">
      <formula>Q15:S22=0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C35:D38 M8:M17 AA12:AA17 Q34:Q38 E34:E39 M29:M39 T34:T38 B34:B40 Q13:Q17" xr:uid="{F3FEC642-3C00-491A-A457-16F62834592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B10A-58F0-4147-B105-F96A63A7D566}">
  <sheetPr codeName="Sheet108">
    <tabColor theme="1" tint="0.14999847407452621"/>
    <pageSetUpPr fitToPage="1"/>
  </sheetPr>
  <dimension ref="B1:AO42"/>
  <sheetViews>
    <sheetView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13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13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  <c r="AO13" s="26"/>
    </row>
    <row r="14" spans="2:41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3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3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41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16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경상남도 양산시 산막공단북3길 25(산막동 313-4)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양산시 산막공단북3길 25(산막동 313-4)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13</v>
      </c>
      <c r="R34" s="174"/>
      <c r="S34" s="174"/>
      <c r="T34" s="175">
        <f>T13</f>
        <v>0</v>
      </c>
      <c r="U34" s="175"/>
      <c r="V34" s="175"/>
      <c r="W34" s="176">
        <f>W13</f>
        <v>13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3</v>
      </c>
      <c r="R35" s="174"/>
      <c r="S35" s="174"/>
      <c r="T35" s="175">
        <f>T14</f>
        <v>0</v>
      </c>
      <c r="U35" s="175"/>
      <c r="V35" s="175"/>
      <c r="W35" s="176">
        <f>W14</f>
        <v>3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16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양산시 산막공단북3길 25(산막동 313-4)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AA13:AH14">
    <cfRule type="expression" dxfId="638" priority="1">
      <formula>Q13:S17=0</formula>
    </cfRule>
  </conditionalFormatting>
  <conditionalFormatting sqref="AA15:AH17">
    <cfRule type="expression" dxfId="637" priority="13">
      <formula>Q15:S21=0</formula>
    </cfRule>
  </conditionalFormatting>
  <conditionalFormatting sqref="AA34:AH35">
    <cfRule type="expression" dxfId="636" priority="2">
      <formula>Q13:S16=0</formula>
    </cfRule>
  </conditionalFormatting>
  <conditionalFormatting sqref="AA36:AH38">
    <cfRule type="expression" dxfId="635" priority="5318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AA12:AA17 Q34:Q38 E34:E39 M29:M39 T34:T38 B34:B40 Q13:Q17" xr:uid="{0A32B4B8-DE00-4170-A1F7-3C982EB9918B}"/>
  </dataValidations>
  <printOptions horizontalCentered="1"/>
  <pageMargins left="0" right="0" top="0.11811023622047245" bottom="0" header="0" footer="0"/>
  <pageSetup paperSize="9" orientation="portrait"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FAC1F-DFF5-4CFC-936E-B7460AF43143}">
  <sheetPr codeName="Sheet110">
    <tabColor theme="1" tint="0.14999847407452621"/>
    <pageSetUpPr fitToPage="1"/>
  </sheetPr>
  <dimension ref="B1:AO42"/>
  <sheetViews>
    <sheetView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12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12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  <c r="AO13" s="26"/>
    </row>
    <row r="14" spans="2:41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17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17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41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29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31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세종센터(저온)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세종특별자치시 연동면
응암리 925 E동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12</v>
      </c>
      <c r="R34" s="174"/>
      <c r="S34" s="174"/>
      <c r="T34" s="175">
        <f>T13</f>
        <v>0</v>
      </c>
      <c r="U34" s="175"/>
      <c r="V34" s="175"/>
      <c r="W34" s="176">
        <f>W13</f>
        <v>12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17</v>
      </c>
      <c r="R35" s="174"/>
      <c r="S35" s="174"/>
      <c r="T35" s="175">
        <f>T14</f>
        <v>0</v>
      </c>
      <c r="U35" s="175"/>
      <c r="V35" s="175"/>
      <c r="W35" s="176">
        <f>W14</f>
        <v>17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29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세종특별자치시 연동면
응암리 925 E동
허승현 대리 044-862-4400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W34:Z35">
    <cfRule type="expression" dxfId="634" priority="1">
      <formula>Q34:S37=0</formula>
    </cfRule>
  </conditionalFormatting>
  <conditionalFormatting sqref="W36:Z38">
    <cfRule type="expression" dxfId="633" priority="2">
      <formula>Q36:S42=0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B12:E12 C29 W40 B2:B4 C31 C2:F3 C6 C10 C4 C27 D21:F24 B21:C25 W19 Q2:AH11 G8:L11 N8:P11 H2:K5 G2:G6 M2:P5 L2:L6 G29:L32 N29:P32 H21:K26 G21:G27 Q21:AH32 M21:P26 L21:L27 F18:M18 B33:E33 C14:D17 T13:T17 AA33:AA38 B13:B19 M8:M17 C35:D38 E13:E18 AA12:AA17 Q34:Q38 E34:E39 M29:M39 T34:T38 B34:B40 Q13:Q17" xr:uid="{6C99A11A-A10A-4943-BA97-2916CCC305FE}"/>
  </dataValidations>
  <printOptions horizontalCentered="1"/>
  <pageMargins left="0" right="0" top="0.11811023622047245" bottom="0" header="0" footer="0"/>
  <pageSetup paperSize="9" orientation="portrait"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CEE71-8696-4437-9F19-75B0D14745B1}">
  <sheetPr codeName="Sheet109">
    <tabColor theme="1" tint="0.14999847407452621"/>
    <pageSetUpPr fitToPage="1"/>
  </sheetPr>
  <dimension ref="B1:AO42"/>
  <sheetViews>
    <sheetView topLeftCell="A6"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.33203125" style="5" customWidth="1"/>
    <col min="40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55</v>
      </c>
      <c r="C1" s="28"/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27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27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/>
      <c r="AL13"/>
      <c r="AM13"/>
      <c r="AN13"/>
      <c r="AO13" s="26"/>
    </row>
    <row r="14" spans="2:41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16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16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  <c r="AM14"/>
    </row>
    <row r="15" spans="2:41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43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전라남도 장성군 황룡면 황룡리 44-2 2층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장성센터(저온)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전라남도 장성군 황룡면 황룡리 44-2 2층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27</v>
      </c>
      <c r="R34" s="174"/>
      <c r="S34" s="174"/>
      <c r="T34" s="175">
        <f>T13</f>
        <v>0</v>
      </c>
      <c r="U34" s="175"/>
      <c r="V34" s="175"/>
      <c r="W34" s="176">
        <f>W13</f>
        <v>27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16</v>
      </c>
      <c r="R35" s="174"/>
      <c r="S35" s="174"/>
      <c r="T35" s="175">
        <f>T14</f>
        <v>0</v>
      </c>
      <c r="U35" s="175"/>
      <c r="V35" s="175"/>
      <c r="W35" s="176">
        <f>W14</f>
        <v>16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43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전라남도 장성군 황룡면 황룡리 44-2 2층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AA34:AH35">
    <cfRule type="expression" dxfId="632" priority="1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AA12:AA17 Q34:Q38 E34:E39 M29:M39 T34:T38 B34:B40 Q13:Q17" xr:uid="{F793555E-3A70-4642-B799-6DB3F963C907}"/>
  </dataValidations>
  <printOptions horizontalCentered="1"/>
  <pageMargins left="0" right="0" top="0.11811023622047245" bottom="0" header="0" footer="0"/>
  <pageSetup paperSize="9" orientation="portrait"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39E7-D52C-4874-9297-830680B97EE9}">
  <sheetPr codeName="Sheet111">
    <tabColor theme="1" tint="0.14999847407452621"/>
    <pageSetUpPr fitToPage="1"/>
  </sheetPr>
  <dimension ref="B1:AO42"/>
  <sheetViews>
    <sheetView topLeftCell="A2"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24" style="5" bestFit="1" customWidth="1"/>
    <col min="41" max="41" width="2.5546875" style="5" bestFit="1" customWidth="1"/>
    <col min="42" max="16384" width="2.33203125" style="5"/>
  </cols>
  <sheetData>
    <row r="1" spans="2:41" ht="14.25" thickBot="1" x14ac:dyDescent="0.2">
      <c r="B1" s="29" t="s">
        <v>139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  <c r="AN13" s="26"/>
      <c r="AO13"/>
    </row>
    <row r="14" spans="2:41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5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5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  <c r="AN14"/>
      <c r="AO14"/>
    </row>
    <row r="15" spans="2:41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7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김천시 어모면 옥율리 212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김천시 어모면 옥율리 212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2</v>
      </c>
      <c r="R34" s="174"/>
      <c r="S34" s="174"/>
      <c r="T34" s="175">
        <f>T13</f>
        <v>0</v>
      </c>
      <c r="U34" s="175"/>
      <c r="V34" s="175"/>
      <c r="W34" s="176">
        <f>W13</f>
        <v>2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5</v>
      </c>
      <c r="R35" s="174"/>
      <c r="S35" s="174"/>
      <c r="T35" s="175">
        <f>T14</f>
        <v>0</v>
      </c>
      <c r="U35" s="175"/>
      <c r="V35" s="175"/>
      <c r="W35" s="176">
        <f>W14</f>
        <v>5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7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김천시 어모면 옥율리 212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W13:Z14">
    <cfRule type="expression" dxfId="631" priority="14">
      <formula>Q13:S16=0</formula>
    </cfRule>
  </conditionalFormatting>
  <conditionalFormatting sqref="W15:Z17">
    <cfRule type="expression" dxfId="630" priority="10">
      <formula>Q15:S21=0</formula>
    </cfRule>
  </conditionalFormatting>
  <conditionalFormatting sqref="W34:Z35">
    <cfRule type="expression" dxfId="629" priority="2">
      <formula>Q13:S16=0</formula>
    </cfRule>
  </conditionalFormatting>
  <conditionalFormatting sqref="W36:Z38">
    <cfRule type="expression" dxfId="628" priority="5313">
      <formula>Q15:S21=0</formula>
    </cfRule>
  </conditionalFormatting>
  <conditionalFormatting sqref="AA34:AH35">
    <cfRule type="expression" dxfId="627" priority="1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AA12:AA17 Q34:Q38 E34:E39 M29:M39 T34:T38 B34:B40 Q13:Q17" xr:uid="{9CF8BC62-BF45-4C8E-B5F2-A78A4EE6B971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3FD3-1C39-4E67-BFAE-8F4ABCD8463F}">
  <sheetPr>
    <tabColor theme="1" tint="0.14999847407452621"/>
    <pageSetUpPr fitToPage="1"/>
  </sheetPr>
  <dimension ref="B1:AL42"/>
  <sheetViews>
    <sheetView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8" width="2.33203125" style="5" customWidth="1"/>
    <col min="39" max="40" width="2.33203125" style="5"/>
    <col min="41" max="41" width="2.33203125" style="5" customWidth="1"/>
    <col min="42" max="16384" width="2.33203125" style="5"/>
  </cols>
  <sheetData>
    <row r="1" spans="2:38" ht="14.25" thickBot="1" x14ac:dyDescent="0.2">
      <c r="B1" s="29" t="s">
        <v>136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4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4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/>
      <c r="AL13"/>
    </row>
    <row r="14" spans="2:38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3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3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  <c r="AK14" s="26"/>
      <c r="AL14"/>
    </row>
    <row r="15" spans="2:38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7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경산시 압량읍 가야로 20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경산센터(저온)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경산시 압량읍 가야로 20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8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8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4</v>
      </c>
      <c r="R34" s="174"/>
      <c r="S34" s="174"/>
      <c r="T34" s="175">
        <f>T13</f>
        <v>0</v>
      </c>
      <c r="U34" s="175"/>
      <c r="V34" s="175"/>
      <c r="W34" s="176">
        <f>W13</f>
        <v>4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  <c r="AK34"/>
      <c r="AL34"/>
    </row>
    <row r="35" spans="2:38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3</v>
      </c>
      <c r="R35" s="174"/>
      <c r="S35" s="174"/>
      <c r="T35" s="175">
        <f>T14</f>
        <v>0</v>
      </c>
      <c r="U35" s="175"/>
      <c r="V35" s="175"/>
      <c r="W35" s="176">
        <f>W14</f>
        <v>3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  <c r="AK35"/>
      <c r="AL35"/>
    </row>
    <row r="36" spans="2:38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8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8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8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7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8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경산시 압량읍 가야로 20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8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8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E35:L35"/>
    <mergeCell ref="M35:P35"/>
    <mergeCell ref="Q35:S35"/>
    <mergeCell ref="T35:V35"/>
    <mergeCell ref="W35:Z35"/>
    <mergeCell ref="AA35:AH35"/>
    <mergeCell ref="AA34:AH34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3:D13"/>
    <mergeCell ref="E13:L13"/>
    <mergeCell ref="M13:P13"/>
    <mergeCell ref="Q13:S13"/>
    <mergeCell ref="T13:V13"/>
    <mergeCell ref="E14:L14"/>
    <mergeCell ref="M14:P14"/>
    <mergeCell ref="Q14:S14"/>
    <mergeCell ref="T14:V14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4">
    <cfRule type="expression" dxfId="626" priority="2">
      <formula>Q13:S17=0</formula>
    </cfRule>
  </conditionalFormatting>
  <conditionalFormatting sqref="AA15:AH17">
    <cfRule type="expression" dxfId="625" priority="9">
      <formula>Q15:S21=0</formula>
    </cfRule>
  </conditionalFormatting>
  <conditionalFormatting sqref="AA34:AH35">
    <cfRule type="expression" dxfId="624" priority="1">
      <formula>Q13:S16=0</formula>
    </cfRule>
  </conditionalFormatting>
  <conditionalFormatting sqref="AA36:AH38">
    <cfRule type="expression" dxfId="623" priority="5309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AA12:AA17 Q34:Q38 E34:E39 M29:M39 T34:T38 B34:B40 Q13:Q17" xr:uid="{31FE057C-51F6-48D0-AA72-E77C0994616E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B64A0-FB7E-4820-887E-579696AA1D97}">
  <sheetPr codeName="Sheet112">
    <tabColor theme="1" tint="0.14999847407452621"/>
    <pageSetUpPr fitToPage="1"/>
  </sheetPr>
  <dimension ref="B1:AO42"/>
  <sheetViews>
    <sheetView topLeftCell="A11"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1" width="2.33203125" style="5" customWidth="1"/>
    <col min="42" max="16384" width="2.33203125" style="5"/>
  </cols>
  <sheetData>
    <row r="1" spans="2:41" ht="14.25" thickBot="1" x14ac:dyDescent="0.2">
      <c r="B1" s="29" t="s">
        <v>59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11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11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  <c r="AN13"/>
      <c r="AO13"/>
    </row>
    <row r="14" spans="2:41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17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17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  <c r="AN14" s="26"/>
      <c r="AO14"/>
    </row>
    <row r="15" spans="2:41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28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화성센터(저온)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 화성시 초록로 103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11</v>
      </c>
      <c r="R34" s="174"/>
      <c r="S34" s="174"/>
      <c r="T34" s="175">
        <f>T13</f>
        <v>0</v>
      </c>
      <c r="U34" s="175"/>
      <c r="V34" s="175"/>
      <c r="W34" s="176">
        <f>W13</f>
        <v>11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17</v>
      </c>
      <c r="R35" s="174"/>
      <c r="S35" s="174"/>
      <c r="T35" s="175">
        <f>T14</f>
        <v>0</v>
      </c>
      <c r="U35" s="175"/>
      <c r="V35" s="175"/>
      <c r="W35" s="176">
        <f>W14</f>
        <v>17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28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 화성시 초록로 103
오민수 대리 031-8077-2407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W13:Z14">
    <cfRule type="expression" dxfId="622" priority="14">
      <formula>Q13:S16=0</formula>
    </cfRule>
  </conditionalFormatting>
  <conditionalFormatting sqref="W15:Z17">
    <cfRule type="expression" dxfId="621" priority="9">
      <formula>Q15:S21=0</formula>
    </cfRule>
  </conditionalFormatting>
  <conditionalFormatting sqref="W34:Z35">
    <cfRule type="expression" dxfId="620" priority="2">
      <formula>Q13:S16=0</formula>
    </cfRule>
  </conditionalFormatting>
  <conditionalFormatting sqref="W36:Z38">
    <cfRule type="expression" dxfId="619" priority="5306">
      <formula>Q15:S21=0</formula>
    </cfRule>
  </conditionalFormatting>
  <conditionalFormatting sqref="AA34:AH35">
    <cfRule type="expression" dxfId="618" priority="1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Q2:AH11 G8:L11 N8:P11 H2:K5 G2:G6 M2:P5 L2:L6 G29:L32 N29:P32 H21:K26 G21:G27 Q21:AH32 M21:P26 L21:L27 B12:E12 F18:M18 B33:E33 C14:D17 T13:T17 AA33:AA38 B13:B19 M8:M17 C35:D38 E13:E18 AA12:AA17 Q34:Q38 E34:E39 M29:M39 T34:T38 B34:B40 Q13:Q17" xr:uid="{919973A2-12BA-4A2E-A8B3-8E6CD1B78D85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A4E68-65BD-4321-B33F-DF6AC3700964}">
  <sheetPr codeName="Sheet113">
    <tabColor theme="1" tint="0.14999847407452621"/>
    <pageSetUpPr fitToPage="1"/>
  </sheetPr>
  <dimension ref="B1:AM42"/>
  <sheetViews>
    <sheetView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.33203125" style="5" customWidth="1"/>
    <col min="40" max="16384" width="2.33203125" style="5"/>
  </cols>
  <sheetData>
    <row r="1" spans="2:39" ht="14.25" thickBot="1" x14ac:dyDescent="0.2">
      <c r="B1" s="29" t="s">
        <v>96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23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23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M13" s="26"/>
    </row>
    <row r="14" spans="2:39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13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13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36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97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청라센터(저온)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363" t="str">
        <f>G8</f>
        <v>인천광역시 서구 북항로120번길 55,
청라로지스틱스센터3, 9층</v>
      </c>
      <c r="H29" s="363"/>
      <c r="I29" s="363"/>
      <c r="J29" s="363"/>
      <c r="K29" s="363"/>
      <c r="L29" s="363"/>
      <c r="M29" s="363"/>
      <c r="N29" s="363"/>
      <c r="O29" s="363"/>
      <c r="P29" s="363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23</v>
      </c>
      <c r="R34" s="174"/>
      <c r="S34" s="174"/>
      <c r="T34" s="175">
        <f>T13</f>
        <v>0</v>
      </c>
      <c r="U34" s="175"/>
      <c r="V34" s="175"/>
      <c r="W34" s="176">
        <f>W13</f>
        <v>23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13</v>
      </c>
      <c r="R35" s="174"/>
      <c r="S35" s="174"/>
      <c r="T35" s="175">
        <f>T14</f>
        <v>0</v>
      </c>
      <c r="U35" s="175"/>
      <c r="V35" s="175"/>
      <c r="W35" s="176">
        <f>W14</f>
        <v>13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36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인천광역시 서구 북항로120번길 55,
청라로지스틱스센터3, 9층
02)437-0500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W13:Z14">
    <cfRule type="expression" dxfId="617" priority="9">
      <formula>Q13:S16=0</formula>
    </cfRule>
  </conditionalFormatting>
  <conditionalFormatting sqref="W15:Z17">
    <cfRule type="expression" dxfId="616" priority="5">
      <formula>Q15:S21=0</formula>
    </cfRule>
  </conditionalFormatting>
  <conditionalFormatting sqref="W34:Z35">
    <cfRule type="expression" dxfId="615" priority="1">
      <formula>Q13:S16=0</formula>
    </cfRule>
  </conditionalFormatting>
  <conditionalFormatting sqref="W36:Z38">
    <cfRule type="expression" dxfId="614" priority="530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G8:L11 N8:P11 H2:K5 G2:G6 M2:P5 L2:L6 B12:E12 Q2:AH11 G29:L32 N29:P32 H21:K26 G21:G27 Q21:AH32 M21:P26 L21:L27 E18:M18 W19 B33:E33 C14:E17 E13 T13:T17 AA33:AA38 B13:B19 M8:M17 C35:D38 AA12:AA17 Q34:Q38 E34:E39 T34:T38 M29:M39 B34:B40 Q13:Q17" xr:uid="{C303776E-6F76-45C1-B8B9-E6E4EDD6F41A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329D5-9BD8-4080-8D08-C7DD909C541E}">
  <sheetPr codeName="Sheet114">
    <tabColor theme="1" tint="0.14999847407452621"/>
    <pageSetUpPr fitToPage="1"/>
  </sheetPr>
  <dimension ref="B1:AO42"/>
  <sheetViews>
    <sheetView topLeftCell="A6"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10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10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  <c r="AO13" s="26"/>
    </row>
    <row r="14" spans="2:41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4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41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14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33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평택센터(저온)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평택시 진위면 마산8로10,
진위물류센터 창고동 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10</v>
      </c>
      <c r="R34" s="174"/>
      <c r="S34" s="174"/>
      <c r="T34" s="175">
        <f>T13</f>
        <v>0</v>
      </c>
      <c r="U34" s="175"/>
      <c r="V34" s="175"/>
      <c r="W34" s="176">
        <f>W13</f>
        <v>10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4</v>
      </c>
      <c r="R35" s="174"/>
      <c r="S35" s="174"/>
      <c r="T35" s="175">
        <f>T14</f>
        <v>0</v>
      </c>
      <c r="U35" s="175"/>
      <c r="V35" s="175"/>
      <c r="W35" s="176">
        <f>W14</f>
        <v>4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14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평택시 진위면 마산8로10,
진위물류센터 창고동 1층
강민구 대리 031-663-9260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W13:Z14">
    <cfRule type="expression" dxfId="613" priority="13">
      <formula>Q13:S16=0</formula>
    </cfRule>
  </conditionalFormatting>
  <conditionalFormatting sqref="W15:Z17">
    <cfRule type="expression" dxfId="612" priority="9">
      <formula>Q15:S21=0</formula>
    </cfRule>
  </conditionalFormatting>
  <conditionalFormatting sqref="W34:Z35">
    <cfRule type="expression" dxfId="611" priority="2">
      <formula>Q13:S16=0</formula>
    </cfRule>
  </conditionalFormatting>
  <conditionalFormatting sqref="W36:Z38">
    <cfRule type="expression" dxfId="610" priority="5299">
      <formula>Q15:S21=0</formula>
    </cfRule>
  </conditionalFormatting>
  <conditionalFormatting sqref="AA34:AH35">
    <cfRule type="expression" dxfId="609" priority="1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AA12:AA17 Q34:Q38 E34:E39 M29:M39 T34:T38 B34:B40 Q13:Q17" xr:uid="{00060B0D-7718-4CF7-B078-33DFD24DC815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1CEDF-CF2D-4EE1-803C-FF5C8BB36184}">
  <sheetPr>
    <tabColor theme="7" tint="-0.249977111117893"/>
  </sheetPr>
  <dimension ref="A1:L45"/>
  <sheetViews>
    <sheetView workbookViewId="0">
      <selection activeCell="C31" sqref="C31:F32"/>
    </sheetView>
  </sheetViews>
  <sheetFormatPr defaultRowHeight="13.5" x14ac:dyDescent="0.15"/>
  <cols>
    <col min="1" max="3" width="29.109375" bestFit="1" customWidth="1"/>
    <col min="4" max="4" width="26.33203125" bestFit="1" customWidth="1"/>
    <col min="5" max="5" width="19.77734375" bestFit="1" customWidth="1"/>
    <col min="6" max="6" width="28.5546875" bestFit="1" customWidth="1"/>
    <col min="7" max="7" width="29.109375" bestFit="1" customWidth="1"/>
    <col min="9" max="12" width="8.88671875" style="35"/>
    <col min="14" max="14" width="9.44140625" bestFit="1" customWidth="1"/>
  </cols>
  <sheetData>
    <row r="1" spans="1:6" ht="25.5" x14ac:dyDescent="0.3">
      <c r="D1" s="26"/>
      <c r="F1" s="27" ph="1"/>
    </row>
    <row r="2" spans="1:6" ht="16.5" x14ac:dyDescent="0.15">
      <c r="A2" s="26"/>
    </row>
    <row r="3" spans="1:6" ht="16.5" x14ac:dyDescent="0.15">
      <c r="F3" s="26"/>
    </row>
    <row r="4" spans="1:6" ht="16.5" x14ac:dyDescent="0.15">
      <c r="F4" s="26"/>
    </row>
    <row r="5" spans="1:6" ht="16.5" x14ac:dyDescent="0.15">
      <c r="F5" s="26"/>
    </row>
    <row r="6" spans="1:6" ht="16.5" x14ac:dyDescent="0.15">
      <c r="F6" s="26"/>
    </row>
    <row r="7" spans="1:6" ht="16.5" x14ac:dyDescent="0.15">
      <c r="F7" s="26"/>
    </row>
    <row r="9" spans="1:6" ht="16.5" x14ac:dyDescent="0.15">
      <c r="F9" s="26"/>
    </row>
    <row r="10" spans="1:6" ht="16.5" x14ac:dyDescent="0.15">
      <c r="F10" s="26"/>
    </row>
    <row r="11" spans="1:6" ht="16.5" x14ac:dyDescent="0.15">
      <c r="F11" s="26"/>
    </row>
    <row r="12" spans="1:6" ht="16.5" x14ac:dyDescent="0.15">
      <c r="F12" s="26"/>
    </row>
    <row r="13" spans="1:6" ht="16.5" x14ac:dyDescent="0.15">
      <c r="A13" s="22"/>
      <c r="B13" s="22"/>
      <c r="C13" s="22"/>
    </row>
    <row r="14" spans="1:6" ht="16.5" x14ac:dyDescent="0.15">
      <c r="A14" s="22"/>
      <c r="B14" s="22"/>
      <c r="C14" s="22"/>
    </row>
    <row r="15" spans="1:6" ht="16.5" x14ac:dyDescent="0.15">
      <c r="A15" s="22"/>
      <c r="B15" s="22"/>
      <c r="C15" s="22"/>
    </row>
    <row r="16" spans="1:6" ht="15" customHeight="1" x14ac:dyDescent="0.15">
      <c r="A16" t="s">
        <v>117</v>
      </c>
      <c r="B16" s="22"/>
      <c r="C16" s="22"/>
    </row>
    <row r="17" spans="1:3" ht="15" customHeight="1" x14ac:dyDescent="0.15">
      <c r="A17" s="32"/>
      <c r="B17" s="22"/>
      <c r="C17" s="22"/>
    </row>
    <row r="18" spans="1:3" ht="15" customHeight="1" x14ac:dyDescent="0.15">
      <c r="A18" t="s">
        <v>118</v>
      </c>
      <c r="B18" s="22"/>
      <c r="C18" s="22"/>
    </row>
    <row r="19" spans="1:3" ht="15" customHeight="1" x14ac:dyDescent="0.15">
      <c r="B19" s="22"/>
      <c r="C19" s="22"/>
    </row>
    <row r="20" spans="1:3" ht="15" customHeight="1" x14ac:dyDescent="0.15">
      <c r="A20" s="33"/>
      <c r="B20" s="22"/>
      <c r="C20" s="22"/>
    </row>
    <row r="21" spans="1:3" ht="15" customHeight="1" x14ac:dyDescent="0.15">
      <c r="A21" s="32"/>
      <c r="B21" s="22"/>
      <c r="C21" s="22"/>
    </row>
    <row r="22" spans="1:3" ht="15" customHeight="1" x14ac:dyDescent="0.15">
      <c r="A22" s="22"/>
      <c r="B22" s="22"/>
      <c r="C22" s="22"/>
    </row>
    <row r="23" spans="1:3" ht="15" customHeight="1" x14ac:dyDescent="0.15">
      <c r="A23" s="22"/>
      <c r="B23" s="22"/>
      <c r="C23" s="22"/>
    </row>
    <row r="24" spans="1:3" ht="16.5" x14ac:dyDescent="0.15">
      <c r="A24" s="22"/>
      <c r="B24" s="22"/>
      <c r="C24" s="22"/>
    </row>
    <row r="25" spans="1:3" ht="16.5" x14ac:dyDescent="0.15">
      <c r="A25" s="22"/>
      <c r="B25" s="22"/>
      <c r="C25" s="22"/>
    </row>
    <row r="26" spans="1:3" ht="16.5" x14ac:dyDescent="0.15">
      <c r="A26" s="22"/>
      <c r="B26" s="22"/>
      <c r="C26" s="22"/>
    </row>
    <row r="27" spans="1:3" ht="16.5" x14ac:dyDescent="0.15">
      <c r="A27" s="22"/>
      <c r="B27" s="22"/>
      <c r="C27" s="22"/>
    </row>
    <row r="28" spans="1:3" ht="16.5" x14ac:dyDescent="0.15">
      <c r="A28" s="22"/>
      <c r="B28" s="22"/>
      <c r="C28" s="22"/>
    </row>
    <row r="29" spans="1:3" ht="16.5" x14ac:dyDescent="0.15">
      <c r="A29" s="22"/>
      <c r="B29" s="22"/>
      <c r="C29" s="22"/>
    </row>
    <row r="30" spans="1:3" ht="16.5" x14ac:dyDescent="0.15">
      <c r="A30" s="22"/>
      <c r="B30" s="22"/>
      <c r="C30" s="22"/>
    </row>
    <row r="31" spans="1:3" ht="16.5" x14ac:dyDescent="0.15">
      <c r="A31" s="22"/>
      <c r="B31" s="22"/>
      <c r="C31" s="22"/>
    </row>
    <row r="32" spans="1:3" ht="16.5" x14ac:dyDescent="0.15">
      <c r="A32" s="22"/>
      <c r="B32" s="22"/>
      <c r="C32" s="22"/>
    </row>
    <row r="33" spans="1:3" ht="16.5" x14ac:dyDescent="0.15">
      <c r="A33" s="22"/>
      <c r="B33" s="22"/>
      <c r="C33" s="22"/>
    </row>
    <row r="37" spans="1:3" ht="15" customHeight="1" x14ac:dyDescent="0.15"/>
    <row r="38" spans="1:3" ht="15" customHeight="1" x14ac:dyDescent="0.15"/>
    <row r="39" spans="1:3" ht="15" customHeight="1" x14ac:dyDescent="0.15"/>
    <row r="40" spans="1:3" ht="15" customHeight="1" x14ac:dyDescent="0.15"/>
    <row r="41" spans="1:3" ht="15" customHeight="1" x14ac:dyDescent="0.15"/>
    <row r="42" spans="1:3" ht="15" customHeight="1" x14ac:dyDescent="0.15"/>
    <row r="43" spans="1:3" ht="15" customHeight="1" x14ac:dyDescent="0.15"/>
    <row r="44" spans="1:3" ht="15" customHeight="1" x14ac:dyDescent="0.15"/>
    <row r="45" spans="1:3" ht="15" customHeight="1" x14ac:dyDescent="0.15"/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8BCD-0A3A-4BCF-BF0C-7E0EDE93691D}">
  <sheetPr>
    <tabColor theme="7" tint="-0.249977111117893"/>
    <pageSetUpPr fitToPage="1"/>
  </sheetPr>
  <dimension ref="B1:AK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9.109375" style="5" bestFit="1" customWidth="1"/>
    <col min="37" max="37" width="2.5546875" style="5" bestFit="1" customWidth="1"/>
    <col min="38" max="40" width="2.33203125" style="5"/>
    <col min="41" max="41" width="5.5546875" style="5" bestFit="1" customWidth="1"/>
    <col min="42" max="54" width="2.33203125" style="5"/>
    <col min="55" max="55" width="2.109375" style="5" customWidth="1"/>
    <col min="56" max="16384" width="2.33203125" style="5"/>
  </cols>
  <sheetData>
    <row r="1" spans="2:37" ht="14.25" thickBot="1" x14ac:dyDescent="0.2">
      <c r="B1" s="29" t="s">
        <v>79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  <c r="AJ14"/>
      <c r="AK14" s="26"/>
    </row>
    <row r="15" spans="2:37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강원특별자치도 원주시 호저면 주산리 298,1층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원주센터(저온)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강원특별자치도 원주시 호저면 주산리 298,1층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강원특별자치도 원주시 호저면 주산리 298,1층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9">
    <cfRule type="expression" dxfId="608" priority="2">
      <formula>Q13:S19=0</formula>
    </cfRule>
  </conditionalFormatting>
  <conditionalFormatting sqref="AA36:AH42">
    <cfRule type="expression" dxfId="607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31:M43 M8:M19 C14:D19 B12:B21 AA12:AA19" xr:uid="{F93C4697-EC82-4622-8D39-52E76EF258D1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913CB-3CD0-42E9-98A5-9F8903896F3B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110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108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김해센터(저온)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김해시 진례면 
테크노밸리로 193-28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경상남도 김해시 진례면 
테크노밸리로 193-28
TEL 070-4398-2825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9">
    <cfRule type="expression" dxfId="606" priority="2">
      <formula>Q13:S19=0</formula>
    </cfRule>
  </conditionalFormatting>
  <conditionalFormatting sqref="AA36:AH42">
    <cfRule type="expression" dxfId="605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8:M19 M31:M43 C14:D19 B12:B21 AA12:AA19" xr:uid="{8412C227-DF1F-4786-B6CD-8B2F1311840E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30974-C0D4-4315-A1C2-6101B539F3B8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57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경상남도 양산시 산막공단북3길 25(산막동 313-4)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양산시 산막공단북3길 25(산막동 313-4)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경상남도 양산시 산막공단북3길 25(산막동 313-4)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9">
    <cfRule type="expression" dxfId="604" priority="2">
      <formula>Q13:S19=0</formula>
    </cfRule>
  </conditionalFormatting>
  <conditionalFormatting sqref="AA36:AH42">
    <cfRule type="expression" dxfId="603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8:M19 M31:M43 C14:D19 B12:B21 AA12:AA19" xr:uid="{D9C78F31-C57C-4959-8131-A6294D49720F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55E60-AF2D-476E-BB86-7BCEF08A09E1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55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전라남도 장성군 황룡면 황룡리 44-2 2층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장성센터(저온)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전라남도 장성군 황룡면 황룡리 44-2 2층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전라남도 장성군 황룡면 황룡리 44-2 2층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31:M43 M8:M19 C14:D19 B12:B21 AA12:AA19" xr:uid="{BB33D4EE-523B-4574-8572-DF86210100AA}"/>
  </dataValidations>
  <printOptions horizontalCentered="1"/>
  <pageMargins left="0" right="0" top="0.11811023622047245" bottom="0" header="0" footer="0"/>
  <pageSetup paperSize="9" orientation="portrait"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A1734-7FBF-41A6-A616-219E95B79DB0}">
  <sheetPr>
    <tabColor theme="7" tint="-0.249977111117893"/>
    <pageSetUpPr fitToPage="1"/>
  </sheetPr>
  <dimension ref="B1:AH46"/>
  <sheetViews>
    <sheetView topLeftCell="A4"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31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세종센터(저온)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세종특별자치시 연동면
응암리 925 E동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세종특별자치시 연동면
응암리 925 E동
허승현 대리 044-862-4400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36:Z42">
    <cfRule type="expression" dxfId="602" priority="1">
      <formula>Q36:S42=0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1 W44 B2:B4 C33 C2:F3 C6 C10 C4 C29 D23:F26 B23:C27 W21 Q2:AH11 C35:D35 G8:L11 N8:P11 H2:K5 G2:G6 M2:P5 L2:L6 G31:L34 N31:P34 H23:K28 G23:G29 Q23:AH34 M23:P28 L23:L29 F20:M20 T13:T19 E13:E20 B35:B44 E35:E43 Q13:Q19 AA35:AA42 C37:D42 T36:T42 Q36:Q42 M31:M43 M8:M19 B12:B21 C14:D19 AA12:AA19" xr:uid="{8ACB7204-63B5-4D89-A5D8-FB11C5ED795E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EF4F-E8CD-4E7B-BD4C-38CBD9E87D39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139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김천시 어모면 옥율리 212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경상북도 김천시 어모면 옥율리 212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경상북도 김천시 어모면 옥율리 212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9">
    <cfRule type="expression" dxfId="601" priority="2">
      <formula>Q13:S19=0</formula>
    </cfRule>
  </conditionalFormatting>
  <conditionalFormatting sqref="W36:Z42">
    <cfRule type="expression" dxfId="600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8:M19 M31:M43 C14:D19 B12:B21 AA12:AA19" xr:uid="{F3BEE358-5F17-4226-95D9-F186A4811A3C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BBCF6-112A-435A-9132-B8F698CAE942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136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경산시 압량읍 가야로 20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경산센터(저온)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경상북도 경산시 압량읍 가야로 20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경상북도 경산시 압량읍 가야로 20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9">
    <cfRule type="expression" dxfId="599" priority="2">
      <formula>Q13:S19=0</formula>
    </cfRule>
  </conditionalFormatting>
  <conditionalFormatting sqref="AA36:AH42">
    <cfRule type="expression" dxfId="598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8:M19 M31:M43 C14:D19 B12:B21 AA12:AA19" xr:uid="{9E7D777B-E5E0-4FDD-97FF-A32F3970BA6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B2B6-3D9B-47CF-9A51-48B1197D8F3E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화성센터(저온)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 화성시 초록로 103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 화성시 초록로 103
오민수 대리 031-8077-2407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9">
    <cfRule type="expression" dxfId="597" priority="2">
      <formula>Q13:S19=0</formula>
    </cfRule>
  </conditionalFormatting>
  <conditionalFormatting sqref="W36:Z42">
    <cfRule type="expression" dxfId="596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W21 Q2:AH11 C35:D35 G8:L11 N8:P11 H2:K5 G2:G6 M2:P5 L2:L6 G31:L34 N31:P34 H23:K28 G23:G29 Q23:AH34 M23:P28 L23:L29 C12:E12 F20:M20 T13:T19 E13:E20 B35:B44 E35:E43 Q13:Q19 AA35:AA42 C37:D42 T36:T42 Q36:Q42 M31:M43 M8:M19 B12:B21 C14:D19 AA12:AA19" xr:uid="{8493804C-57F8-49DC-AC9F-0F2BA4B3DAE7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A7BE4-9BAB-438F-BE07-B573579A1A44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96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97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청라센터(저온)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363" t="str">
        <f>G8</f>
        <v>인천광역시 서구 북항로120번길 55,
청라로지스틱스센터3, 9층</v>
      </c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인천광역시 서구 북항로120번길 55,
청라로지스틱스센터3, 9층
02)437-0500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9">
    <cfRule type="expression" dxfId="595" priority="2">
      <formula>Q13:S19=0</formula>
    </cfRule>
  </conditionalFormatting>
  <conditionalFormatting sqref="W36:Z42">
    <cfRule type="expression" dxfId="594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Q36:Q42 G8:L11 N8:P11 H2:K5 G2:G6 M2:P5 L2:L6 C12:E12 Q2:AH11 G31:L34 N31:P34 H23:K28 G23:G29 Q23:AH34 M23:P28 L23:L29 E20:M20 T13:T19 E13:E19 Q13:Q19 B35:B44 E35:E43 AA35:AA42 C37:D42 T36:T42 W21 M8:M19 M31:M43 C14:D19 B12:B21 AA12:AA19" xr:uid="{65AECA58-96F2-4A9A-B371-2388B5F6FF67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227EE-4636-41B5-9934-687BEB5A6A84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33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평택센터(저온)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평택시 진위면 마산8로10,
진위물류센터 창고동 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평택시 진위면 마산8로10,
진위물류센터 창고동 1층
강민구 대리 031-663-9260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9">
    <cfRule type="expression" dxfId="593" priority="2">
      <formula>Q13:S19=0</formula>
    </cfRule>
  </conditionalFormatting>
  <conditionalFormatting sqref="W36:Z42">
    <cfRule type="expression" dxfId="592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8:M19 M31:M43 C14:D19 B12:B21 AA12:AA19" xr:uid="{C199ABAA-1EFC-45A8-9EC7-FAC6A2B5C51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73A8F-C57F-4CD4-BA14-6756B33EA8FB}">
  <sheetPr>
    <tabColor theme="7" tint="-0.249977111117893"/>
    <pageSetUpPr fitToPage="1"/>
  </sheetPr>
  <dimension ref="B1:AH46"/>
  <sheetViews>
    <sheetView topLeftCell="A2"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93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포천센터(저온)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포천시 설운동 477,B2F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포천시 설운동 477,B2F
031-543-2486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9">
    <cfRule type="expression" dxfId="591" priority="2">
      <formula>Q13:S19=0</formula>
    </cfRule>
  </conditionalFormatting>
  <conditionalFormatting sqref="AA36:AH42">
    <cfRule type="expression" dxfId="590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Q36:Q42 G8:L11 N8:P11 H2:K5 G2:G6 M2:P5 L2:L6 C12:E12 Q2:AH11 G31:L34 N31:P34 H23:K28 G23:G29 Q23:AH34 M23:P28 L23:L29 E20:M20 T13:T19 E13:E19 Q13:Q19 B35:B44 E35:E43 AA35:AA42 C37:D42 T36:T42 W21 M8:M19 M31:M43 C14:D19 B12:B21 AA12:AA19" xr:uid="{13F70D6D-EEF1-450D-895C-EEF32772B81C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F934A-DF8E-47BC-B664-D27E4FB5CF94}">
  <sheetPr>
    <tabColor theme="7" tint="-0.249977111117893"/>
    <pageSetUpPr fitToPage="1"/>
  </sheetPr>
  <dimension ref="B1:AH46"/>
  <sheetViews>
    <sheetView zoomScaleNormal="100" workbookViewId="0">
      <selection activeCell="C31" sqref="C31:F3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38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121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122</v>
      </c>
      <c r="W6" s="284"/>
      <c r="X6" s="284"/>
      <c r="Y6" s="284"/>
      <c r="Z6" s="284"/>
      <c r="AA6" s="284"/>
      <c r="AB6" s="279" t="s">
        <v>51</v>
      </c>
      <c r="AC6" s="279"/>
      <c r="AD6" s="284" t="s">
        <v>123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124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111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125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원주!B13</f>
        <v>45950</v>
      </c>
      <c r="C13" s="254"/>
      <c r="D13" s="257"/>
      <c r="E13" s="243" t="s">
        <v>119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IFERROR(VLOOKUP(B1,가메골피벗!A:DE,2,FALSE),0)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$B$13+9</f>
        <v>45959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120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IFERROR(VLOOKUP(B1,가메골피벗!A:DE,3,FALSE),0)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$B$13+9</f>
        <v>45959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/>
      <c r="D15" s="18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220-88-41578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양지센터(저온)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㈜가메골푸드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김무경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용인시 처인구 양지면
제일리 453-7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남양주시 오남읍 양지로139벌길 17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제조업, 도소매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왕만두,찐빵
전자상거래업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45950</v>
      </c>
      <c r="C36" s="180"/>
      <c r="D36" s="181"/>
      <c r="E36" s="153" t="str">
        <f>E13</f>
        <v>가메골)꽉찬고기왕만두120g(냉장)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45959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가메골)꽉찬김치왕만두120g(냉장)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45959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용인시 처인구 양지면
제일리 453-7
박영범 주임 031-8027-2080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9">
    <cfRule type="expression" dxfId="589" priority="2">
      <formula>Q13:S19=0</formula>
    </cfRule>
  </conditionalFormatting>
  <conditionalFormatting sqref="AA36:AH42">
    <cfRule type="expression" dxfId="588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Q13:Q19 B35:B44 E35:E43 AA35:AA42 C37:D42 T36:T42 Q36:Q42 M8:M19 M31:M43 C14:D19 B12:B21 AA12:AA19" xr:uid="{0AA6E511-F49D-4307-9BFA-99E88EFAA9D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D62A4-47E5-4EE1-9702-8239B379494C}">
  <sheetPr>
    <tabColor theme="1" tint="0.14999847407452621"/>
    <pageSetUpPr fitToPage="1"/>
  </sheetPr>
  <dimension ref="B1:AL42"/>
  <sheetViews>
    <sheetView topLeftCell="A11"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38" ht="14.25" thickBot="1" x14ac:dyDescent="0.2">
      <c r="B1" s="29" t="s">
        <v>93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116</v>
      </c>
      <c r="R13" s="247"/>
      <c r="S13" s="248"/>
      <c r="T13" s="249">
        <f>IFERROR(ROUNDDOWN(Q13/M13,0),"")</f>
        <v>3</v>
      </c>
      <c r="U13" s="250"/>
      <c r="V13" s="250"/>
      <c r="W13" s="251">
        <f>IFERROR(Q13-(T13*M13),"")</f>
        <v>8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K13" s="26"/>
      <c r="AL13" s="26"/>
    </row>
    <row r="14" spans="2:38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24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24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38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140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포천센터(저온)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포천시 설운동 477,B2F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116</v>
      </c>
      <c r="R34" s="174"/>
      <c r="S34" s="174"/>
      <c r="T34" s="175">
        <f>T13</f>
        <v>3</v>
      </c>
      <c r="U34" s="175"/>
      <c r="V34" s="175"/>
      <c r="W34" s="176">
        <f>W13</f>
        <v>8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24</v>
      </c>
      <c r="R35" s="174"/>
      <c r="S35" s="174"/>
      <c r="T35" s="175">
        <f>T14</f>
        <v>0</v>
      </c>
      <c r="U35" s="175"/>
      <c r="V35" s="175"/>
      <c r="W35" s="176">
        <f>W14</f>
        <v>24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140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포천시 설운동 477,B2F
031-543-2486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Q36:S36"/>
    <mergeCell ref="T36:V36"/>
    <mergeCell ref="W36:Z36"/>
    <mergeCell ref="AA36:AH36"/>
    <mergeCell ref="R27:U28"/>
    <mergeCell ref="V27:AA28"/>
    <mergeCell ref="E35:L35"/>
    <mergeCell ref="M35:P35"/>
    <mergeCell ref="Q35:S35"/>
    <mergeCell ref="T35:V35"/>
    <mergeCell ref="W35:Z35"/>
    <mergeCell ref="AA35:AH35"/>
    <mergeCell ref="R29:U30"/>
    <mergeCell ref="V29:AH30"/>
    <mergeCell ref="C31:F32"/>
    <mergeCell ref="G31:P32"/>
    <mergeCell ref="R31:U32"/>
    <mergeCell ref="V31:AA32"/>
    <mergeCell ref="AB31:AC32"/>
    <mergeCell ref="AD31:AH32"/>
    <mergeCell ref="W34:Z34"/>
    <mergeCell ref="AA34:AH34"/>
    <mergeCell ref="E37:L37"/>
    <mergeCell ref="M37:P37"/>
    <mergeCell ref="Q37:S37"/>
    <mergeCell ref="T37:V37"/>
    <mergeCell ref="W37:Z37"/>
    <mergeCell ref="AA37:AH37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E33:L33"/>
    <mergeCell ref="M33:P33"/>
    <mergeCell ref="Q33:S33"/>
    <mergeCell ref="T33:V33"/>
    <mergeCell ref="W33:Z33"/>
    <mergeCell ref="AA33:AH33"/>
    <mergeCell ref="C29:F30"/>
    <mergeCell ref="G29:P30"/>
    <mergeCell ref="B40:V41"/>
    <mergeCell ref="W40:AH41"/>
    <mergeCell ref="E38:L38"/>
    <mergeCell ref="M38:P38"/>
    <mergeCell ref="Q38:S38"/>
    <mergeCell ref="T38:V38"/>
    <mergeCell ref="W38:Z38"/>
    <mergeCell ref="AA38:AH38"/>
    <mergeCell ref="B39:D39"/>
    <mergeCell ref="E39:L39"/>
    <mergeCell ref="C25:F26"/>
    <mergeCell ref="G25:P26"/>
    <mergeCell ref="Q25:Q32"/>
    <mergeCell ref="R25:U26"/>
    <mergeCell ref="V25:AH26"/>
    <mergeCell ref="C27:F28"/>
    <mergeCell ref="G27:K28"/>
    <mergeCell ref="L27:P28"/>
    <mergeCell ref="AB27:AC28"/>
    <mergeCell ref="AD27:AH28"/>
    <mergeCell ref="R6:U7"/>
    <mergeCell ref="V6:AA7"/>
    <mergeCell ref="AB6:AC7"/>
    <mergeCell ref="G8:P9"/>
    <mergeCell ref="R8:U9"/>
    <mergeCell ref="V8:AH9"/>
    <mergeCell ref="G10:P11"/>
    <mergeCell ref="R10:U11"/>
    <mergeCell ref="V10:AA11"/>
    <mergeCell ref="E17:L17"/>
    <mergeCell ref="M17:P17"/>
    <mergeCell ref="Q17:S17"/>
    <mergeCell ref="E12:L12"/>
    <mergeCell ref="C8:F9"/>
    <mergeCell ref="AD10:AH11"/>
    <mergeCell ref="W12:Z12"/>
    <mergeCell ref="AA12:AH12"/>
    <mergeCell ref="E16:L16"/>
    <mergeCell ref="M16:P16"/>
    <mergeCell ref="B25:B32"/>
    <mergeCell ref="G6:K7"/>
    <mergeCell ref="B34:D34"/>
    <mergeCell ref="E34:L34"/>
    <mergeCell ref="M34:P34"/>
    <mergeCell ref="Q34:S34"/>
    <mergeCell ref="T34:V34"/>
    <mergeCell ref="Q12:S12"/>
    <mergeCell ref="T12:V12"/>
    <mergeCell ref="L6:P7"/>
    <mergeCell ref="C10:F11"/>
    <mergeCell ref="Q16:S16"/>
    <mergeCell ref="T16:V16"/>
    <mergeCell ref="B13:D13"/>
    <mergeCell ref="E13:L13"/>
    <mergeCell ref="M13:P13"/>
    <mergeCell ref="Q13:S13"/>
    <mergeCell ref="T13:V13"/>
    <mergeCell ref="T17:V17"/>
    <mergeCell ref="Q15:S15"/>
    <mergeCell ref="T15:V15"/>
    <mergeCell ref="B18:D18"/>
    <mergeCell ref="E18:L18"/>
    <mergeCell ref="M18:Z18"/>
    <mergeCell ref="B2:AH3"/>
    <mergeCell ref="B4:B11"/>
    <mergeCell ref="C4:F5"/>
    <mergeCell ref="G4:P5"/>
    <mergeCell ref="Q4:Q11"/>
    <mergeCell ref="R4:U5"/>
    <mergeCell ref="V4:AH5"/>
    <mergeCell ref="C6:F7"/>
    <mergeCell ref="B23:AH24"/>
    <mergeCell ref="AD6:AH7"/>
    <mergeCell ref="W16:Z16"/>
    <mergeCell ref="AB10:AC11"/>
    <mergeCell ref="AA17:AH17"/>
    <mergeCell ref="W15:Z15"/>
    <mergeCell ref="AA15:AH15"/>
    <mergeCell ref="AA18:AH18"/>
    <mergeCell ref="AA16:AH16"/>
    <mergeCell ref="E15:L15"/>
    <mergeCell ref="M15:P15"/>
    <mergeCell ref="W17:Z17"/>
    <mergeCell ref="W13:Z13"/>
    <mergeCell ref="AA13:AH13"/>
    <mergeCell ref="B19:V20"/>
    <mergeCell ref="W19:AH20"/>
  </mergeCells>
  <phoneticPr fontId="7" type="noConversion"/>
  <conditionalFormatting sqref="AA13:AH14">
    <cfRule type="expression" dxfId="587" priority="2">
      <formula>Q13:S17=0</formula>
    </cfRule>
  </conditionalFormatting>
  <conditionalFormatting sqref="AA15:AH17">
    <cfRule type="expression" dxfId="586" priority="3">
      <formula>Q15:S21=0</formula>
    </cfRule>
  </conditionalFormatting>
  <conditionalFormatting sqref="AA34:AH35">
    <cfRule type="expression" dxfId="585" priority="1">
      <formula>Q13:S16=0</formula>
    </cfRule>
  </conditionalFormatting>
  <conditionalFormatting sqref="AA36:AH38">
    <cfRule type="expression" dxfId="584" priority="4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G8:L11 N8:P11 H2:K5 G2:G6 M2:P5 L2:L6 B12:E12 Q2:AH11 G29:L32 N29:P32 H21:K26 G21:G27 Q21:AH32 M21:P26 L21:L27 E18:M18 W19 B33:E33 C14:E17 E13 T13:T17 AA33:AA38 B13:B19 M8:M17 C35:D38 AA12:AA17 Q34:Q38 E34:E39 T34:T38 M29:M39 B34:B40 Q13:Q17" xr:uid="{6F45A80E-2E26-4C9F-97F8-C1243C9FE84A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FE823-6994-4215-A92B-43F070F808F5}">
  <sheetPr codeName="Sheet116">
    <tabColor theme="1" tint="0.14999847407452621"/>
    <pageSetUpPr fitToPage="1"/>
  </sheetPr>
  <dimension ref="B1:AL42"/>
  <sheetViews>
    <sheetView zoomScaleNormal="100" workbookViewId="0">
      <selection activeCell="AR18" sqref="AR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37" width="2.33203125" style="5"/>
    <col min="38" max="38" width="2.33203125" style="5" customWidth="1"/>
    <col min="39" max="16384" width="2.33203125" style="5"/>
  </cols>
  <sheetData>
    <row r="1" spans="2:38" ht="14.25" thickBot="1" x14ac:dyDescent="0.2">
      <c r="B1" s="29" t="s">
        <v>38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98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100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101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102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214</v>
      </c>
      <c r="F13" s="244"/>
      <c r="G13" s="244"/>
      <c r="H13" s="244"/>
      <c r="I13" s="244"/>
      <c r="J13" s="244"/>
      <c r="K13" s="244"/>
      <c r="L13" s="245"/>
      <c r="M13" s="243">
        <v>36</v>
      </c>
      <c r="N13" s="244"/>
      <c r="O13" s="244"/>
      <c r="P13" s="245"/>
      <c r="Q13" s="246">
        <f>IFERROR(VLOOKUP(B1,영우에프엔에프피벗발주량!A:CO,2,FALSE),0)</f>
        <v>28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28</v>
      </c>
      <c r="X13" s="252"/>
      <c r="Y13" s="252"/>
      <c r="Z13" s="253"/>
      <c r="AA13" s="254">
        <f>IF(Q13=0,"",$B$13+2)</f>
        <v>46309</v>
      </c>
      <c r="AB13" s="250"/>
      <c r="AC13" s="250"/>
      <c r="AD13" s="250"/>
      <c r="AE13" s="250"/>
      <c r="AF13" s="250"/>
      <c r="AG13" s="250"/>
      <c r="AH13" s="255"/>
      <c r="AL13"/>
    </row>
    <row r="14" spans="2:38" ht="21.95" customHeight="1" x14ac:dyDescent="0.15">
      <c r="B14" s="17"/>
      <c r="C14" s="18"/>
      <c r="D14" s="18"/>
      <c r="E14" s="436" t="s">
        <v>218</v>
      </c>
      <c r="F14" s="437"/>
      <c r="G14" s="437"/>
      <c r="H14" s="437"/>
      <c r="I14" s="437"/>
      <c r="J14" s="437"/>
      <c r="K14" s="437"/>
      <c r="L14" s="438"/>
      <c r="M14" s="243">
        <v>36</v>
      </c>
      <c r="N14" s="244"/>
      <c r="O14" s="244"/>
      <c r="P14" s="245"/>
      <c r="Q14" s="246">
        <f>IFERROR(VLOOKUP(B1,영우에프엔에프피벗발주량!A:CO,3,FALSE),0)</f>
        <v>15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15</v>
      </c>
      <c r="X14" s="252"/>
      <c r="Y14" s="252"/>
      <c r="Z14" s="253"/>
      <c r="AA14" s="254">
        <f>IF(Q14=0,"",$B$13+2)</f>
        <v>46309</v>
      </c>
      <c r="AB14" s="250"/>
      <c r="AC14" s="250"/>
      <c r="AD14" s="250"/>
      <c r="AE14" s="250"/>
      <c r="AF14" s="250"/>
      <c r="AG14" s="250"/>
      <c r="AH14" s="255"/>
    </row>
    <row r="15" spans="2:38" ht="21.95" customHeight="1" x14ac:dyDescent="0.15">
      <c r="B15" s="6"/>
      <c r="C15" s="15"/>
      <c r="D15" s="7"/>
      <c r="E15" s="436"/>
      <c r="F15" s="437"/>
      <c r="G15" s="437"/>
      <c r="H15" s="437"/>
      <c r="I15" s="437"/>
      <c r="J15" s="437"/>
      <c r="K15" s="437"/>
      <c r="L15" s="438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43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336-88-01060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양지센터(저온)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㈜영우에프엔에프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김원균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용인시 처인구 양지면
제일리 453-7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남양주시 오남읍 양지로대대울2길 13-29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즉석식품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영우)꽈리고추스테이크동2편</v>
      </c>
      <c r="F34" s="154"/>
      <c r="G34" s="154"/>
      <c r="H34" s="154"/>
      <c r="I34" s="154"/>
      <c r="J34" s="154"/>
      <c r="K34" s="154"/>
      <c r="L34" s="154"/>
      <c r="M34" s="173">
        <f>M13</f>
        <v>36</v>
      </c>
      <c r="N34" s="173"/>
      <c r="O34" s="173"/>
      <c r="P34" s="173"/>
      <c r="Q34" s="174">
        <f>Q13</f>
        <v>28</v>
      </c>
      <c r="R34" s="174"/>
      <c r="S34" s="174"/>
      <c r="T34" s="175">
        <f>T13</f>
        <v>0</v>
      </c>
      <c r="U34" s="175"/>
      <c r="V34" s="175"/>
      <c r="W34" s="176">
        <f>W13</f>
        <v>28</v>
      </c>
      <c r="X34" s="176"/>
      <c r="Y34" s="176"/>
      <c r="Z34" s="176"/>
      <c r="AA34" s="177">
        <f>AA13</f>
        <v>46309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영우)한돈가츠동2편</v>
      </c>
      <c r="F35" s="154"/>
      <c r="G35" s="154"/>
      <c r="H35" s="154"/>
      <c r="I35" s="154"/>
      <c r="J35" s="154"/>
      <c r="K35" s="154"/>
      <c r="L35" s="154"/>
      <c r="M35" s="173">
        <f>M14</f>
        <v>36</v>
      </c>
      <c r="N35" s="173"/>
      <c r="O35" s="173"/>
      <c r="P35" s="173"/>
      <c r="Q35" s="174">
        <f>Q14</f>
        <v>15</v>
      </c>
      <c r="R35" s="174"/>
      <c r="S35" s="174"/>
      <c r="T35" s="175">
        <f>T14</f>
        <v>0</v>
      </c>
      <c r="U35" s="175"/>
      <c r="V35" s="175"/>
      <c r="W35" s="176">
        <f>W14</f>
        <v>15</v>
      </c>
      <c r="X35" s="176"/>
      <c r="Y35" s="176"/>
      <c r="Z35" s="176"/>
      <c r="AA35" s="177">
        <f>AA14</f>
        <v>46309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43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용인시 처인구 양지면
제일리 453-7
박영범 주임 031-8027-2080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4:D34"/>
    <mergeCell ref="E34:L34"/>
    <mergeCell ref="M34:P34"/>
    <mergeCell ref="Q34:S34"/>
    <mergeCell ref="T34:V34"/>
    <mergeCell ref="W34:Z34"/>
    <mergeCell ref="AA34:AH3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B13:D13"/>
    <mergeCell ref="E13:L13"/>
    <mergeCell ref="M13:P13"/>
    <mergeCell ref="Q13:S13"/>
    <mergeCell ref="T13:V13"/>
    <mergeCell ref="W13:Z13"/>
    <mergeCell ref="AA13:AH13"/>
    <mergeCell ref="G8:P9"/>
    <mergeCell ref="R8:U9"/>
    <mergeCell ref="V8:AH9"/>
    <mergeCell ref="C10:F11"/>
    <mergeCell ref="G10:P11"/>
    <mergeCell ref="R10:U11"/>
    <mergeCell ref="V10:AA11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B39:D39"/>
    <mergeCell ref="E39:L39"/>
    <mergeCell ref="M39:Z39"/>
    <mergeCell ref="AA39:AH39"/>
    <mergeCell ref="E14:L14"/>
    <mergeCell ref="M14:P14"/>
    <mergeCell ref="Q14:S14"/>
    <mergeCell ref="T14:V14"/>
    <mergeCell ref="W14:Z14"/>
    <mergeCell ref="AA14:AH14"/>
    <mergeCell ref="E36:L36"/>
    <mergeCell ref="M36:P36"/>
    <mergeCell ref="Q36:S36"/>
    <mergeCell ref="T36:V36"/>
    <mergeCell ref="W36:Z36"/>
    <mergeCell ref="AA36:AH36"/>
    <mergeCell ref="E33:L33"/>
    <mergeCell ref="M33:P33"/>
    <mergeCell ref="Q33:S33"/>
    <mergeCell ref="T33:V33"/>
    <mergeCell ref="W33:Z33"/>
    <mergeCell ref="AA33:AH33"/>
    <mergeCell ref="E35:L35"/>
    <mergeCell ref="M35:P35"/>
    <mergeCell ref="Q35:S35"/>
    <mergeCell ref="T35:V35"/>
    <mergeCell ref="W35:Z35"/>
    <mergeCell ref="AA35:AH35"/>
  </mergeCells>
  <phoneticPr fontId="7" type="noConversion"/>
  <conditionalFormatting sqref="AA13:AH14">
    <cfRule type="expression" dxfId="583" priority="2">
      <formula>Q13:S17=0</formula>
    </cfRule>
  </conditionalFormatting>
  <conditionalFormatting sqref="AA15:AH17">
    <cfRule type="expression" dxfId="582" priority="9">
      <formula>Q15:S21=0</formula>
    </cfRule>
  </conditionalFormatting>
  <conditionalFormatting sqref="AA34:AH35">
    <cfRule type="expression" dxfId="581" priority="1">
      <formula>Q13:S16=0</formula>
    </cfRule>
  </conditionalFormatting>
  <conditionalFormatting sqref="AA36:AH38">
    <cfRule type="expression" dxfId="580" priority="529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T13:T17 AA33:AA38 B13:B19 M8:M17 C35:D38 AA12:AA17 Q34:Q38 E34:E39 M29:M39 T34:T38 B34:B40 Q13:Q17" xr:uid="{0B97251A-0E73-46CB-8BB4-2FAF156A09CA}"/>
  </dataValidations>
  <printOptions horizontalCentered="1"/>
  <pageMargins left="0" right="0" top="0.11811023622047245" bottom="0" header="0" footer="0"/>
  <pageSetup paperSize="9" orientation="portrait"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A6687-9098-45D4-84AE-F317FCC45EB5}">
  <sheetPr>
    <tabColor theme="7" tint="0.79998168889431442"/>
  </sheetPr>
  <dimension ref="A1:F28"/>
  <sheetViews>
    <sheetView zoomScale="80" zoomScaleNormal="80" workbookViewId="0">
      <selection activeCell="AU40" sqref="AU40"/>
    </sheetView>
  </sheetViews>
  <sheetFormatPr defaultRowHeight="11.25" x14ac:dyDescent="0.15"/>
  <cols>
    <col min="1" max="1" width="28.5546875" style="69" bestFit="1" customWidth="1"/>
    <col min="2" max="2" width="29.109375" style="69" bestFit="1" customWidth="1"/>
    <col min="3" max="3" width="28.5546875" style="69" bestFit="1" customWidth="1"/>
    <col min="4" max="4" width="28.88671875" style="70" bestFit="1" customWidth="1"/>
    <col min="5" max="6" width="8.88671875" style="70"/>
    <col min="7" max="7" width="8.88671875" style="69"/>
    <col min="8" max="8" width="9.44140625" style="69" bestFit="1" customWidth="1"/>
    <col min="9" max="16384" width="8.88671875" style="69"/>
  </cols>
  <sheetData>
    <row r="1" spans="1:5" ht="13.5" customHeight="1" x14ac:dyDescent="0.2">
      <c r="A1" s="68" ph="1"/>
      <c r="B1" s="69" t="s">
        <v>66</v>
      </c>
      <c r="D1" s="69"/>
      <c r="E1" s="69"/>
    </row>
    <row r="2" spans="1:5" ht="13.5" customHeight="1" x14ac:dyDescent="0.15">
      <c r="A2" s="69" t="s">
        <v>35</v>
      </c>
      <c r="B2" s="69" t="s">
        <v>161</v>
      </c>
      <c r="C2" s="69" t="s">
        <v>162</v>
      </c>
      <c r="D2" s="69" t="s">
        <v>18</v>
      </c>
      <c r="E2" s="69"/>
    </row>
    <row r="3" spans="1:5" ht="13.5" customHeight="1" x14ac:dyDescent="0.15">
      <c r="A3" s="68" t="s">
        <v>78</v>
      </c>
      <c r="D3" s="69"/>
      <c r="E3" s="69"/>
    </row>
    <row r="4" spans="1:5" ht="13.5" customHeight="1" x14ac:dyDescent="0.15">
      <c r="A4" s="68" t="s">
        <v>37</v>
      </c>
      <c r="D4" s="69"/>
      <c r="E4" s="69"/>
    </row>
    <row r="5" spans="1:5" ht="13.5" customHeight="1" x14ac:dyDescent="0.15">
      <c r="A5" s="68" t="s">
        <v>54</v>
      </c>
      <c r="D5" s="69"/>
      <c r="E5" s="69"/>
    </row>
    <row r="6" spans="1:5" ht="13.5" customHeight="1" x14ac:dyDescent="0.15">
      <c r="A6" s="68" t="s">
        <v>36</v>
      </c>
      <c r="D6" s="69"/>
      <c r="E6" s="69"/>
    </row>
    <row r="7" spans="1:5" ht="13.5" customHeight="1" x14ac:dyDescent="0.15">
      <c r="A7" s="68" t="s">
        <v>133</v>
      </c>
      <c r="D7" s="69"/>
      <c r="E7" s="69"/>
    </row>
    <row r="8" spans="1:5" ht="13.5" customHeight="1" x14ac:dyDescent="0.15">
      <c r="A8" s="69" t="s">
        <v>94</v>
      </c>
      <c r="D8" s="69"/>
      <c r="E8" s="69"/>
    </row>
    <row r="9" spans="1:5" ht="13.5" customHeight="1" x14ac:dyDescent="0.15">
      <c r="A9" s="68" t="s">
        <v>89</v>
      </c>
      <c r="D9" s="69"/>
      <c r="E9" s="69"/>
    </row>
    <row r="10" spans="1:5" ht="13.5" customHeight="1" x14ac:dyDescent="0.15">
      <c r="A10" s="68" t="s">
        <v>38</v>
      </c>
      <c r="D10" s="69"/>
      <c r="E10" s="69"/>
    </row>
    <row r="11" spans="1:5" ht="13.5" customHeight="1" x14ac:dyDescent="0.15">
      <c r="A11" s="69" t="s">
        <v>18</v>
      </c>
    </row>
    <row r="12" spans="1:5" ht="13.5" customHeight="1" x14ac:dyDescent="0.15"/>
    <row r="20" ht="15" customHeight="1" x14ac:dyDescent="0.15"/>
    <row r="21" ht="15" customHeight="1" x14ac:dyDescent="0.15"/>
    <row r="22" ht="15" customHeight="1" x14ac:dyDescent="0.15"/>
    <row r="23" ht="15" customHeight="1" x14ac:dyDescent="0.15"/>
    <row r="24" ht="15" customHeight="1" x14ac:dyDescent="0.15"/>
    <row r="25" ht="15" customHeight="1" x14ac:dyDescent="0.15"/>
    <row r="26" ht="15" customHeight="1" x14ac:dyDescent="0.15"/>
    <row r="27" ht="15" customHeight="1" x14ac:dyDescent="0.15"/>
    <row r="28" ht="15" customHeight="1" x14ac:dyDescent="0.15"/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CFE4-A1DB-46F4-884C-466A0DB25885}">
  <sheetPr>
    <tabColor theme="7" tint="0.79998168889431442"/>
    <pageSetUpPr fitToPage="1"/>
  </sheetPr>
  <dimension ref="B1:AK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8.5546875" style="5" bestFit="1" customWidth="1"/>
    <col min="37" max="37" width="3.5546875" style="5" bestFit="1" customWidth="1"/>
    <col min="38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79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J13" s="69"/>
      <c r="AK13" s="69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J14" s="69"/>
      <c r="AK14" s="69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J15" s="52"/>
      <c r="AK1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J16" s="52"/>
      <c r="AK16"/>
    </row>
    <row r="17" spans="2:37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J17" s="53"/>
      <c r="AK17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J18" s="52"/>
      <c r="AK18"/>
    </row>
    <row r="19" spans="2:37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J19" s="52"/>
      <c r="AK19"/>
    </row>
    <row r="20" spans="2:37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J20" s="52"/>
      <c r="AK20"/>
    </row>
    <row r="21" spans="2:37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7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강원특별자치도 원주시 호저면 주산리 298,1층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7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7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7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7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7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7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7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7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원주센터(저온)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7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7" x14ac:dyDescent="0.15">
      <c r="B32" s="210"/>
      <c r="C32" s="189" t="s">
        <v>4</v>
      </c>
      <c r="D32" s="182"/>
      <c r="E32" s="182"/>
      <c r="F32" s="182"/>
      <c r="G32" s="199" t="str">
        <f>G8</f>
        <v>강원특별자치도 원주시 호저면 주산리 298,1층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강원특별자치도 원주시 호저면 주산리 298,1층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4">
    <cfRule type="expression" dxfId="579" priority="1">
      <formula>Q13:S18=0</formula>
    </cfRule>
  </conditionalFormatting>
  <conditionalFormatting sqref="AA15:AH20">
    <cfRule type="expression" dxfId="578" priority="3">
      <formula>Q15:S21=0</formula>
    </cfRule>
  </conditionalFormatting>
  <conditionalFormatting sqref="AA37:AH43">
    <cfRule type="expression" dxfId="577" priority="4">
      <formula>Q13:S20=0</formula>
    </cfRule>
  </conditionalFormatting>
  <conditionalFormatting sqref="AA44:AH44">
    <cfRule type="expression" dxfId="576" priority="2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E13:E20 B12:B22 T13:T20 AA12:AA20 C14:D20 Q13:Q20 M8:M20 T37:T44 AA36:AA44 Q37:Q44 M32:M45 E36:E45 B36:B46 C38:D44" xr:uid="{83BED034-49FA-401C-9673-EE4D3C0B7C5C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8937C-0593-4953-8813-61C35191E885}">
  <sheetPr>
    <tabColor theme="7" tint="0.79998168889431442"/>
    <pageSetUpPr fitToPage="1"/>
  </sheetPr>
  <dimension ref="B1:AH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110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108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김해센터(저온)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경상남도 김해시 진례면 
테크노밸리로 193-28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경상남도 김해시 진례면 
테크노밸리로 193-28
TEL 070-4398-2825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575" priority="1">
      <formula>Q13:S18=0</formula>
    </cfRule>
  </conditionalFormatting>
  <conditionalFormatting sqref="AA14:AH20">
    <cfRule type="expression" dxfId="574" priority="3">
      <formula>Q14:S20=0</formula>
    </cfRule>
  </conditionalFormatting>
  <conditionalFormatting sqref="AA37:AH43">
    <cfRule type="expression" dxfId="573" priority="4">
      <formula>Q13:S20=0</formula>
    </cfRule>
  </conditionalFormatting>
  <conditionalFormatting sqref="AA44:AH44">
    <cfRule type="expression" dxfId="572" priority="2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A09A7383-0478-40FD-A708-098AAE9C0F35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43AD-A23A-4C6A-9B1B-1FCB5BD987D1}">
  <sheetPr>
    <tabColor theme="7" tint="0.79998168889431442"/>
    <pageSetUpPr fitToPage="1"/>
  </sheetPr>
  <dimension ref="B1:AO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경상남도 양산시 산막공단북3길 25(산막동 313-4)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양산센터(저온)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경상남도 양산시 산막공단북3길 25(산막동 313-4)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경상남도 양산시 산막공단북3길 25(산막동 313-4)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571" priority="1">
      <formula>Q13:S18=0</formula>
    </cfRule>
  </conditionalFormatting>
  <conditionalFormatting sqref="AA14:AH20">
    <cfRule type="expression" dxfId="570" priority="3">
      <formula>Q14:S20=0</formula>
    </cfRule>
  </conditionalFormatting>
  <conditionalFormatting sqref="AA37:AH43">
    <cfRule type="expression" dxfId="569" priority="4">
      <formula>Q13:S20=0</formula>
    </cfRule>
  </conditionalFormatting>
  <conditionalFormatting sqref="AA44:AH44">
    <cfRule type="expression" dxfId="568" priority="2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4781B221-7087-4098-A1F0-AB63217025D6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86AD2-8CDA-4520-A736-8FC9AA69C352}">
  <sheetPr>
    <tabColor theme="7" tint="0.79998168889431442"/>
    <pageSetUpPr fitToPage="1"/>
  </sheetPr>
  <dimension ref="B1:AH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31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세종센터(저온)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세종특별자치시 연동면
응암리 925 E동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세종특별자치시 연동면
응암리 925 E동
허승현 대리 044-862-4400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37:Z43">
    <cfRule type="expression" dxfId="567" priority="2">
      <formula>Q37:S44=0</formula>
    </cfRule>
  </conditionalFormatting>
  <conditionalFormatting sqref="W44:Z44">
    <cfRule type="expression" dxfId="566" priority="1">
      <formula>Q44:S50=0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2 W46 B2:B4 C34 C2:F3 C6 C10 C4 C30 D24:F27 B24:C28 W22 Q2:AH11 C36:D36 G8:L11 N8:P11 H2:K5 G2:G6 M2:P5 L2:L6 G32:L35 N32:P35 H24:K29 G24:G30 Q24:AH35 M24:P29 L24:L30 F21:M21 T13:T20 M8:M20 E13:E21 Q13:Q20 B12:B22 C14:D20 AA12:AA20 T37:T44 AA36:AA44 Q37:Q44 M32:M45 E36:E45 B36:B46 C38:D44" xr:uid="{5B2E0B93-E2AE-4941-AFEF-876249E49972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F5CBF-8A86-472D-A48A-62DE77A20F89}">
  <sheetPr>
    <tabColor theme="7" tint="0.79998168889431442"/>
    <pageSetUpPr fitToPage="1"/>
  </sheetPr>
  <dimension ref="B1:AH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55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전라남도 장성군 황룡면 황룡리 44-2 2층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장성센터(저온)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전라남도 장성군 황룡면 황룡리 44-2 2층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전라남도 장성군 황룡면 황룡리 44-2 2층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FB1AB264-DDE9-4971-A0E5-99D2F1007D53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8B2E0-5A93-4283-B70B-BB36B8402F47}">
  <sheetPr>
    <tabColor theme="7" tint="0.79998168889431442"/>
    <pageSetUpPr fitToPage="1"/>
  </sheetPr>
  <dimension ref="B1:AH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139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경상북도 김천시 어모면 옥율리 212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김천센터(저온)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경상북도 김천시 어모면 옥율리 212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경상북도 김천시 어모면 옥율리 212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">
    <cfRule type="expression" dxfId="565" priority="2">
      <formula>Q13:S20=0</formula>
    </cfRule>
  </conditionalFormatting>
  <conditionalFormatting sqref="W14:Z20">
    <cfRule type="expression" dxfId="564" priority="1">
      <formula>Q14:S20=0</formula>
    </cfRule>
  </conditionalFormatting>
  <conditionalFormatting sqref="W37:Z43">
    <cfRule type="expression" dxfId="563" priority="4">
      <formula>Q13:S20=0</formula>
    </cfRule>
  </conditionalFormatting>
  <conditionalFormatting sqref="W44:Z44">
    <cfRule type="expression" dxfId="562" priority="3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D1C88C32-B00A-45C5-A9EF-5BFDA4B495D6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A2D6C-1B01-4D52-85DB-1B9C92CF93CB}">
  <sheetPr>
    <tabColor theme="7" tint="0.79998168889431442"/>
    <pageSetUpPr fitToPage="1"/>
  </sheetPr>
  <dimension ref="B1:AO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31.88671875" style="5" customWidth="1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N13" s="66"/>
      <c r="AO13" s="66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N14" s="66"/>
      <c r="AO14" s="66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경상북도 경산시 압량읍 가야로 20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경산센터(저온)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경상북도 경산시 압량읍 가야로 20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경상북도 경산시 압량읍 가야로 20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561" priority="1">
      <formula>Q13:S18=0</formula>
    </cfRule>
  </conditionalFormatting>
  <conditionalFormatting sqref="AA14:AH20">
    <cfRule type="expression" dxfId="560" priority="3">
      <formula>Q14:S20=0</formula>
    </cfRule>
  </conditionalFormatting>
  <conditionalFormatting sqref="AA37:AH43">
    <cfRule type="expression" dxfId="559" priority="4">
      <formula>Q13:S20=0</formula>
    </cfRule>
  </conditionalFormatting>
  <conditionalFormatting sqref="AA44:AH44">
    <cfRule type="expression" dxfId="558" priority="2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7A8AD6AE-B6ED-4719-A172-7E5BA35DDE15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5667-34C2-40BE-83C1-5C9ED824ABE4}">
  <sheetPr>
    <tabColor theme="7" tint="0.79998168889431442"/>
    <pageSetUpPr fitToPage="1"/>
  </sheetPr>
  <dimension ref="B1:AH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4" ht="14.25" thickBot="1" x14ac:dyDescent="0.2">
      <c r="B1" s="29" t="s">
        <v>59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30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화성센터(저온)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경기 화성시 초록로 103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 화성시 초록로 103
오민수 대리 031-8077-2407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">
    <cfRule type="expression" dxfId="557" priority="2">
      <formula>Q13:S20=0</formula>
    </cfRule>
  </conditionalFormatting>
  <conditionalFormatting sqref="W14:Z20">
    <cfRule type="expression" dxfId="556" priority="1">
      <formula>Q14:S20=0</formula>
    </cfRule>
  </conditionalFormatting>
  <conditionalFormatting sqref="W37:Z43">
    <cfRule type="expression" dxfId="555" priority="4">
      <formula>Q13:S20=0</formula>
    </cfRule>
  </conditionalFormatting>
  <conditionalFormatting sqref="W44:Z44">
    <cfRule type="expression" dxfId="554" priority="3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W22 Q2:AH11 C36:D36 G8:L11 N8:P11 H2:K5 G2:G6 M2:P5 L2:L6 G32:L35 N32:P35 H24:K29 G24:G30 Q24:AH35 M24:P29 L24:L30 C12:E12 F21:M21 T13:T20 M8:M20 E13:E21 Q13:Q20 B12:B22 C14:D20 AA12:AA20 T37:T44 AA36:AA44 Q37:Q44 M32:M45 E36:E45 B36:B46 C38:D44" xr:uid="{F02EA96A-B6FF-40B6-BAD5-B275B0424DC0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67892-FCC4-4373-BB11-D2D9969A6812}">
  <sheetPr>
    <tabColor theme="7" tint="0.79998168889431442"/>
    <pageSetUpPr fitToPage="1"/>
  </sheetPr>
  <dimension ref="B1:AO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21.21875" style="5" customWidth="1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N13" s="69"/>
      <c r="AO13" s="69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N14" s="69"/>
      <c r="AO14" s="69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97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청라센터(저온)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363" t="str">
        <f>G8</f>
        <v>인천광역시 서구 북항로120번길 55,
청라로지스틱스센터3, 9층</v>
      </c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인천광역시 서구 북항로120번길 55,
청라로지스틱스센터3, 9층
02)437-0500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">
    <cfRule type="expression" dxfId="553" priority="2">
      <formula>Q13:S20=0</formula>
    </cfRule>
  </conditionalFormatting>
  <conditionalFormatting sqref="W14:Z20">
    <cfRule type="expression" dxfId="552" priority="1">
      <formula>Q14:S20=0</formula>
    </cfRule>
  </conditionalFormatting>
  <conditionalFormatting sqref="W37:Z43">
    <cfRule type="expression" dxfId="551" priority="4">
      <formula>Q13:S20=0</formula>
    </cfRule>
  </conditionalFormatting>
  <conditionalFormatting sqref="W44:Z44">
    <cfRule type="expression" dxfId="550" priority="3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G8:L11 N8:P11 H2:K5 G2:G6 M2:P5 L2:L6 C12:E12 Q2:AH11 G32:L35 N32:P35 H24:K29 G24:G30 Q24:AH35 M24:P29 L24:L30 E21:M21 W22 T13:T20 M8:M20 E13 Q13:Q20 B12:B22 C14:E20 AA12:AA20 T37:T44 E36:E45 AA36:AA44 Q37:Q44 M32:M45 B36:B46 C38:D44" xr:uid="{121CECBB-DBA3-4674-B3BF-E0895582302B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807DF-B856-4A72-B357-F9261089625F}">
  <sheetPr>
    <tabColor theme="7" tint="0.79998168889431442"/>
    <pageSetUpPr fitToPage="1"/>
  </sheetPr>
  <dimension ref="B1:AO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33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평택센터(저온)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경기도 평택시 진위면 마산8로10,
진위물류센터 창고동 1층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경기도 평택시 진위면 마산8로10,
진위물류센터 창고동 1층
강민구 대리 031-663-9260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">
    <cfRule type="expression" dxfId="549" priority="2">
      <formula>Q13:S20=0</formula>
    </cfRule>
  </conditionalFormatting>
  <conditionalFormatting sqref="W14:Z20">
    <cfRule type="expression" dxfId="548" priority="1">
      <formula>Q14:S20=0</formula>
    </cfRule>
  </conditionalFormatting>
  <conditionalFormatting sqref="W37:Z43">
    <cfRule type="expression" dxfId="547" priority="4">
      <formula>Q13:S20=0</formula>
    </cfRule>
  </conditionalFormatting>
  <conditionalFormatting sqref="W44:Z44">
    <cfRule type="expression" dxfId="546" priority="3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63760A6D-4D5C-45B4-AC00-D6149384ED81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8AFD-306F-407E-804C-C74A64D161B0}">
  <sheetPr>
    <tabColor theme="7" tint="0.79998168889431442"/>
    <pageSetUpPr fitToPage="1"/>
  </sheetPr>
  <dimension ref="B1:AO48"/>
  <sheetViews>
    <sheetView zoomScaleNormal="100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27.33203125" style="5" customWidth="1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93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N13" s="67"/>
      <c r="AO13" s="67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N14" s="67"/>
      <c r="AO14" s="67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92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포천센터(저온)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경기도 포천시 설운동 477,B2F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경기도 포천시 설운동 477,B2F
031-543-2486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545" priority="1">
      <formula>Q13:S18=0</formula>
    </cfRule>
  </conditionalFormatting>
  <conditionalFormatting sqref="AA14:AH20">
    <cfRule type="expression" dxfId="544" priority="3">
      <formula>Q14:S20=0</formula>
    </cfRule>
  </conditionalFormatting>
  <conditionalFormatting sqref="AA37:AH43">
    <cfRule type="expression" dxfId="543" priority="4">
      <formula>Q13:S20=0</formula>
    </cfRule>
  </conditionalFormatting>
  <conditionalFormatting sqref="AA44:AH44">
    <cfRule type="expression" dxfId="542" priority="2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G8:L11 N8:P11 H2:K5 G2:G6 M2:P5 L2:L6 C12:E12 Q2:AH11 G32:L35 N32:P35 H24:K29 G24:G30 Q24:AH35 M24:P29 L24:L30 E21:M21 W22 T13:T20 M8:M20 E13 Q13:Q20 B12:B22 C14:E20 AA12:AA20 T37:T44 E36:E45 AA36:AA44 Q37:Q44 M32:M45 B36:B46 C38:D44" xr:uid="{52E58773-FA31-4BAF-9592-398EC5DCF13E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53948-CE36-4697-9696-3AF5279764F1}">
  <sheetPr>
    <tabColor theme="7" tint="0.79998168889431442"/>
    <pageSetUpPr fitToPage="1"/>
  </sheetPr>
  <dimension ref="B1:AP48"/>
  <sheetViews>
    <sheetView zoomScale="98" zoomScaleNormal="98" workbookViewId="0">
      <selection activeCell="AU40" sqref="AU40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3" style="5" customWidth="1"/>
    <col min="42" max="42" width="3.88671875" style="5" customWidth="1"/>
    <col min="43" max="16384" width="2.33203125" style="5"/>
  </cols>
  <sheetData>
    <row r="1" spans="2:42" ht="14.25" thickBot="1" x14ac:dyDescent="0.2">
      <c r="B1" s="29" t="s">
        <v>38</v>
      </c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166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165</v>
      </c>
      <c r="W6" s="284"/>
      <c r="X6" s="284"/>
      <c r="Y6" s="284"/>
      <c r="Z6" s="284"/>
      <c r="AA6" s="284"/>
      <c r="AB6" s="279" t="s">
        <v>51</v>
      </c>
      <c r="AC6" s="279"/>
      <c r="AD6" s="284" t="s">
        <v>167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2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168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2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169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21.95" customHeight="1" x14ac:dyDescent="0.15">
      <c r="B13" s="256">
        <f>'원주 (20)'!B13</f>
        <v>45950</v>
      </c>
      <c r="C13" s="254"/>
      <c r="D13" s="257"/>
      <c r="E13" s="243" t="s">
        <v>163</v>
      </c>
      <c r="F13" s="244"/>
      <c r="G13" s="244"/>
      <c r="H13" s="244"/>
      <c r="I13" s="244"/>
      <c r="J13" s="244"/>
      <c r="K13" s="244"/>
      <c r="L13" s="245"/>
      <c r="M13" s="243">
        <v>100</v>
      </c>
      <c r="N13" s="244"/>
      <c r="O13" s="244"/>
      <c r="P13" s="245"/>
      <c r="Q13" s="246">
        <f>IFERROR(VLOOKUP($B$1,천본피벗!A:CY,2,FALSE),0)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$B$13+3</f>
        <v>45953</v>
      </c>
      <c r="AB13" s="250"/>
      <c r="AC13" s="250"/>
      <c r="AD13" s="250"/>
      <c r="AE13" s="250"/>
      <c r="AF13" s="250"/>
      <c r="AG13" s="250"/>
      <c r="AH13" s="255"/>
      <c r="AO13" s="69"/>
      <c r="AP13" s="69"/>
    </row>
    <row r="14" spans="2:42" ht="21.95" customHeight="1" x14ac:dyDescent="0.15">
      <c r="B14" s="17"/>
      <c r="C14" s="18" t="s">
        <v>42</v>
      </c>
      <c r="D14" s="18" t="s">
        <v>42</v>
      </c>
      <c r="E14" s="243" t="s">
        <v>164</v>
      </c>
      <c r="F14" s="244"/>
      <c r="G14" s="244"/>
      <c r="H14" s="244"/>
      <c r="I14" s="244"/>
      <c r="J14" s="244"/>
      <c r="K14" s="244"/>
      <c r="L14" s="245"/>
      <c r="M14" s="243">
        <v>100</v>
      </c>
      <c r="N14" s="244"/>
      <c r="O14" s="244"/>
      <c r="P14" s="245"/>
      <c r="Q14" s="246">
        <f>IFERROR(VLOOKUP($B$1,천본피벗!A:CY,3,FALSE),0)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$B$13+3</f>
        <v>45953</v>
      </c>
      <c r="AB14" s="250"/>
      <c r="AC14" s="250"/>
      <c r="AD14" s="250"/>
      <c r="AE14" s="250"/>
      <c r="AF14" s="250"/>
      <c r="AG14" s="250"/>
      <c r="AH14" s="255"/>
      <c r="AO14" s="69"/>
      <c r="AP14" s="69"/>
    </row>
    <row r="15" spans="2:42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2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418-81-28324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양지센터(저온)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(주)천본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 xml:space="preserve">신기석 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경기도 용인시 처인구 양지면
제일리 453-7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 xml:space="preserve">전라북도 장수군 장계면 금덕리 842 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 xml:space="preserve">식품가공 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45950</v>
      </c>
      <c r="C37" s="180"/>
      <c r="D37" s="181"/>
      <c r="E37" s="153" t="str">
        <f>E13</f>
        <v>천본)여경래_눌러밥불짬뽕볶음밥2편</v>
      </c>
      <c r="F37" s="154"/>
      <c r="G37" s="154"/>
      <c r="H37" s="154"/>
      <c r="I37" s="154"/>
      <c r="J37" s="154"/>
      <c r="K37" s="154"/>
      <c r="L37" s="154"/>
      <c r="M37" s="173">
        <f>M13</f>
        <v>100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45953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E14</f>
        <v>천본)최현석_눌러밥트러플크림리조또2편</v>
      </c>
      <c r="F38" s="154"/>
      <c r="G38" s="154"/>
      <c r="H38" s="154"/>
      <c r="I38" s="154"/>
      <c r="J38" s="154"/>
      <c r="K38" s="154"/>
      <c r="L38" s="154"/>
      <c r="M38" s="173">
        <f>M14</f>
        <v>100</v>
      </c>
      <c r="N38" s="173"/>
      <c r="O38" s="173"/>
      <c r="P38" s="173"/>
      <c r="Q38" s="174">
        <f>Q14</f>
        <v>0</v>
      </c>
      <c r="R38" s="174"/>
      <c r="S38" s="174"/>
      <c r="T38" s="175">
        <f>T14</f>
        <v>0</v>
      </c>
      <c r="U38" s="175"/>
      <c r="V38" s="175"/>
      <c r="W38" s="176">
        <f>W14</f>
        <v>0</v>
      </c>
      <c r="X38" s="176"/>
      <c r="Y38" s="176"/>
      <c r="Z38" s="176"/>
      <c r="AA38" s="177">
        <f>AA14</f>
        <v>45953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경기도 용인시 처인구 양지면
제일리 453-7
박영범 주임 031-8027-2080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70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M12:P12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541" priority="1">
      <formula>Q13:S18=0</formula>
    </cfRule>
  </conditionalFormatting>
  <conditionalFormatting sqref="AA14:AH20">
    <cfRule type="expression" dxfId="540" priority="3">
      <formula>Q14:S20=0</formula>
    </cfRule>
  </conditionalFormatting>
  <conditionalFormatting sqref="AA37:AH43">
    <cfRule type="expression" dxfId="539" priority="4">
      <formula>Q13:S20=0</formula>
    </cfRule>
  </conditionalFormatting>
  <conditionalFormatting sqref="AA44:AH44">
    <cfRule type="expression" dxfId="538" priority="2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T13:T20 M8:M20 E13 Q13:Q20 B12:B22 C14:E20 AA12:AA20 T37:T44 AA36:AA44 Q37:Q44 M32:M45 E36:E45 B36:B46 C38:D44" xr:uid="{8F8C0094-0380-4CF6-8B80-3D1F753BC06F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6B89-6B10-4A58-B7BA-E793FCD4E236}">
  <sheetPr>
    <tabColor theme="7" tint="0.59999389629810485"/>
  </sheetPr>
  <dimension ref="A1:H24"/>
  <sheetViews>
    <sheetView zoomScale="85" zoomScaleNormal="85" workbookViewId="0">
      <selection sqref="A1:D15"/>
    </sheetView>
  </sheetViews>
  <sheetFormatPr defaultRowHeight="13.5" x14ac:dyDescent="0.15"/>
  <cols>
    <col min="1" max="1" width="10.6640625" bestFit="1" customWidth="1"/>
    <col min="2" max="2" width="25.21875" bestFit="1" customWidth="1"/>
    <col min="3" max="3" width="26.33203125" bestFit="1" customWidth="1"/>
    <col min="4" max="5" width="26.33203125" customWidth="1"/>
    <col min="6" max="6" width="28.88671875" style="35" bestFit="1" customWidth="1"/>
    <col min="7" max="8" width="8.88671875" style="35"/>
    <col min="10" max="10" width="9.44140625" bestFit="1" customWidth="1"/>
  </cols>
  <sheetData>
    <row r="1" spans="1:6" ht="25.5" x14ac:dyDescent="0.3">
      <c r="A1" t="s">
        <v>433</v>
      </c>
      <c r="B1" t="s">
        <v>66</v>
      </c>
      <c r="E1" s="77"/>
      <c r="F1" s="113" ph="1"/>
    </row>
    <row r="2" spans="1:6" ht="25.5" x14ac:dyDescent="0.3">
      <c r="A2" t="s">
        <v>35</v>
      </c>
      <c r="B2" t="s">
        <v>392</v>
      </c>
      <c r="C2" t="s">
        <v>393</v>
      </c>
      <c r="D2" t="s">
        <v>18</v>
      </c>
      <c r="E2" s="113" ph="1"/>
      <c r="F2" s="54"/>
    </row>
    <row r="3" spans="1:6" ht="16.5" x14ac:dyDescent="0.15">
      <c r="A3" t="s">
        <v>78</v>
      </c>
      <c r="B3">
        <v>135</v>
      </c>
      <c r="C3">
        <v>54</v>
      </c>
      <c r="D3">
        <v>189</v>
      </c>
      <c r="E3" s="54"/>
      <c r="F3" s="54"/>
    </row>
    <row r="4" spans="1:6" ht="16.5" x14ac:dyDescent="0.15">
      <c r="A4" t="s">
        <v>109</v>
      </c>
      <c r="B4">
        <v>55</v>
      </c>
      <c r="C4">
        <v>26</v>
      </c>
      <c r="D4">
        <v>81</v>
      </c>
      <c r="E4" s="54"/>
      <c r="F4" s="54"/>
    </row>
    <row r="5" spans="1:6" ht="16.5" x14ac:dyDescent="0.15">
      <c r="A5" t="s">
        <v>37</v>
      </c>
      <c r="B5">
        <v>201</v>
      </c>
      <c r="C5">
        <v>103</v>
      </c>
      <c r="D5">
        <v>304</v>
      </c>
      <c r="E5" s="54"/>
      <c r="F5" s="54"/>
    </row>
    <row r="6" spans="1:6" ht="15" customHeight="1" x14ac:dyDescent="0.15">
      <c r="A6" t="s">
        <v>36</v>
      </c>
      <c r="B6">
        <v>235</v>
      </c>
      <c r="C6">
        <v>110</v>
      </c>
      <c r="D6">
        <v>345</v>
      </c>
      <c r="E6" s="54"/>
      <c r="F6" s="54"/>
    </row>
    <row r="7" spans="1:6" ht="15" customHeight="1" x14ac:dyDescent="0.15">
      <c r="A7" t="s">
        <v>54</v>
      </c>
      <c r="B7">
        <v>165</v>
      </c>
      <c r="C7">
        <v>80</v>
      </c>
      <c r="D7">
        <v>245</v>
      </c>
      <c r="E7" s="54"/>
      <c r="F7" s="54"/>
    </row>
    <row r="8" spans="1:6" ht="15" customHeight="1" x14ac:dyDescent="0.15">
      <c r="A8" t="s">
        <v>138</v>
      </c>
      <c r="B8">
        <v>69</v>
      </c>
      <c r="C8">
        <v>49</v>
      </c>
      <c r="D8">
        <v>118</v>
      </c>
      <c r="E8" s="54"/>
      <c r="F8" s="54"/>
    </row>
    <row r="9" spans="1:6" ht="15" customHeight="1" x14ac:dyDescent="0.15">
      <c r="A9" t="s">
        <v>133</v>
      </c>
      <c r="B9">
        <v>52</v>
      </c>
      <c r="C9">
        <v>21</v>
      </c>
      <c r="D9">
        <v>73</v>
      </c>
      <c r="E9" s="54"/>
      <c r="F9" s="54"/>
    </row>
    <row r="10" spans="1:6" ht="15" customHeight="1" x14ac:dyDescent="0.15">
      <c r="A10" t="s">
        <v>40</v>
      </c>
      <c r="B10">
        <v>156</v>
      </c>
      <c r="C10">
        <v>61</v>
      </c>
      <c r="D10">
        <v>217</v>
      </c>
      <c r="E10" s="54"/>
      <c r="F10" s="54"/>
    </row>
    <row r="11" spans="1:6" ht="15" customHeight="1" x14ac:dyDescent="0.15">
      <c r="A11" t="s">
        <v>94</v>
      </c>
      <c r="B11">
        <v>319</v>
      </c>
      <c r="C11">
        <v>175</v>
      </c>
      <c r="D11">
        <v>494</v>
      </c>
      <c r="E11" s="54"/>
      <c r="F11" s="54"/>
    </row>
    <row r="12" spans="1:6" ht="15" customHeight="1" x14ac:dyDescent="0.15">
      <c r="A12" t="s">
        <v>39</v>
      </c>
      <c r="B12">
        <v>72</v>
      </c>
      <c r="C12">
        <v>45</v>
      </c>
      <c r="D12">
        <v>117</v>
      </c>
      <c r="E12" s="54"/>
      <c r="F12" s="54"/>
    </row>
    <row r="13" spans="1:6" ht="15" customHeight="1" x14ac:dyDescent="0.15">
      <c r="A13" t="s">
        <v>89</v>
      </c>
      <c r="B13">
        <v>170</v>
      </c>
      <c r="C13">
        <v>95</v>
      </c>
      <c r="D13">
        <v>265</v>
      </c>
      <c r="E13" s="54"/>
      <c r="F13" s="54"/>
    </row>
    <row r="14" spans="1:6" ht="15" customHeight="1" x14ac:dyDescent="0.15">
      <c r="A14" t="s">
        <v>38</v>
      </c>
      <c r="B14">
        <v>179</v>
      </c>
      <c r="C14">
        <v>76</v>
      </c>
      <c r="D14">
        <v>255</v>
      </c>
      <c r="E14" s="54"/>
      <c r="F14" s="54"/>
    </row>
    <row r="15" spans="1:6" ht="16.5" x14ac:dyDescent="0.15">
      <c r="A15" t="s">
        <v>18</v>
      </c>
      <c r="B15">
        <v>1808</v>
      </c>
      <c r="C15">
        <v>895</v>
      </c>
      <c r="D15">
        <v>2703</v>
      </c>
      <c r="E15" s="54"/>
      <c r="F15" s="54"/>
    </row>
    <row r="16" spans="1:6" ht="16.5" x14ac:dyDescent="0.15">
      <c r="A16" s="22"/>
      <c r="B16" s="22"/>
    </row>
    <row r="17" spans="1:5" ht="16.5" x14ac:dyDescent="0.15">
      <c r="A17" s="22"/>
      <c r="B17" s="22"/>
    </row>
    <row r="24" spans="1:5" ht="22.5" x14ac:dyDescent="0.15">
      <c r="B24" ph="1"/>
      <c r="C24" ph="1"/>
      <c r="D24" ph="1"/>
      <c r="E24" ph="1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376C-B01D-484C-BD5C-298CB38E8952}">
  <sheetPr>
    <tabColor theme="7" tint="0.59999389629810485"/>
    <pageSetUpPr fitToPage="1"/>
  </sheetPr>
  <dimension ref="B1:AH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5.6640625" style="5" bestFit="1" customWidth="1"/>
    <col min="40" max="40" width="5.21875" style="5" customWidth="1"/>
    <col min="41" max="41" width="2.33203125" style="5"/>
    <col min="42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34" ht="14.25" thickBot="1" x14ac:dyDescent="0.2">
      <c r="B1" s="29" t="s">
        <v>79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135</v>
      </c>
      <c r="R13" s="247"/>
      <c r="S13" s="248"/>
      <c r="T13" s="249">
        <f>IFERROR(ROUNDDOWN(Q13/M13,0),"")</f>
        <v>11</v>
      </c>
      <c r="U13" s="250"/>
      <c r="V13" s="250"/>
      <c r="W13" s="251">
        <f>IFERROR(Q13-(T13*M13),"")</f>
        <v>3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54</v>
      </c>
      <c r="R14" s="247"/>
      <c r="S14" s="248"/>
      <c r="T14" s="249">
        <f>IFERROR(ROUNDDOWN(Q14/M14,0),"")</f>
        <v>5</v>
      </c>
      <c r="U14" s="250"/>
      <c r="V14" s="250"/>
      <c r="W14" s="251">
        <f>IFERROR(Q14-(T14*M14),"")</f>
        <v>4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189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강원특별자치도 원주시 호저면 주산리 298,1층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원주센터(저온)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강원특별자치도 원주시 호저면 주산리 298,1층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135</v>
      </c>
      <c r="R33" s="174"/>
      <c r="S33" s="174"/>
      <c r="T33" s="175">
        <f>T13</f>
        <v>11</v>
      </c>
      <c r="U33" s="175"/>
      <c r="V33" s="175"/>
      <c r="W33" s="176">
        <f>W13</f>
        <v>3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54</v>
      </c>
      <c r="R34" s="174"/>
      <c r="S34" s="174"/>
      <c r="T34" s="175">
        <f>T14</f>
        <v>5</v>
      </c>
      <c r="U34" s="175"/>
      <c r="V34" s="175"/>
      <c r="W34" s="176">
        <f>W14</f>
        <v>4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189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강원특별자치도 원주시 호저면 주산리 298,1층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AA13:AH14">
    <cfRule type="expression" dxfId="537" priority="9436">
      <formula>Q13:S16=0</formula>
    </cfRule>
  </conditionalFormatting>
  <conditionalFormatting sqref="AA15:AH16">
    <cfRule type="expression" dxfId="536" priority="1">
      <formula>Q15:S19=0</formula>
    </cfRule>
  </conditionalFormatting>
  <conditionalFormatting sqref="AA33:AH34">
    <cfRule type="expression" dxfId="535" priority="9438">
      <formula>Q13:S16=0</formula>
    </cfRule>
  </conditionalFormatting>
  <conditionalFormatting sqref="AA35:AH36">
    <cfRule type="expression" dxfId="534" priority="9468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T13:T16 C14:D16 E13:E16 M8:M16 AA12:AA16 B12:B18 Q13:Q16 Q33:Q36 AA32:AA36 T33:T36 C34:D36 M28:M37 E32:E37 B32:B38" xr:uid="{EEBF8F9E-EF79-4AC4-8C35-08B397A8E3D1}"/>
  </dataValidations>
  <printOptions horizontalCentered="1"/>
  <pageMargins left="0" right="0" top="0.11811023622047245" bottom="0" header="0" footer="0"/>
  <pageSetup paperSize="9" orientation="portrait"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B692-1609-4044-9978-07CBFEFBD98D}">
  <sheetPr>
    <tabColor theme="7" tint="0.59999389629810485"/>
    <pageSetUpPr fitToPage="1"/>
  </sheetPr>
  <dimension ref="B1:AK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110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55</v>
      </c>
      <c r="R13" s="247"/>
      <c r="S13" s="248"/>
      <c r="T13" s="249">
        <f>IFERROR(ROUNDDOWN(Q13/M13,0),"")</f>
        <v>4</v>
      </c>
      <c r="U13" s="250"/>
      <c r="V13" s="250"/>
      <c r="W13" s="251">
        <f>IFERROR(Q13-(T13*M13),"")</f>
        <v>7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26</v>
      </c>
      <c r="R14" s="247"/>
      <c r="S14" s="248"/>
      <c r="T14" s="249">
        <f>IFERROR(ROUNDDOWN(Q14/M14,0),"")</f>
        <v>2</v>
      </c>
      <c r="U14" s="250"/>
      <c r="V14" s="250"/>
      <c r="W14" s="251">
        <f>IFERROR(Q14-(T14*M14),"")</f>
        <v>6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81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경상남도 김해시 진례면 
테크노밸리로 193-28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김해센터(저온)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경상남도 김해시 진례면 
테크노밸리로 193-28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55</v>
      </c>
      <c r="R33" s="174"/>
      <c r="S33" s="174"/>
      <c r="T33" s="175">
        <f>T13</f>
        <v>4</v>
      </c>
      <c r="U33" s="175"/>
      <c r="V33" s="175"/>
      <c r="W33" s="176">
        <f>W13</f>
        <v>7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26</v>
      </c>
      <c r="R34" s="174"/>
      <c r="S34" s="174"/>
      <c r="T34" s="175">
        <f>T14</f>
        <v>2</v>
      </c>
      <c r="U34" s="175"/>
      <c r="V34" s="175"/>
      <c r="W34" s="176">
        <f>W14</f>
        <v>6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81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경상남도 김해시 진례면 
테크노밸리로 193-28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AA13:AH13 AA15:AH16">
    <cfRule type="expression" dxfId="533" priority="2">
      <formula>Q13:S16=0</formula>
    </cfRule>
  </conditionalFormatting>
  <conditionalFormatting sqref="AA14:AH14">
    <cfRule type="expression" dxfId="532" priority="9464">
      <formula>Q14:S16=0</formula>
    </cfRule>
  </conditionalFormatting>
  <conditionalFormatting sqref="AA33:AH34">
    <cfRule type="expression" dxfId="531" priority="9466">
      <formula>Q13:S16=0</formula>
    </cfRule>
  </conditionalFormatting>
  <conditionalFormatting sqref="AA35:AH36">
    <cfRule type="expression" dxfId="530" priority="9487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M8:M16 C14:E16 T13:T16 AA12:AA16 B12:B18 Q13:Q16 M28:M37 AA32:AA36 T33:T36 C34:D36 Q33:Q36 E32:E37 B32:B38" xr:uid="{DB3F2FF0-00DA-4F79-B516-36D1B0E4E02C}"/>
  </dataValidations>
  <printOptions horizontalCentered="1"/>
  <pageMargins left="0" right="0" top="0.11811023622047245" bottom="0" header="0" footer="0"/>
  <pageSetup paperSize="9" orientation="portrait"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F7FD-D751-4007-A0D1-848637941B0B}">
  <sheetPr>
    <tabColor theme="7" tint="0.59999389629810485"/>
    <pageSetUpPr fitToPage="1"/>
  </sheetPr>
  <dimension ref="B1:AO40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201</v>
      </c>
      <c r="R13" s="247"/>
      <c r="S13" s="248"/>
      <c r="T13" s="249">
        <f>IFERROR(ROUNDDOWN(Q13/M13,0),"")</f>
        <v>16</v>
      </c>
      <c r="U13" s="250"/>
      <c r="V13" s="250"/>
      <c r="W13" s="251">
        <f>IFERROR(Q13-(T13*M13),"")</f>
        <v>9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103</v>
      </c>
      <c r="R14" s="247"/>
      <c r="S14" s="248"/>
      <c r="T14" s="249">
        <f>IFERROR(ROUNDDOWN(Q14/M14,0),"")</f>
        <v>10</v>
      </c>
      <c r="U14" s="250"/>
      <c r="V14" s="250"/>
      <c r="W14" s="251">
        <f>IFERROR(Q14-(T14*M14),"")</f>
        <v>3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3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304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경상남도 양산시 산막공단북3길 25(산막동 313-4)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양산센터(저온)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경상남도 양산시 산막공단북3길 25(산막동 313-4)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201</v>
      </c>
      <c r="R33" s="174"/>
      <c r="S33" s="174"/>
      <c r="T33" s="175">
        <f>T13</f>
        <v>16</v>
      </c>
      <c r="U33" s="175"/>
      <c r="V33" s="175"/>
      <c r="W33" s="176">
        <f>W13</f>
        <v>9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103</v>
      </c>
      <c r="R34" s="174"/>
      <c r="S34" s="174"/>
      <c r="T34" s="175">
        <f>T14</f>
        <v>10</v>
      </c>
      <c r="U34" s="175"/>
      <c r="V34" s="175"/>
      <c r="W34" s="176">
        <f>W14</f>
        <v>3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304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경상남도 양산시 산막공단북3길 25(산막동 313-4)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AA13:AH13 AA15:AH16">
    <cfRule type="expression" dxfId="529" priority="1">
      <formula>Q13:S16=0</formula>
    </cfRule>
  </conditionalFormatting>
  <conditionalFormatting sqref="AA14:AH14">
    <cfRule type="expression" dxfId="528" priority="9461">
      <formula>Q14:S16=0</formula>
    </cfRule>
  </conditionalFormatting>
  <conditionalFormatting sqref="AA33:AH34">
    <cfRule type="expression" dxfId="527" priority="9463">
      <formula>Q13:S16=0</formula>
    </cfRule>
  </conditionalFormatting>
  <conditionalFormatting sqref="AA35:AH36">
    <cfRule type="expression" dxfId="526" priority="9485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M8:M16 C14:E16 T13:T16 AA12:AA16 B12:B18 Q13:Q16 Q33:Q36 AA32:AA36 T33:T36 C34:D36 M28:M37 E32:E37 B32:B38" xr:uid="{34EB3A6B-F6BE-413E-A851-7286F1952E42}"/>
  </dataValidations>
  <printOptions horizontalCentered="1"/>
  <pageMargins left="0" right="0" top="0.11811023622047245" bottom="0" header="0" footer="0"/>
  <pageSetup paperSize="9" orientation="portrait"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4C194-F23A-473C-9740-F1C3A0559D78}">
  <sheetPr>
    <tabColor theme="7" tint="0.59999389629810485"/>
    <pageSetUpPr fitToPage="1"/>
  </sheetPr>
  <dimension ref="B1:AK40"/>
  <sheetViews>
    <sheetView topLeftCell="A10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235</v>
      </c>
      <c r="R13" s="247"/>
      <c r="S13" s="248"/>
      <c r="T13" s="249">
        <f>IFERROR(ROUNDDOWN(Q13/M13,0),"")</f>
        <v>19</v>
      </c>
      <c r="U13" s="250"/>
      <c r="V13" s="250"/>
      <c r="W13" s="251">
        <f>IFERROR(Q13-(T13*M13),"")</f>
        <v>7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110</v>
      </c>
      <c r="R14" s="247"/>
      <c r="S14" s="248"/>
      <c r="T14" s="249">
        <f>IFERROR(ROUNDDOWN(Q14/M14,0),"")</f>
        <v>11</v>
      </c>
      <c r="U14" s="250"/>
      <c r="V14" s="250"/>
      <c r="W14" s="251">
        <f>IFERROR(Q14-(T14*M14),"")</f>
        <v>0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345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세종특별자치시 연동면
응암리 925 E동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세종센터(저온)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세종특별자치시 연동면
응암리 925 E동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235</v>
      </c>
      <c r="R33" s="174"/>
      <c r="S33" s="174"/>
      <c r="T33" s="175">
        <f>T13</f>
        <v>19</v>
      </c>
      <c r="U33" s="175"/>
      <c r="V33" s="175"/>
      <c r="W33" s="176">
        <f>W13</f>
        <v>7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110</v>
      </c>
      <c r="R34" s="174"/>
      <c r="S34" s="174"/>
      <c r="T34" s="175">
        <f>T14</f>
        <v>11</v>
      </c>
      <c r="U34" s="175"/>
      <c r="V34" s="175"/>
      <c r="W34" s="176">
        <f>W14</f>
        <v>0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345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세종특별자치시 연동면
응암리 925 E동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W33:Z34">
    <cfRule type="expression" dxfId="525" priority="9483">
      <formula>Q33:S36=0</formula>
    </cfRule>
  </conditionalFormatting>
  <conditionalFormatting sqref="W35:Z36">
    <cfRule type="expression" dxfId="524" priority="1">
      <formula>Q35:S39=0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28 W38 B2:B4 C30 C2:F3 C6 C10 C4 C26 D20:F23 B20:C24 W18 Q2:AH11 C32:D32 G8:L11 N8:P11 H2:K5 G2:G6 M2:P5 L2:L6 G28:L31 N28:P31 H20:K25 G20:G26 Q20:AH31 M20:P25 L20:L26 F17:M17 M8:M16 C14:D16 T13:T16 AA12:AA16 B12:B18 E13:E17 Q13:Q16 Q33:Q36 AA32:AA36 T33:T36 C34:D36 M28:M37 E32:E37 B32:B38" xr:uid="{B0B7E9F5-8006-4577-993D-8C34905F07B7}"/>
  </dataValidations>
  <printOptions horizontalCentered="1"/>
  <pageMargins left="0" right="0" top="0.11811023622047245" bottom="0" header="0" footer="0"/>
  <pageSetup paperSize="9" orientation="portrait"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699DF-6DDA-47D8-A866-13AFFE3990B4}">
  <sheetPr>
    <tabColor theme="7" tint="0.59999389629810485"/>
    <pageSetUpPr fitToPage="1"/>
  </sheetPr>
  <dimension ref="B1:AK40"/>
  <sheetViews>
    <sheetView topLeftCell="A8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55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165</v>
      </c>
      <c r="R13" s="247"/>
      <c r="S13" s="248"/>
      <c r="T13" s="249">
        <f>IFERROR(ROUNDDOWN(Q13/M13,0),"")</f>
        <v>13</v>
      </c>
      <c r="U13" s="250"/>
      <c r="V13" s="250"/>
      <c r="W13" s="251">
        <f>IFERROR(Q13-(T13*M13),"")</f>
        <v>9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80</v>
      </c>
      <c r="R14" s="247"/>
      <c r="S14" s="248"/>
      <c r="T14" s="249">
        <f>IFERROR(ROUNDDOWN(Q14/M14,0),"")</f>
        <v>8</v>
      </c>
      <c r="U14" s="250"/>
      <c r="V14" s="250"/>
      <c r="W14" s="251">
        <f>IFERROR(Q14-(T14*M14),"")</f>
        <v>0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245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전라남도 장성군 황룡면 황룡리 44-2 2층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장성센터(저온)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전라남도 장성군 황룡면 황룡리 44-2 2층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165</v>
      </c>
      <c r="R33" s="174"/>
      <c r="S33" s="174"/>
      <c r="T33" s="175">
        <f>T13</f>
        <v>13</v>
      </c>
      <c r="U33" s="175"/>
      <c r="V33" s="175"/>
      <c r="W33" s="176">
        <f>W13</f>
        <v>9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80</v>
      </c>
      <c r="R34" s="174"/>
      <c r="S34" s="174"/>
      <c r="T34" s="175">
        <f>T14</f>
        <v>8</v>
      </c>
      <c r="U34" s="175"/>
      <c r="V34" s="175"/>
      <c r="W34" s="176">
        <f>W14</f>
        <v>0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245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전라남도 장성군 황룡면 황룡리 44-2 2층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M8:M16 C14:E16 T13:T16 AA12:AA16 B12:B18 Q13:Q16 Q33:Q36 AA32:AA36 T33:T36 C34:D36 M28:M37 E32:E37 B32:B38" xr:uid="{912E7B82-F5B3-4ECB-8E84-D6191BB26630}"/>
  </dataValidations>
  <printOptions horizontalCentered="1"/>
  <pageMargins left="0" right="0" top="0.11811023622047245" bottom="0" header="0" footer="0"/>
  <pageSetup paperSize="9" orientation="portrait"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E47A7-F9C9-46F4-A7E8-EC3731867C39}">
  <sheetPr>
    <tabColor theme="7" tint="0.59999389629810485"/>
    <pageSetUpPr fitToPage="1"/>
  </sheetPr>
  <dimension ref="B1:AK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139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69</v>
      </c>
      <c r="R13" s="247"/>
      <c r="S13" s="248"/>
      <c r="T13" s="249">
        <f>IFERROR(ROUNDDOWN(Q13/M13,0),"")</f>
        <v>5</v>
      </c>
      <c r="U13" s="250"/>
      <c r="V13" s="250"/>
      <c r="W13" s="251">
        <f>IFERROR(Q13-(T13*M13),"")</f>
        <v>9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49</v>
      </c>
      <c r="R14" s="247"/>
      <c r="S14" s="248"/>
      <c r="T14" s="249">
        <f>IFERROR(ROUNDDOWN(Q14/M14,0),"")</f>
        <v>4</v>
      </c>
      <c r="U14" s="250"/>
      <c r="V14" s="250"/>
      <c r="W14" s="251">
        <f>IFERROR(Q14-(T14*M14),"")</f>
        <v>9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118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경상북도 김천시 어모면 옥율리 212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김천센터(저온)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경상북도 김천시 어모면 옥율리 212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69</v>
      </c>
      <c r="R33" s="174"/>
      <c r="S33" s="174"/>
      <c r="T33" s="175">
        <f>T13</f>
        <v>5</v>
      </c>
      <c r="U33" s="175"/>
      <c r="V33" s="175"/>
      <c r="W33" s="176">
        <f>W13</f>
        <v>9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49</v>
      </c>
      <c r="R34" s="174"/>
      <c r="S34" s="174"/>
      <c r="T34" s="175">
        <f>T14</f>
        <v>4</v>
      </c>
      <c r="U34" s="175"/>
      <c r="V34" s="175"/>
      <c r="W34" s="176">
        <f>W14</f>
        <v>9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118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경상북도 김천시 어모면 옥율리 212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W13:Z13 W15:Z16">
    <cfRule type="expression" dxfId="523" priority="5">
      <formula>Q13:S16=0</formula>
    </cfRule>
  </conditionalFormatting>
  <conditionalFormatting sqref="W14:Z14">
    <cfRule type="expression" dxfId="522" priority="9457">
      <formula>Q14:S16=0</formula>
    </cfRule>
  </conditionalFormatting>
  <conditionalFormatting sqref="W33:Z34">
    <cfRule type="expression" dxfId="521" priority="9459">
      <formula>Q13:S16=0</formula>
    </cfRule>
  </conditionalFormatting>
  <conditionalFormatting sqref="W35:Z36">
    <cfRule type="expression" dxfId="520" priority="9482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AA12:AA16 M8:M16 C14:E16 T13:T16 B12:B18 Q13:Q16 Q33:Q36 T33:T36 C34:D36 M28:M37 E32:E37 B32:B38 AA32:AA36" xr:uid="{A5915956-F624-4C2F-9CE2-2EFDDF1DC0D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FBF40-8AD5-47E3-BB2F-C4B76F2779CF}">
  <sheetPr>
    <tabColor theme="7" tint="0.59999389629810485"/>
    <pageSetUpPr fitToPage="1"/>
  </sheetPr>
  <dimension ref="B1:AO40"/>
  <sheetViews>
    <sheetView topLeftCell="A10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52</v>
      </c>
      <c r="R13" s="247"/>
      <c r="S13" s="248"/>
      <c r="T13" s="249">
        <f>IFERROR(ROUNDDOWN(Q13/M13,0),"")</f>
        <v>4</v>
      </c>
      <c r="U13" s="250"/>
      <c r="V13" s="250"/>
      <c r="W13" s="251">
        <f>IFERROR(Q13-(T13*M13),"")</f>
        <v>4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21</v>
      </c>
      <c r="R14" s="247"/>
      <c r="S14" s="248"/>
      <c r="T14" s="249">
        <f>IFERROR(ROUNDDOWN(Q14/M14,0),"")</f>
        <v>2</v>
      </c>
      <c r="U14" s="250"/>
      <c r="V14" s="250"/>
      <c r="W14" s="251">
        <f>IFERROR(Q14-(T14*M14),"")</f>
        <v>1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3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73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경상북도 경산시 압량읍 가야로 20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경산센터(저온)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경상북도 경산시 압량읍 가야로 20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52</v>
      </c>
      <c r="R33" s="174"/>
      <c r="S33" s="174"/>
      <c r="T33" s="175">
        <f>T13</f>
        <v>4</v>
      </c>
      <c r="U33" s="175"/>
      <c r="V33" s="175"/>
      <c r="W33" s="176">
        <f>W13</f>
        <v>4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21</v>
      </c>
      <c r="R34" s="174"/>
      <c r="S34" s="174"/>
      <c r="T34" s="175">
        <f>T14</f>
        <v>2</v>
      </c>
      <c r="U34" s="175"/>
      <c r="V34" s="175"/>
      <c r="W34" s="176">
        <f>W14</f>
        <v>1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73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경상북도 경산시 압량읍 가야로 20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AA13:AH13 AA15:AH16">
    <cfRule type="expression" dxfId="519" priority="1">
      <formula>Q13:S16=0</formula>
    </cfRule>
  </conditionalFormatting>
  <conditionalFormatting sqref="AA14:AH14">
    <cfRule type="expression" dxfId="518" priority="9454">
      <formula>Q14:S16=0</formula>
    </cfRule>
  </conditionalFormatting>
  <conditionalFormatting sqref="AA33:AH34">
    <cfRule type="expression" dxfId="517" priority="9456">
      <formula>Q13:S16=0</formula>
    </cfRule>
  </conditionalFormatting>
  <conditionalFormatting sqref="AA35:AH36">
    <cfRule type="expression" dxfId="516" priority="9480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M8:M16 C14:E16 T13:T16 AA12:AA16 B12:B18 Q13:Q16 Q33:Q36 AA32:AA36 T33:T36 C34:D36 M28:M37 E32:E37 B32:B38" xr:uid="{844A9BF8-4342-4180-A67C-6E0182D83F1C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3FD6-986E-4482-BEDA-005C6581C81E}">
  <sheetPr>
    <tabColor theme="7" tint="0.59999389629810485"/>
    <pageSetUpPr fitToPage="1"/>
  </sheetPr>
  <dimension ref="B1:AK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156</v>
      </c>
      <c r="R13" s="247"/>
      <c r="S13" s="248"/>
      <c r="T13" s="249">
        <f>IFERROR(ROUNDDOWN(Q13/M13,0),"")</f>
        <v>13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61</v>
      </c>
      <c r="R14" s="247"/>
      <c r="S14" s="248"/>
      <c r="T14" s="249">
        <f>IFERROR(ROUNDDOWN(Q14/M14,0),"")</f>
        <v>6</v>
      </c>
      <c r="U14" s="250"/>
      <c r="V14" s="250"/>
      <c r="W14" s="251">
        <f>IFERROR(Q14-(T14*M14),"")</f>
        <v>1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217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경기 화성시 초록로 103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화성센터(저온)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경기 화성시 초록로 103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156</v>
      </c>
      <c r="R33" s="174"/>
      <c r="S33" s="174"/>
      <c r="T33" s="175">
        <f>T13</f>
        <v>13</v>
      </c>
      <c r="U33" s="175"/>
      <c r="V33" s="175"/>
      <c r="W33" s="176">
        <f>W13</f>
        <v>0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61</v>
      </c>
      <c r="R34" s="174"/>
      <c r="S34" s="174"/>
      <c r="T34" s="175">
        <f>T14</f>
        <v>6</v>
      </c>
      <c r="U34" s="175"/>
      <c r="V34" s="175"/>
      <c r="W34" s="176">
        <f>W14</f>
        <v>1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217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경기 화성시 초록로 103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W13:Z13 W15:Z16">
    <cfRule type="expression" dxfId="515" priority="1">
      <formula>Q13:S16=0</formula>
    </cfRule>
  </conditionalFormatting>
  <conditionalFormatting sqref="W14:Z14">
    <cfRule type="expression" dxfId="514" priority="9451">
      <formula>Q14:S16=0</formula>
    </cfRule>
  </conditionalFormatting>
  <conditionalFormatting sqref="W33:Z34">
    <cfRule type="expression" dxfId="513" priority="9453">
      <formula>Q13:S16=0</formula>
    </cfRule>
  </conditionalFormatting>
  <conditionalFormatting sqref="W35:Z36">
    <cfRule type="expression" dxfId="512" priority="9478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W18 Q2:AH11 C32:D32 G8:L11 N8:P11 H2:K5 G2:G6 M2:P5 L2:L6 G28:L31 N28:P31 H20:K25 G20:G26 Q20:AH31 M20:P25 L20:L26 C12:E12 F17:M17 M8:M16 C14:D16 T13:T16 AA12:AA16 B12:B18 E13:E17 Q13:Q16 Q33:Q36 AA32:AA36 T33:T36 C34:D36 M28:M37 E32:E37 B32:B38" xr:uid="{1AB52E3B-7EE9-4CBA-9F37-682942C596E5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36178-8F5C-495D-B50C-D52AEC873B56}">
  <sheetPr>
    <tabColor theme="7" tint="0.59999389629810485"/>
    <pageSetUpPr fitToPage="1"/>
  </sheetPr>
  <dimension ref="B1:AH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10.5546875" style="5" customWidth="1"/>
    <col min="37" max="37" width="22.21875" style="5" bestFit="1" customWidth="1"/>
    <col min="38" max="38" width="4" style="5" bestFit="1" customWidth="1"/>
    <col min="39" max="40" width="2.33203125" style="5"/>
    <col min="41" max="41" width="5.77734375" style="5" bestFit="1" customWidth="1"/>
    <col min="42" max="42" width="2.33203125" style="5"/>
    <col min="43" max="43" width="5.6640625" style="5" bestFit="1" customWidth="1"/>
    <col min="44" max="16384" width="2.33203125" style="5"/>
  </cols>
  <sheetData>
    <row r="1" spans="2:34" ht="14.25" thickBot="1" x14ac:dyDescent="0.2">
      <c r="B1" s="29" t="s">
        <v>96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319</v>
      </c>
      <c r="R13" s="247"/>
      <c r="S13" s="248"/>
      <c r="T13" s="249">
        <f>IFERROR(ROUNDDOWN(Q13/M13,0),"")</f>
        <v>26</v>
      </c>
      <c r="U13" s="250"/>
      <c r="V13" s="250"/>
      <c r="W13" s="251">
        <f>IFERROR(Q13-(T13*M13),"")</f>
        <v>7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175</v>
      </c>
      <c r="R14" s="247"/>
      <c r="S14" s="248"/>
      <c r="T14" s="249">
        <f>IFERROR(ROUNDDOWN(Q14/M14,0),"")</f>
        <v>17</v>
      </c>
      <c r="U14" s="250"/>
      <c r="V14" s="250"/>
      <c r="W14" s="251">
        <f>IFERROR(Q14-(T14*M14),"")</f>
        <v>5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494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인천광역시 서구 북항로120번길 55,
청라로지스틱스센터3, 9층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청라센터(저온)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363" t="str">
        <f>G8</f>
        <v>인천광역시 서구 북항로120번길 55,
청라로지스틱스센터3, 9층</v>
      </c>
      <c r="H28" s="363"/>
      <c r="I28" s="363"/>
      <c r="J28" s="363"/>
      <c r="K28" s="363"/>
      <c r="L28" s="363"/>
      <c r="M28" s="363"/>
      <c r="N28" s="363"/>
      <c r="O28" s="363"/>
      <c r="P28" s="363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363"/>
      <c r="H29" s="363"/>
      <c r="I29" s="363"/>
      <c r="J29" s="363"/>
      <c r="K29" s="363"/>
      <c r="L29" s="363"/>
      <c r="M29" s="363"/>
      <c r="N29" s="363"/>
      <c r="O29" s="363"/>
      <c r="P29" s="363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319</v>
      </c>
      <c r="R33" s="174"/>
      <c r="S33" s="174"/>
      <c r="T33" s="175">
        <f>T13</f>
        <v>26</v>
      </c>
      <c r="U33" s="175"/>
      <c r="V33" s="175"/>
      <c r="W33" s="176">
        <f>W13</f>
        <v>7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175</v>
      </c>
      <c r="R34" s="174"/>
      <c r="S34" s="174"/>
      <c r="T34" s="175">
        <f>T14</f>
        <v>17</v>
      </c>
      <c r="U34" s="175"/>
      <c r="V34" s="175"/>
      <c r="W34" s="176">
        <f>W14</f>
        <v>5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494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인천광역시 서구 북항로120번길 55,
청라로지스틱스센터3, 9층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W13:Z13 W15:Z16">
    <cfRule type="expression" dxfId="511" priority="1">
      <formula>Q13:S16=0</formula>
    </cfRule>
  </conditionalFormatting>
  <conditionalFormatting sqref="W14:Z14">
    <cfRule type="expression" dxfId="510" priority="9448">
      <formula>Q14:S16=0</formula>
    </cfRule>
  </conditionalFormatting>
  <conditionalFormatting sqref="W33:Z34">
    <cfRule type="expression" dxfId="509" priority="9450">
      <formula>Q13:S16=0</formula>
    </cfRule>
  </conditionalFormatting>
  <conditionalFormatting sqref="W35:Z36">
    <cfRule type="expression" dxfId="508" priority="9476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G8:L11 N8:P11 H2:K5 G2:G6 M2:P5 L2:L6 C12:E12 Q2:AH11 G28:L31 N28:P31 H20:K25 G20:G26 Q20:AH31 M20:P25 L20:L26 E17:M17 W18 E13 M8:M16 C14:E16 T13:T16 AA12:AA16 B12:B18 Q13:Q16 Q33:Q36 AA32:AA36 T33:T36 C34:D36 E32:E37 M28:M37 B32:B38" xr:uid="{41ACDC28-2545-4B99-9EAF-D924B5EC2A01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E536E-F7C4-4560-85A0-3E001E3C9F6C}">
  <sheetPr>
    <tabColor theme="7" tint="0.59999389629810485"/>
    <pageSetUpPr fitToPage="1"/>
  </sheetPr>
  <dimension ref="B1:AO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72</v>
      </c>
      <c r="R13" s="247"/>
      <c r="S13" s="248"/>
      <c r="T13" s="249">
        <f>IFERROR(ROUNDDOWN(Q13/M13,0),"")</f>
        <v>6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45</v>
      </c>
      <c r="R14" s="247"/>
      <c r="S14" s="248"/>
      <c r="T14" s="249">
        <f>IFERROR(ROUNDDOWN(Q14/M14,0),"")</f>
        <v>4</v>
      </c>
      <c r="U14" s="250"/>
      <c r="V14" s="250"/>
      <c r="W14" s="251">
        <f>IFERROR(Q14-(T14*M14),"")</f>
        <v>5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O16" s="53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117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경기도 평택시 진위면 마산8로10,
진위물류센터 창고동 1층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평택센터(저온)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경기도 평택시 진위면 마산8로10,
진위물류센터 창고동 1층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72</v>
      </c>
      <c r="R33" s="174"/>
      <c r="S33" s="174"/>
      <c r="T33" s="175">
        <f>T13</f>
        <v>6</v>
      </c>
      <c r="U33" s="175"/>
      <c r="V33" s="175"/>
      <c r="W33" s="176">
        <f>W13</f>
        <v>0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45</v>
      </c>
      <c r="R34" s="174"/>
      <c r="S34" s="174"/>
      <c r="T34" s="175">
        <f>T14</f>
        <v>4</v>
      </c>
      <c r="U34" s="175"/>
      <c r="V34" s="175"/>
      <c r="W34" s="176">
        <f>W14</f>
        <v>5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117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경기도 평택시 진위면 마산8로10,
진위물류센터 창고동 1층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W13:Z13 W15:Z16">
    <cfRule type="expression" dxfId="507" priority="1">
      <formula>Q13:S16=0</formula>
    </cfRule>
  </conditionalFormatting>
  <conditionalFormatting sqref="W14:Z14">
    <cfRule type="expression" dxfId="506" priority="9445">
      <formula>Q14:S16=0</formula>
    </cfRule>
  </conditionalFormatting>
  <conditionalFormatting sqref="W33:Z34">
    <cfRule type="expression" dxfId="505" priority="9447">
      <formula>Q13:S16=0</formula>
    </cfRule>
  </conditionalFormatting>
  <conditionalFormatting sqref="W35:Z36">
    <cfRule type="expression" dxfId="504" priority="9474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M8:M16 C14:E16 T13:T16 AA12:AA16 B12:B18 Q13:Q16 Q33:Q36 AA32:AA36 T33:T36 C34:D36 M28:M37 E32:E37 B32:B38" xr:uid="{4184E967-4DAF-4DE4-B6D6-DD570893E902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F933-220E-4172-8339-78F61372151B}">
  <sheetPr>
    <tabColor theme="7" tint="0.59999389629810485"/>
    <pageSetUpPr fitToPage="1"/>
  </sheetPr>
  <dimension ref="B1:AK40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6.5546875" style="5" customWidth="1"/>
    <col min="42" max="42" width="12.77734375" style="5" customWidth="1"/>
    <col min="43" max="43" width="2.33203125" style="5"/>
    <col min="44" max="44" width="5.6640625" style="5" bestFit="1" customWidth="1"/>
    <col min="45" max="46" width="2.33203125" style="5"/>
    <col min="47" max="47" width="5.6640625" style="5" bestFit="1" customWidth="1"/>
    <col min="48" max="16384" width="2.33203125" style="5"/>
  </cols>
  <sheetData>
    <row r="1" spans="2:37" ht="14.25" thickBot="1" x14ac:dyDescent="0.2">
      <c r="B1" s="29" t="s">
        <v>93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170</v>
      </c>
      <c r="R13" s="247"/>
      <c r="S13" s="248"/>
      <c r="T13" s="249">
        <f>IFERROR(ROUNDDOWN(Q13/M13,0),"")</f>
        <v>14</v>
      </c>
      <c r="U13" s="250"/>
      <c r="V13" s="250"/>
      <c r="W13" s="251">
        <f>IFERROR(Q13-(T13*M13),"")</f>
        <v>2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95</v>
      </c>
      <c r="R14" s="247"/>
      <c r="S14" s="248"/>
      <c r="T14" s="249">
        <f>IFERROR(ROUNDDOWN(Q14/M14,0),"")</f>
        <v>9</v>
      </c>
      <c r="U14" s="250"/>
      <c r="V14" s="250"/>
      <c r="W14" s="251">
        <f>IFERROR(Q14-(T14*M14),"")</f>
        <v>5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265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경기도 포천시 설운동 477,B2F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포천센터(저온)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경기도 포천시 설운동 477,B2F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170</v>
      </c>
      <c r="R33" s="174"/>
      <c r="S33" s="174"/>
      <c r="T33" s="175">
        <f>T13</f>
        <v>14</v>
      </c>
      <c r="U33" s="175"/>
      <c r="V33" s="175"/>
      <c r="W33" s="176">
        <f>W13</f>
        <v>2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95</v>
      </c>
      <c r="R34" s="174"/>
      <c r="S34" s="174"/>
      <c r="T34" s="175">
        <f>T14</f>
        <v>9</v>
      </c>
      <c r="U34" s="175"/>
      <c r="V34" s="175"/>
      <c r="W34" s="176">
        <f>W14</f>
        <v>5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265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경기도 포천시 설운동 477,B2F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AA13:AH13 AA15:AH16">
    <cfRule type="expression" dxfId="503" priority="1">
      <formula>Q13:S16=0</formula>
    </cfRule>
  </conditionalFormatting>
  <conditionalFormatting sqref="AA14:AH14">
    <cfRule type="expression" dxfId="502" priority="9442">
      <formula>Q14:S16=0</formula>
    </cfRule>
  </conditionalFormatting>
  <conditionalFormatting sqref="AA33:AH34">
    <cfRule type="expression" dxfId="501" priority="9444">
      <formula>Q13:S16=0</formula>
    </cfRule>
  </conditionalFormatting>
  <conditionalFormatting sqref="AA35:AH36">
    <cfRule type="expression" dxfId="500" priority="9472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G8:L11 N8:P11 H2:K5 G2:G6 M2:P5 L2:L6 C12:E12 Q2:AH11 G28:L31 N28:P31 H20:K25 G20:G26 Q20:AH31 M20:P25 L20:L26 E17:M17 W18 E13 M8:M16 C14:E16 T13:T16 AA12:AA16 B12:B18 Q13:Q16 Q33:Q36 AA32:AA36 T33:T36 C34:D36 E32:E37 M28:M37 B32:B38" xr:uid="{E38EF3C5-B093-4BAD-BD73-29391C58F531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A0873-A8A7-4DF0-8B7D-6A27EA9FFAEC}">
  <sheetPr>
    <tabColor theme="7" tint="0.59999389629810485"/>
    <pageSetUpPr fitToPage="1"/>
  </sheetPr>
  <dimension ref="B1:AK40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16384" width="2.33203125" style="5"/>
  </cols>
  <sheetData>
    <row r="1" spans="2:37" ht="14.25" thickBot="1" x14ac:dyDescent="0.2">
      <c r="B1" s="29" t="s">
        <v>38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190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191</v>
      </c>
      <c r="W6" s="281"/>
      <c r="X6" s="281"/>
      <c r="Y6" s="281"/>
      <c r="Z6" s="281"/>
      <c r="AA6" s="281"/>
      <c r="AB6" s="279" t="s">
        <v>51</v>
      </c>
      <c r="AC6" s="279"/>
      <c r="AD6" s="284" t="s">
        <v>192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193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194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195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196</v>
      </c>
      <c r="F13" s="244"/>
      <c r="G13" s="244"/>
      <c r="H13" s="244"/>
      <c r="I13" s="244"/>
      <c r="J13" s="244"/>
      <c r="K13" s="244"/>
      <c r="L13" s="245"/>
      <c r="M13" s="243">
        <v>12</v>
      </c>
      <c r="N13" s="244"/>
      <c r="O13" s="244"/>
      <c r="P13" s="245"/>
      <c r="Q13" s="246">
        <f>IFERROR(VLOOKUP($B$1,'자연촌(럭키물류)피벗'!A:DA,2,FALSE),0)</f>
        <v>179</v>
      </c>
      <c r="R13" s="247"/>
      <c r="S13" s="248"/>
      <c r="T13" s="249">
        <f>IFERROR(ROUNDDOWN(Q13/M13,0),"")</f>
        <v>14</v>
      </c>
      <c r="U13" s="250"/>
      <c r="V13" s="250"/>
      <c r="W13" s="251">
        <f>IFERROR(Q13-(T13*M13),"")</f>
        <v>11</v>
      </c>
      <c r="X13" s="252"/>
      <c r="Y13" s="252"/>
      <c r="Z13" s="253"/>
      <c r="AA13" s="254" t="s">
        <v>426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197</v>
      </c>
      <c r="F14" s="244"/>
      <c r="G14" s="244"/>
      <c r="H14" s="244"/>
      <c r="I14" s="244"/>
      <c r="J14" s="244"/>
      <c r="K14" s="244"/>
      <c r="L14" s="245"/>
      <c r="M14" s="243">
        <v>10</v>
      </c>
      <c r="N14" s="244"/>
      <c r="O14" s="244"/>
      <c r="P14" s="245"/>
      <c r="Q14" s="246">
        <f>IFERROR(VLOOKUP($B$1,'자연촌(럭키물류)피벗'!A:DA,3,FALSE),0)</f>
        <v>76</v>
      </c>
      <c r="R14" s="247"/>
      <c r="S14" s="248"/>
      <c r="T14" s="249">
        <f>IFERROR(ROUNDDOWN(Q14/M14,0),"")</f>
        <v>7</v>
      </c>
      <c r="U14" s="250"/>
      <c r="V14" s="250"/>
      <c r="W14" s="251">
        <f>IFERROR(Q14-(T14*M14),"")</f>
        <v>6</v>
      </c>
      <c r="X14" s="252"/>
      <c r="Y14" s="252"/>
      <c r="Z14" s="253"/>
      <c r="AA14" s="254" t="s">
        <v>428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16.5" customHeight="1" thickBot="1" x14ac:dyDescent="0.2">
      <c r="B17" s="221" t="s">
        <v>25</v>
      </c>
      <c r="C17" s="222"/>
      <c r="D17" s="223"/>
      <c r="E17" s="224"/>
      <c r="F17" s="225"/>
      <c r="G17" s="225"/>
      <c r="H17" s="225"/>
      <c r="I17" s="225"/>
      <c r="J17" s="225"/>
      <c r="K17" s="225"/>
      <c r="L17" s="225"/>
      <c r="M17" s="226">
        <f>SUM(Q13:S16)</f>
        <v>255</v>
      </c>
      <c r="N17" s="227"/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8"/>
      <c r="AA17" s="229"/>
      <c r="AB17" s="229"/>
      <c r="AC17" s="229"/>
      <c r="AD17" s="229"/>
      <c r="AE17" s="229"/>
      <c r="AF17" s="229"/>
      <c r="AG17" s="229"/>
      <c r="AH17" s="230"/>
    </row>
    <row r="18" spans="2:34" ht="17.100000000000001" customHeight="1" x14ac:dyDescent="0.15">
      <c r="B18" s="231" t="s">
        <v>17</v>
      </c>
      <c r="C18" s="232"/>
      <c r="D18" s="232"/>
      <c r="E18" s="232"/>
      <c r="F18" s="232"/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3"/>
      <c r="W18" s="237" t="str">
        <f>G8</f>
        <v>경기도 용인시 처인구 양지면
제일리 453-7</v>
      </c>
      <c r="X18" s="238"/>
      <c r="Y18" s="238"/>
      <c r="Z18" s="238"/>
      <c r="AA18" s="238"/>
      <c r="AB18" s="238"/>
      <c r="AC18" s="238"/>
      <c r="AD18" s="238"/>
      <c r="AE18" s="238"/>
      <c r="AF18" s="238"/>
      <c r="AG18" s="238"/>
      <c r="AH18" s="239"/>
    </row>
    <row r="19" spans="2:34" ht="17.100000000000001" customHeight="1" thickBot="1" x14ac:dyDescent="0.2">
      <c r="B19" s="234"/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35"/>
      <c r="N19" s="235"/>
      <c r="O19" s="235"/>
      <c r="P19" s="235"/>
      <c r="Q19" s="235"/>
      <c r="R19" s="235"/>
      <c r="S19" s="235"/>
      <c r="T19" s="235"/>
      <c r="U19" s="235"/>
      <c r="V19" s="236"/>
      <c r="W19" s="240"/>
      <c r="X19" s="241"/>
      <c r="Y19" s="241"/>
      <c r="Z19" s="241"/>
      <c r="AA19" s="241"/>
      <c r="AB19" s="241"/>
      <c r="AC19" s="241"/>
      <c r="AD19" s="241"/>
      <c r="AE19" s="241"/>
      <c r="AF19" s="241"/>
      <c r="AG19" s="241"/>
      <c r="AH19" s="242"/>
    </row>
    <row r="20" spans="2:34" ht="9.9499999999999993" customHeight="1" x14ac:dyDescent="0.15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4"/>
      <c r="AB20" s="4"/>
      <c r="AC20" s="4"/>
      <c r="AD20" s="4"/>
      <c r="AE20" s="4"/>
      <c r="AF20" s="4"/>
      <c r="AG20" s="4"/>
      <c r="AH20" s="4"/>
    </row>
    <row r="21" spans="2:34" ht="9.9499999999999993" customHeight="1" thickBot="1" x14ac:dyDescent="0.2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</row>
    <row r="22" spans="2:34" ht="15" customHeight="1" x14ac:dyDescent="0.15">
      <c r="B22" s="202" t="s">
        <v>12</v>
      </c>
      <c r="C22" s="203"/>
      <c r="D22" s="204"/>
      <c r="E22" s="204"/>
      <c r="F22" s="204"/>
      <c r="G22" s="204"/>
      <c r="H22" s="204"/>
      <c r="I22" s="204"/>
      <c r="J22" s="204"/>
      <c r="K22" s="204"/>
      <c r="L22" s="204"/>
      <c r="M22" s="204"/>
      <c r="N22" s="204"/>
      <c r="O22" s="204"/>
      <c r="P22" s="204"/>
      <c r="Q22" s="204"/>
      <c r="R22" s="204"/>
      <c r="S22" s="204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5"/>
    </row>
    <row r="23" spans="2:34" ht="20.100000000000001" customHeight="1" x14ac:dyDescent="0.15">
      <c r="B23" s="206"/>
      <c r="C23" s="207"/>
      <c r="D23" s="208"/>
      <c r="E23" s="208"/>
      <c r="F23" s="208"/>
      <c r="G23" s="208"/>
      <c r="H23" s="208"/>
      <c r="I23" s="208"/>
      <c r="J23" s="208"/>
      <c r="K23" s="208"/>
      <c r="L23" s="208"/>
      <c r="M23" s="208"/>
      <c r="N23" s="208"/>
      <c r="O23" s="208"/>
      <c r="P23" s="208"/>
      <c r="Q23" s="208"/>
      <c r="R23" s="208"/>
      <c r="S23" s="208"/>
      <c r="T23" s="208"/>
      <c r="U23" s="208"/>
      <c r="V23" s="208"/>
      <c r="W23" s="208"/>
      <c r="X23" s="208"/>
      <c r="Y23" s="208"/>
      <c r="Z23" s="208"/>
      <c r="AA23" s="208"/>
      <c r="AB23" s="208"/>
      <c r="AC23" s="208"/>
      <c r="AD23" s="208"/>
      <c r="AE23" s="208"/>
      <c r="AF23" s="208"/>
      <c r="AG23" s="208"/>
      <c r="AH23" s="209"/>
    </row>
    <row r="24" spans="2:34" x14ac:dyDescent="0.15">
      <c r="B24" s="210" t="s">
        <v>0</v>
      </c>
      <c r="C24" s="189" t="str">
        <f>C4</f>
        <v>등록번호</v>
      </c>
      <c r="D24" s="189"/>
      <c r="E24" s="189"/>
      <c r="F24" s="189"/>
      <c r="G24" s="211"/>
      <c r="H24" s="211"/>
      <c r="I24" s="211"/>
      <c r="J24" s="211"/>
      <c r="K24" s="211"/>
      <c r="L24" s="211"/>
      <c r="M24" s="211"/>
      <c r="N24" s="211"/>
      <c r="O24" s="211"/>
      <c r="P24" s="211"/>
      <c r="Q24" s="189" t="s">
        <v>2</v>
      </c>
      <c r="R24" s="182" t="s">
        <v>3</v>
      </c>
      <c r="S24" s="182"/>
      <c r="T24" s="182"/>
      <c r="U24" s="182"/>
      <c r="V24" s="213" t="str">
        <f>V4</f>
        <v>363-87-00367</v>
      </c>
      <c r="W24" s="213"/>
      <c r="X24" s="213"/>
      <c r="Y24" s="213"/>
      <c r="Z24" s="213"/>
      <c r="AA24" s="213"/>
      <c r="AB24" s="213"/>
      <c r="AC24" s="213"/>
      <c r="AD24" s="213"/>
      <c r="AE24" s="213"/>
      <c r="AF24" s="213"/>
      <c r="AG24" s="213"/>
      <c r="AH24" s="214"/>
    </row>
    <row r="25" spans="2:34" x14ac:dyDescent="0.15">
      <c r="B25" s="210"/>
      <c r="C25" s="189"/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/>
      <c r="R25" s="182"/>
      <c r="S25" s="182"/>
      <c r="T25" s="182"/>
      <c r="U25" s="182"/>
      <c r="V25" s="213"/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ht="13.5" customHeight="1" x14ac:dyDescent="0.15">
      <c r="B26" s="210"/>
      <c r="C26" s="189" t="str">
        <f>C6</f>
        <v>상 호
(법인명)</v>
      </c>
      <c r="D26" s="189"/>
      <c r="E26" s="189"/>
      <c r="F26" s="189"/>
      <c r="G26" s="215" t="str">
        <f>G6</f>
        <v>(이마트24)</v>
      </c>
      <c r="H26" s="216"/>
      <c r="I26" s="216"/>
      <c r="J26" s="216"/>
      <c r="K26" s="217"/>
      <c r="L26" s="215" t="str">
        <f>L6</f>
        <v>양지센터(저온)</v>
      </c>
      <c r="M26" s="216"/>
      <c r="N26" s="216"/>
      <c r="O26" s="216"/>
      <c r="P26" s="217"/>
      <c r="Q26" s="189"/>
      <c r="R26" s="189" t="s">
        <v>1</v>
      </c>
      <c r="S26" s="189"/>
      <c r="T26" s="189"/>
      <c r="U26" s="189"/>
      <c r="V26" s="195" t="str">
        <f>V6</f>
        <v>럭키코퍼레이션 주식회사</v>
      </c>
      <c r="W26" s="195"/>
      <c r="X26" s="195"/>
      <c r="Y26" s="195"/>
      <c r="Z26" s="195"/>
      <c r="AA26" s="195"/>
      <c r="AB26" s="182" t="s">
        <v>5</v>
      </c>
      <c r="AC26" s="182"/>
      <c r="AD26" s="195" t="str">
        <f>AD6</f>
        <v>한근덕</v>
      </c>
      <c r="AE26" s="195"/>
      <c r="AF26" s="195"/>
      <c r="AG26" s="195"/>
      <c r="AH26" s="197"/>
    </row>
    <row r="27" spans="2:34" x14ac:dyDescent="0.15">
      <c r="B27" s="210"/>
      <c r="C27" s="189"/>
      <c r="D27" s="189"/>
      <c r="E27" s="189"/>
      <c r="F27" s="189"/>
      <c r="G27" s="218"/>
      <c r="H27" s="219"/>
      <c r="I27" s="219"/>
      <c r="J27" s="219"/>
      <c r="K27" s="220"/>
      <c r="L27" s="218"/>
      <c r="M27" s="219"/>
      <c r="N27" s="219"/>
      <c r="O27" s="219"/>
      <c r="P27" s="220"/>
      <c r="Q27" s="189"/>
      <c r="R27" s="189"/>
      <c r="S27" s="189"/>
      <c r="T27" s="189"/>
      <c r="U27" s="189"/>
      <c r="V27" s="195"/>
      <c r="W27" s="195"/>
      <c r="X27" s="195"/>
      <c r="Y27" s="195"/>
      <c r="Z27" s="195"/>
      <c r="AA27" s="195"/>
      <c r="AB27" s="182"/>
      <c r="AC27" s="182"/>
      <c r="AD27" s="195"/>
      <c r="AE27" s="195"/>
      <c r="AF27" s="195"/>
      <c r="AG27" s="195"/>
      <c r="AH27" s="197"/>
    </row>
    <row r="28" spans="2:34" x14ac:dyDescent="0.15">
      <c r="B28" s="210"/>
      <c r="C28" s="189" t="s">
        <v>4</v>
      </c>
      <c r="D28" s="182"/>
      <c r="E28" s="182"/>
      <c r="F28" s="182"/>
      <c r="G28" s="199" t="str">
        <f>G8</f>
        <v>경기도 용인시 처인구 양지면
제일리 453-7</v>
      </c>
      <c r="H28" s="199"/>
      <c r="I28" s="199"/>
      <c r="J28" s="199"/>
      <c r="K28" s="199"/>
      <c r="L28" s="199"/>
      <c r="M28" s="199"/>
      <c r="N28" s="199"/>
      <c r="O28" s="199"/>
      <c r="P28" s="199"/>
      <c r="Q28" s="189"/>
      <c r="R28" s="189" t="s">
        <v>4</v>
      </c>
      <c r="S28" s="189"/>
      <c r="T28" s="189"/>
      <c r="U28" s="189"/>
      <c r="V28" s="200" t="str">
        <f>V8</f>
        <v>경기도 용인시 수지고 신수로 767, 에이동 1810호(동천동,분당수지 U-TOWER)</v>
      </c>
      <c r="W28" s="200"/>
      <c r="X28" s="200"/>
      <c r="Y28" s="200"/>
      <c r="Z28" s="200"/>
      <c r="AA28" s="200"/>
      <c r="AB28" s="200"/>
      <c r="AC28" s="200"/>
      <c r="AD28" s="200"/>
      <c r="AE28" s="200"/>
      <c r="AF28" s="200"/>
      <c r="AG28" s="200"/>
      <c r="AH28" s="201"/>
    </row>
    <row r="29" spans="2:34" x14ac:dyDescent="0.15">
      <c r="B29" s="210"/>
      <c r="C29" s="182"/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/>
      <c r="S29" s="189"/>
      <c r="T29" s="189"/>
      <c r="U29" s="189"/>
      <c r="V29" s="200"/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ht="13.5" customHeight="1" x14ac:dyDescent="0.15">
      <c r="B30" s="210"/>
      <c r="C30" s="189" t="s">
        <v>6</v>
      </c>
      <c r="D30" s="189"/>
      <c r="E30" s="189"/>
      <c r="F30" s="189"/>
      <c r="G30" s="190"/>
      <c r="H30" s="191"/>
      <c r="I30" s="191"/>
      <c r="J30" s="191"/>
      <c r="K30" s="191"/>
      <c r="L30" s="191"/>
      <c r="M30" s="191"/>
      <c r="N30" s="191"/>
      <c r="O30" s="191"/>
      <c r="P30" s="191"/>
      <c r="Q30" s="189"/>
      <c r="R30" s="182" t="s">
        <v>13</v>
      </c>
      <c r="S30" s="182"/>
      <c r="T30" s="182"/>
      <c r="U30" s="182"/>
      <c r="V30" s="194" t="str">
        <f>V10</f>
        <v>운수업</v>
      </c>
      <c r="W30" s="195"/>
      <c r="X30" s="195"/>
      <c r="Y30" s="195"/>
      <c r="Z30" s="195"/>
      <c r="AA30" s="195"/>
      <c r="AB30" s="182" t="s">
        <v>14</v>
      </c>
      <c r="AC30" s="182"/>
      <c r="AD30" s="195" t="str">
        <f>AD10</f>
        <v>물류지원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191"/>
      <c r="H31" s="191"/>
      <c r="I31" s="191"/>
      <c r="J31" s="191"/>
      <c r="K31" s="191"/>
      <c r="L31" s="191"/>
      <c r="M31" s="192"/>
      <c r="N31" s="192"/>
      <c r="O31" s="192"/>
      <c r="P31" s="192"/>
      <c r="Q31" s="212"/>
      <c r="R31" s="193"/>
      <c r="S31" s="193"/>
      <c r="T31" s="193"/>
      <c r="U31" s="193"/>
      <c r="V31" s="196"/>
      <c r="W31" s="196"/>
      <c r="X31" s="196"/>
      <c r="Y31" s="196"/>
      <c r="Z31" s="196"/>
      <c r="AA31" s="196"/>
      <c r="AB31" s="193"/>
      <c r="AC31" s="193"/>
      <c r="AD31" s="196"/>
      <c r="AE31" s="196"/>
      <c r="AF31" s="196"/>
      <c r="AG31" s="196"/>
      <c r="AH31" s="198"/>
    </row>
    <row r="32" spans="2:34" ht="20.100000000000001" customHeight="1" x14ac:dyDescent="0.15">
      <c r="B32" s="12" t="s">
        <v>10</v>
      </c>
      <c r="C32" s="13" t="s">
        <v>7</v>
      </c>
      <c r="D32" s="11" t="s">
        <v>8</v>
      </c>
      <c r="E32" s="182" t="s">
        <v>9</v>
      </c>
      <c r="F32" s="183"/>
      <c r="G32" s="183"/>
      <c r="H32" s="183"/>
      <c r="I32" s="183"/>
      <c r="J32" s="183"/>
      <c r="K32" s="183"/>
      <c r="L32" s="184"/>
      <c r="M32" s="185" t="s">
        <v>16</v>
      </c>
      <c r="N32" s="185"/>
      <c r="O32" s="185"/>
      <c r="P32" s="185"/>
      <c r="Q32" s="186" t="s">
        <v>25</v>
      </c>
      <c r="R32" s="186"/>
      <c r="S32" s="186"/>
      <c r="T32" s="186" t="s">
        <v>34</v>
      </c>
      <c r="U32" s="186"/>
      <c r="V32" s="186"/>
      <c r="W32" s="185" t="s">
        <v>41</v>
      </c>
      <c r="X32" s="185"/>
      <c r="Y32" s="185"/>
      <c r="Z32" s="185"/>
      <c r="AA32" s="187" t="s">
        <v>24</v>
      </c>
      <c r="AB32" s="185"/>
      <c r="AC32" s="185"/>
      <c r="AD32" s="185"/>
      <c r="AE32" s="185"/>
      <c r="AF32" s="185"/>
      <c r="AG32" s="185"/>
      <c r="AH32" s="188"/>
    </row>
    <row r="33" spans="2:34" ht="21.95" customHeight="1" x14ac:dyDescent="0.15">
      <c r="B33" s="179">
        <f>B13</f>
        <v>46307</v>
      </c>
      <c r="C33" s="180"/>
      <c r="D33" s="181"/>
      <c r="E33" s="153" t="str">
        <f>E13</f>
        <v>옐로우)맛있는두부400g</v>
      </c>
      <c r="F33" s="154"/>
      <c r="G33" s="154"/>
      <c r="H33" s="154"/>
      <c r="I33" s="154"/>
      <c r="J33" s="154"/>
      <c r="K33" s="154"/>
      <c r="L33" s="154"/>
      <c r="M33" s="173">
        <f>M13</f>
        <v>12</v>
      </c>
      <c r="N33" s="173"/>
      <c r="O33" s="173"/>
      <c r="P33" s="173"/>
      <c r="Q33" s="174">
        <f>Q13</f>
        <v>179</v>
      </c>
      <c r="R33" s="174"/>
      <c r="S33" s="174"/>
      <c r="T33" s="175">
        <f>T13</f>
        <v>14</v>
      </c>
      <c r="U33" s="175"/>
      <c r="V33" s="175"/>
      <c r="W33" s="176">
        <f>W13</f>
        <v>11</v>
      </c>
      <c r="X33" s="176"/>
      <c r="Y33" s="176"/>
      <c r="Z33" s="176"/>
      <c r="AA33" s="177" t="str">
        <f>AA13</f>
        <v>26.10.22 / 10.23</v>
      </c>
      <c r="AB33" s="173"/>
      <c r="AC33" s="173"/>
      <c r="AD33" s="173"/>
      <c r="AE33" s="173"/>
      <c r="AF33" s="173"/>
      <c r="AG33" s="173"/>
      <c r="AH33" s="178"/>
    </row>
    <row r="34" spans="2:34" ht="21.95" customHeight="1" x14ac:dyDescent="0.15">
      <c r="B34" s="19"/>
      <c r="C34" s="20"/>
      <c r="D34" s="21"/>
      <c r="E34" s="153" t="str">
        <f>E14</f>
        <v>옐로우)맛있는콩나물400g</v>
      </c>
      <c r="F34" s="154"/>
      <c r="G34" s="154"/>
      <c r="H34" s="154"/>
      <c r="I34" s="154"/>
      <c r="J34" s="154"/>
      <c r="K34" s="154"/>
      <c r="L34" s="154"/>
      <c r="M34" s="173">
        <f>M14</f>
        <v>10</v>
      </c>
      <c r="N34" s="173"/>
      <c r="O34" s="173"/>
      <c r="P34" s="173"/>
      <c r="Q34" s="174">
        <f>Q14</f>
        <v>76</v>
      </c>
      <c r="R34" s="174"/>
      <c r="S34" s="174"/>
      <c r="T34" s="175">
        <f>T14</f>
        <v>7</v>
      </c>
      <c r="U34" s="175"/>
      <c r="V34" s="175"/>
      <c r="W34" s="176">
        <f>W14</f>
        <v>6</v>
      </c>
      <c r="X34" s="176"/>
      <c r="Y34" s="176"/>
      <c r="Z34" s="176"/>
      <c r="AA34" s="177" t="str">
        <f>AA14</f>
        <v>26.10.10(제조)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16.5" customHeight="1" x14ac:dyDescent="0.15">
      <c r="B37" s="150" t="str">
        <f>B17</f>
        <v>총수량</v>
      </c>
      <c r="C37" s="151"/>
      <c r="D37" s="152"/>
      <c r="E37" s="153"/>
      <c r="F37" s="154"/>
      <c r="G37" s="154"/>
      <c r="H37" s="154"/>
      <c r="I37" s="154"/>
      <c r="J37" s="154"/>
      <c r="K37" s="154"/>
      <c r="L37" s="154"/>
      <c r="M37" s="155">
        <f>M17</f>
        <v>255</v>
      </c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6"/>
      <c r="AB37" s="157"/>
      <c r="AC37" s="157"/>
      <c r="AD37" s="157"/>
      <c r="AE37" s="157"/>
      <c r="AF37" s="157"/>
      <c r="AG37" s="157"/>
      <c r="AH37" s="158"/>
    </row>
    <row r="38" spans="2:34" ht="17.100000000000001" customHeight="1" x14ac:dyDescent="0.15">
      <c r="B38" s="159" t="str">
        <f>B18</f>
        <v>3자물류 (더원물류)
담당자 박병선이사  010-4448-1456</v>
      </c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1"/>
      <c r="N38" s="161"/>
      <c r="O38" s="161"/>
      <c r="P38" s="161"/>
      <c r="Q38" s="161"/>
      <c r="R38" s="161"/>
      <c r="S38" s="161"/>
      <c r="T38" s="161"/>
      <c r="U38" s="161"/>
      <c r="V38" s="162"/>
      <c r="W38" s="166" t="str">
        <f>W18</f>
        <v>경기도 용인시 처인구 양지면
제일리 453-7</v>
      </c>
      <c r="X38" s="167"/>
      <c r="Y38" s="167"/>
      <c r="Z38" s="167"/>
      <c r="AA38" s="168"/>
      <c r="AB38" s="168"/>
      <c r="AC38" s="168"/>
      <c r="AD38" s="168"/>
      <c r="AE38" s="168"/>
      <c r="AF38" s="168"/>
      <c r="AG38" s="168"/>
      <c r="AH38" s="169"/>
    </row>
    <row r="39" spans="2:34" ht="17.100000000000001" customHeight="1" thickBot="1" x14ac:dyDescent="0.2">
      <c r="B39" s="163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5"/>
      <c r="W39" s="170"/>
      <c r="X39" s="171"/>
      <c r="Y39" s="171"/>
      <c r="Z39" s="171"/>
      <c r="AA39" s="171"/>
      <c r="AB39" s="171"/>
      <c r="AC39" s="171"/>
      <c r="AD39" s="171"/>
      <c r="AE39" s="171"/>
      <c r="AF39" s="171"/>
      <c r="AG39" s="171"/>
      <c r="AH39" s="172"/>
    </row>
    <row r="40" spans="2:34" ht="15" customHeight="1" x14ac:dyDescent="0.15"/>
  </sheetData>
  <mergeCells count="122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E15:L15"/>
    <mergeCell ref="M15:P15"/>
    <mergeCell ref="Q15:S15"/>
    <mergeCell ref="T15:V15"/>
    <mergeCell ref="W15:Z15"/>
    <mergeCell ref="AA15:AH15"/>
    <mergeCell ref="AA13:AH13"/>
    <mergeCell ref="E14:L14"/>
    <mergeCell ref="M14:P14"/>
    <mergeCell ref="Q14:S14"/>
    <mergeCell ref="T14:V14"/>
    <mergeCell ref="W14:Z14"/>
    <mergeCell ref="AA14:AH14"/>
    <mergeCell ref="B17:D17"/>
    <mergeCell ref="E17:L17"/>
    <mergeCell ref="M17:Z17"/>
    <mergeCell ref="AA17:AH17"/>
    <mergeCell ref="B18:V19"/>
    <mergeCell ref="W18:AH19"/>
    <mergeCell ref="E16:L16"/>
    <mergeCell ref="M16:P16"/>
    <mergeCell ref="Q16:S16"/>
    <mergeCell ref="T16:V16"/>
    <mergeCell ref="W16:Z16"/>
    <mergeCell ref="AA16:AH16"/>
    <mergeCell ref="B22:AH23"/>
    <mergeCell ref="B24:B31"/>
    <mergeCell ref="C24:F25"/>
    <mergeCell ref="G24:P25"/>
    <mergeCell ref="Q24:Q31"/>
    <mergeCell ref="R24:U25"/>
    <mergeCell ref="V24:AH25"/>
    <mergeCell ref="C26:F27"/>
    <mergeCell ref="G26:K27"/>
    <mergeCell ref="L26:P27"/>
    <mergeCell ref="AA32:AH32"/>
    <mergeCell ref="C30:F31"/>
    <mergeCell ref="G30:P31"/>
    <mergeCell ref="R30:U31"/>
    <mergeCell ref="V30:AA31"/>
    <mergeCell ref="AB30:AC31"/>
    <mergeCell ref="AD30:AH31"/>
    <mergeCell ref="R26:U27"/>
    <mergeCell ref="V26:AA27"/>
    <mergeCell ref="AB26:AC27"/>
    <mergeCell ref="AD26:AH27"/>
    <mergeCell ref="C28:F29"/>
    <mergeCell ref="G28:P29"/>
    <mergeCell ref="R28:U29"/>
    <mergeCell ref="V28:AH29"/>
    <mergeCell ref="B33:D33"/>
    <mergeCell ref="E33:L33"/>
    <mergeCell ref="M33:P33"/>
    <mergeCell ref="Q33:S33"/>
    <mergeCell ref="T33:V33"/>
    <mergeCell ref="W33:Z33"/>
    <mergeCell ref="E32:L32"/>
    <mergeCell ref="M32:P32"/>
    <mergeCell ref="Q32:S32"/>
    <mergeCell ref="T32:V32"/>
    <mergeCell ref="W32:Z32"/>
    <mergeCell ref="E35:L35"/>
    <mergeCell ref="M35:P35"/>
    <mergeCell ref="Q35:S35"/>
    <mergeCell ref="T35:V35"/>
    <mergeCell ref="W35:Z35"/>
    <mergeCell ref="AA35:AH35"/>
    <mergeCell ref="AA33:AH33"/>
    <mergeCell ref="E34:L34"/>
    <mergeCell ref="M34:P34"/>
    <mergeCell ref="Q34:S34"/>
    <mergeCell ref="T34:V34"/>
    <mergeCell ref="W34:Z34"/>
    <mergeCell ref="AA34:AH34"/>
    <mergeCell ref="B37:D37"/>
    <mergeCell ref="E37:L37"/>
    <mergeCell ref="M37:Z37"/>
    <mergeCell ref="AA37:AH37"/>
    <mergeCell ref="B38:V39"/>
    <mergeCell ref="W38:AH39"/>
    <mergeCell ref="E36:L36"/>
    <mergeCell ref="M36:P36"/>
    <mergeCell ref="Q36:S36"/>
    <mergeCell ref="T36:V36"/>
    <mergeCell ref="W36:Z36"/>
    <mergeCell ref="AA36:AH36"/>
  </mergeCells>
  <phoneticPr fontId="7" type="noConversion"/>
  <conditionalFormatting sqref="AA13:AH13 AA15:AH16">
    <cfRule type="expression" dxfId="499" priority="1">
      <formula>Q13:S16=0</formula>
    </cfRule>
  </conditionalFormatting>
  <conditionalFormatting sqref="AA14:AH14">
    <cfRule type="expression" dxfId="498" priority="9439">
      <formula>Q14:S16=0</formula>
    </cfRule>
  </conditionalFormatting>
  <conditionalFormatting sqref="AA33:AH34">
    <cfRule type="expression" dxfId="497" priority="9441">
      <formula>Q13:S16=0</formula>
    </cfRule>
  </conditionalFormatting>
  <conditionalFormatting sqref="AA35:AH36">
    <cfRule type="expression" dxfId="496" priority="9470">
      <formula>Q16:S19=0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8 W38 B2:B4 C30 C2:F3 C6 C10 C4 C26 D20:F23 B20:C24 C32:D32 W18 G8:L11 N8:P11 H2:K5 G2:G6 M2:P5 L2:L6 C12:E12 Q2:AH11 G28:L31 N28:P31 H20:K25 G20:G26 Q20:AH31 M20:P25 L20:L26 E17:M17 E13 M8:M16 C14:E16 T13:T16 AA12:AA16 B12:B18 Q13:Q16 Q33:Q36 AA32:AA36 T33:T36 C34:D36 M28:M37 E32:E37 B32:B38" xr:uid="{EACA85BF-6666-44AF-BE5B-761E6C89682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8D2D1-5AD6-498F-8E30-363C1E84CFC4}">
  <sheetPr>
    <tabColor theme="9" tint="0.59999389629810485"/>
  </sheetPr>
  <dimension ref="A1:I31"/>
  <sheetViews>
    <sheetView zoomScale="115" zoomScaleNormal="115" workbookViewId="0">
      <selection sqref="A1:E15"/>
    </sheetView>
  </sheetViews>
  <sheetFormatPr defaultRowHeight="13.5" x14ac:dyDescent="0.15"/>
  <cols>
    <col min="1" max="1" width="10.33203125" customWidth="1"/>
    <col min="2" max="2" width="18.5546875" customWidth="1"/>
    <col min="3" max="3" width="22.6640625" bestFit="1" customWidth="1"/>
    <col min="4" max="4" width="34.6640625" bestFit="1" customWidth="1"/>
    <col min="5" max="8" width="8.88671875" style="35"/>
    <col min="10" max="10" width="9.44140625" bestFit="1" customWidth="1"/>
  </cols>
  <sheetData>
    <row r="1" spans="1:9" ht="24.75" customHeight="1" x14ac:dyDescent="0.3">
      <c r="A1" s="114" t="s" ph="1">
        <v>433</v>
      </c>
      <c r="B1" s="114" t="s" ph="1">
        <v>66</v>
      </c>
      <c r="C1" s="114" ph="1"/>
      <c r="D1" s="77"/>
      <c r="E1"/>
      <c r="I1" s="35"/>
    </row>
    <row r="2" spans="1:9" ht="16.5" x14ac:dyDescent="0.15">
      <c r="A2" t="s">
        <v>35</v>
      </c>
      <c r="B2" s="26" t="s">
        <v>425</v>
      </c>
      <c r="C2" t="s">
        <v>292</v>
      </c>
      <c r="D2" t="s">
        <v>300</v>
      </c>
      <c r="E2" t="s">
        <v>18</v>
      </c>
      <c r="I2" s="35"/>
    </row>
    <row r="3" spans="1:9" ht="16.5" x14ac:dyDescent="0.15">
      <c r="A3" s="26" t="s">
        <v>78</v>
      </c>
      <c r="B3" s="26"/>
      <c r="C3" s="26"/>
      <c r="D3">
        <v>22</v>
      </c>
      <c r="E3">
        <v>22</v>
      </c>
      <c r="I3" s="35"/>
    </row>
    <row r="4" spans="1:9" x14ac:dyDescent="0.15">
      <c r="A4" t="s">
        <v>109</v>
      </c>
      <c r="D4">
        <v>16</v>
      </c>
      <c r="E4">
        <v>16</v>
      </c>
      <c r="I4" s="35"/>
    </row>
    <row r="5" spans="1:9" x14ac:dyDescent="0.15">
      <c r="A5" t="s">
        <v>37</v>
      </c>
      <c r="B5">
        <v>1</v>
      </c>
      <c r="C5">
        <v>2</v>
      </c>
      <c r="D5">
        <v>38</v>
      </c>
      <c r="E5">
        <v>41</v>
      </c>
      <c r="I5" s="35"/>
    </row>
    <row r="6" spans="1:9" x14ac:dyDescent="0.15">
      <c r="A6" t="s">
        <v>36</v>
      </c>
      <c r="D6">
        <v>45</v>
      </c>
      <c r="E6">
        <v>45</v>
      </c>
      <c r="F6"/>
      <c r="G6"/>
      <c r="H6"/>
    </row>
    <row r="7" spans="1:9" x14ac:dyDescent="0.15">
      <c r="A7" t="s">
        <v>54</v>
      </c>
      <c r="D7">
        <v>32</v>
      </c>
      <c r="E7">
        <v>32</v>
      </c>
      <c r="F7"/>
      <c r="G7"/>
      <c r="H7"/>
    </row>
    <row r="8" spans="1:9" x14ac:dyDescent="0.15">
      <c r="A8" t="s">
        <v>138</v>
      </c>
      <c r="B8">
        <v>1</v>
      </c>
      <c r="D8">
        <v>31</v>
      </c>
      <c r="E8">
        <v>32</v>
      </c>
      <c r="F8"/>
      <c r="G8"/>
      <c r="H8"/>
    </row>
    <row r="9" spans="1:9" x14ac:dyDescent="0.15">
      <c r="A9" t="s">
        <v>133</v>
      </c>
      <c r="C9">
        <v>1</v>
      </c>
      <c r="D9">
        <v>13</v>
      </c>
      <c r="E9">
        <v>14</v>
      </c>
      <c r="F9"/>
      <c r="G9"/>
      <c r="H9"/>
    </row>
    <row r="10" spans="1:9" x14ac:dyDescent="0.15">
      <c r="A10" t="s">
        <v>40</v>
      </c>
      <c r="B10">
        <v>3</v>
      </c>
      <c r="C10">
        <v>1</v>
      </c>
      <c r="D10">
        <v>27</v>
      </c>
      <c r="E10">
        <v>31</v>
      </c>
      <c r="F10"/>
      <c r="G10"/>
      <c r="H10"/>
    </row>
    <row r="11" spans="1:9" x14ac:dyDescent="0.15">
      <c r="A11" t="s">
        <v>94</v>
      </c>
      <c r="C11">
        <v>1</v>
      </c>
      <c r="D11">
        <v>48</v>
      </c>
      <c r="E11">
        <v>49</v>
      </c>
      <c r="F11"/>
      <c r="G11"/>
      <c r="H11"/>
    </row>
    <row r="12" spans="1:9" x14ac:dyDescent="0.15">
      <c r="A12" t="s">
        <v>39</v>
      </c>
      <c r="D12">
        <v>26</v>
      </c>
      <c r="E12">
        <v>26</v>
      </c>
      <c r="F12"/>
      <c r="G12"/>
      <c r="H12"/>
    </row>
    <row r="13" spans="1:9" ht="15" customHeight="1" x14ac:dyDescent="0.15">
      <c r="A13" t="s">
        <v>89</v>
      </c>
      <c r="D13">
        <v>47</v>
      </c>
      <c r="E13">
        <v>47</v>
      </c>
      <c r="F13"/>
      <c r="G13"/>
      <c r="H13"/>
    </row>
    <row r="14" spans="1:9" ht="15" customHeight="1" x14ac:dyDescent="0.15">
      <c r="A14" t="s">
        <v>38</v>
      </c>
      <c r="D14">
        <v>52</v>
      </c>
      <c r="E14">
        <v>52</v>
      </c>
      <c r="F14"/>
      <c r="G14"/>
      <c r="H14"/>
    </row>
    <row r="15" spans="1:9" ht="15" customHeight="1" x14ac:dyDescent="0.15">
      <c r="A15" t="s">
        <v>18</v>
      </c>
      <c r="B15" s="26">
        <v>5</v>
      </c>
      <c r="C15">
        <v>5</v>
      </c>
      <c r="D15">
        <v>397</v>
      </c>
      <c r="E15">
        <v>407</v>
      </c>
      <c r="F15"/>
      <c r="G15"/>
      <c r="H15"/>
    </row>
    <row r="16" spans="1:9" ht="15" customHeight="1" x14ac:dyDescent="0.15">
      <c r="A16" s="22"/>
      <c r="B16" s="22"/>
      <c r="E16"/>
      <c r="F16"/>
      <c r="G16"/>
      <c r="H16"/>
    </row>
    <row r="17" spans="1:8" ht="15" customHeight="1" x14ac:dyDescent="0.15">
      <c r="A17" s="22"/>
      <c r="B17" s="22"/>
      <c r="C17" s="22"/>
      <c r="E17"/>
      <c r="F17"/>
      <c r="G17"/>
      <c r="H17"/>
    </row>
    <row r="18" spans="1:8" ht="15" customHeight="1" x14ac:dyDescent="0.15">
      <c r="A18" s="33"/>
      <c r="B18" s="33"/>
      <c r="C18" s="146"/>
      <c r="E18"/>
      <c r="F18"/>
      <c r="G18"/>
      <c r="H18"/>
    </row>
    <row r="19" spans="1:8" ht="15" customHeight="1" x14ac:dyDescent="0.15">
      <c r="A19" s="32"/>
      <c r="B19" s="32"/>
      <c r="C19" s="146"/>
      <c r="E19"/>
      <c r="F19"/>
      <c r="G19"/>
      <c r="H19"/>
    </row>
    <row r="20" spans="1:8" ht="15" customHeight="1" x14ac:dyDescent="0.15">
      <c r="A20" s="22"/>
      <c r="B20" s="22"/>
      <c r="C20" s="22"/>
      <c r="E20"/>
      <c r="F20"/>
      <c r="G20"/>
      <c r="H20"/>
    </row>
    <row r="21" spans="1:8" ht="15" customHeight="1" x14ac:dyDescent="0.15">
      <c r="A21" s="144"/>
      <c r="B21" s="144"/>
      <c r="C21" s="144"/>
      <c r="E21"/>
      <c r="F21"/>
      <c r="G21"/>
      <c r="H21"/>
    </row>
    <row r="22" spans="1:8" ht="15" customHeight="1" x14ac:dyDescent="0.15">
      <c r="A22" s="144"/>
      <c r="B22" s="144"/>
      <c r="C22" s="144"/>
      <c r="E22"/>
      <c r="F22"/>
      <c r="G22"/>
      <c r="H22"/>
    </row>
    <row r="23" spans="1:8" ht="15" customHeight="1" x14ac:dyDescent="0.15">
      <c r="A23" s="145">
        <f>A1+7</f>
        <v>46314</v>
      </c>
      <c r="B23" s="144"/>
      <c r="C23" s="144"/>
      <c r="E23"/>
      <c r="F23"/>
      <c r="G23"/>
      <c r="H23"/>
    </row>
    <row r="24" spans="1:8" ht="16.5" x14ac:dyDescent="0.15">
      <c r="A24" s="22"/>
      <c r="B24" s="22"/>
      <c r="C24" s="22"/>
      <c r="E24"/>
      <c r="F24"/>
      <c r="G24"/>
      <c r="H24"/>
    </row>
    <row r="25" spans="1:8" ht="16.5" x14ac:dyDescent="0.15">
      <c r="A25" s="22"/>
      <c r="B25" s="22"/>
      <c r="C25" s="22"/>
      <c r="E25"/>
      <c r="F25"/>
      <c r="G25"/>
      <c r="H25"/>
    </row>
    <row r="26" spans="1:8" ht="16.5" x14ac:dyDescent="0.15">
      <c r="A26" s="22"/>
      <c r="B26" s="22"/>
      <c r="C26" s="22"/>
      <c r="E26"/>
      <c r="F26"/>
      <c r="G26"/>
      <c r="H26"/>
    </row>
    <row r="27" spans="1:8" ht="16.5" x14ac:dyDescent="0.15">
      <c r="A27" s="22"/>
      <c r="B27" s="22"/>
      <c r="C27" s="22"/>
      <c r="E27"/>
      <c r="F27"/>
      <c r="G27"/>
      <c r="H27"/>
    </row>
    <row r="28" spans="1:8" ht="16.5" x14ac:dyDescent="0.15">
      <c r="A28" s="22"/>
      <c r="B28" s="22"/>
      <c r="C28" s="22"/>
      <c r="E28"/>
      <c r="F28"/>
      <c r="G28"/>
      <c r="H28"/>
    </row>
    <row r="29" spans="1:8" ht="16.5" x14ac:dyDescent="0.15">
      <c r="A29" s="22"/>
      <c r="B29" s="22"/>
      <c r="C29" s="22"/>
      <c r="E29"/>
      <c r="F29"/>
      <c r="G29"/>
      <c r="H29"/>
    </row>
    <row r="30" spans="1:8" ht="16.5" x14ac:dyDescent="0.15">
      <c r="A30" s="22"/>
      <c r="B30" s="22"/>
      <c r="C30" s="22"/>
      <c r="E30"/>
      <c r="F30"/>
      <c r="G30"/>
      <c r="H30"/>
    </row>
    <row r="31" spans="1:8" ht="22.5" x14ac:dyDescent="0.15">
      <c r="A31" ph="1"/>
      <c r="B31" ph="1"/>
      <c r="E31"/>
      <c r="F31"/>
      <c r="G31"/>
      <c r="H31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A3C3-54ED-4163-AF5E-4C2128BEBD36}">
  <sheetPr>
    <tabColor theme="9" tint="0.59999389629810485"/>
    <pageSetUpPr fitToPage="1"/>
  </sheetPr>
  <dimension ref="B1:AL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3.109375" style="5" bestFit="1" customWidth="1"/>
    <col min="37" max="41" width="4.21875" style="5" customWidth="1"/>
    <col min="42" max="16384" width="2.33203125" style="5"/>
  </cols>
  <sheetData>
    <row r="1" spans="2:38" ht="14.25" thickBot="1" x14ac:dyDescent="0.2">
      <c r="B1" s="29" t="s">
        <v>79</v>
      </c>
      <c r="C1" s="28"/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J13" s="26"/>
      <c r="AK13"/>
      <c r="AL13" s="127"/>
    </row>
    <row r="14" spans="2:38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  <c r="AJ14" s="26"/>
      <c r="AK14"/>
      <c r="AL14" s="128"/>
    </row>
    <row r="15" spans="2:38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22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22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강원특별자치도 원주시 호저면 주산리 298,1층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원주센터(저온)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강원특별자치도 원주시 호저면 주산리 298,1층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22</v>
      </c>
      <c r="R36" s="174"/>
      <c r="S36" s="174"/>
      <c r="T36" s="175">
        <f>T15</f>
        <v>0</v>
      </c>
      <c r="U36" s="175"/>
      <c r="V36" s="175"/>
      <c r="W36" s="176">
        <f>W15</f>
        <v>22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강원특별자치도 원주시 호저면 주산리 298,1층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5">
    <cfRule type="expression" dxfId="495" priority="2">
      <formula>Q13:S17=0</formula>
    </cfRule>
  </conditionalFormatting>
  <conditionalFormatting sqref="AA16:AH17">
    <cfRule type="expression" dxfId="494" priority="5">
      <formula>Q16:S22=0</formula>
    </cfRule>
  </conditionalFormatting>
  <conditionalFormatting sqref="AA34:AH35">
    <cfRule type="expression" dxfId="493" priority="4">
      <formula>Q13:S16=0</formula>
    </cfRule>
  </conditionalFormatting>
  <conditionalFormatting sqref="AA36:AH36">
    <cfRule type="expression" dxfId="492" priority="1">
      <formula>Q36:S40=0</formula>
    </cfRule>
  </conditionalFormatting>
  <conditionalFormatting sqref="AA37:AH38">
    <cfRule type="expression" dxfId="491" priority="6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34:T38 Q34:Q38 E34:E39 T13:T17 M29:M39 B34:B40 AA12:AA17" xr:uid="{66F997AC-4101-427A-BE63-DE96CF90474A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4EF3-3D98-4F94-B48C-356AE1ED50C1}">
  <sheetPr>
    <tabColor theme="9" tint="0.59999389629810485"/>
    <pageSetUpPr fitToPage="1"/>
  </sheetPr>
  <dimension ref="B1:AL42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38" ht="14.25" thickBot="1" x14ac:dyDescent="0.2">
      <c r="B1" s="29" t="s">
        <v>110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</row>
    <row r="14" spans="2:38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38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16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16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16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108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김해센터(저온)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김해시 진례면 
테크노밸리로 193-28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16</v>
      </c>
      <c r="R36" s="174"/>
      <c r="S36" s="174"/>
      <c r="T36" s="175">
        <f>T15</f>
        <v>0</v>
      </c>
      <c r="U36" s="175"/>
      <c r="V36" s="175"/>
      <c r="W36" s="176">
        <f>W15</f>
        <v>16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16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김해시 진례면 
테크노밸리로 193-28
TEL 070-4398-2825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5">
    <cfRule type="expression" dxfId="490" priority="2">
      <formula>Q13:S17=0</formula>
    </cfRule>
  </conditionalFormatting>
  <conditionalFormatting sqref="AA16:AH17">
    <cfRule type="expression" dxfId="489" priority="6">
      <formula>Q16:S22=0</formula>
    </cfRule>
  </conditionalFormatting>
  <conditionalFormatting sqref="AA34:AH35">
    <cfRule type="expression" dxfId="488" priority="3">
      <formula>Q13:S16=0</formula>
    </cfRule>
  </conditionalFormatting>
  <conditionalFormatting sqref="AA36:AH36">
    <cfRule type="expression" dxfId="487" priority="1">
      <formula>Q36:S40=0</formula>
    </cfRule>
  </conditionalFormatting>
  <conditionalFormatting sqref="AA37:AH38">
    <cfRule type="expression" dxfId="486" priority="7">
      <formula>Q15:S22=0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C35:D38 M8:M17 T13:T17 Q34:Q38 E34:E39 M29:M39 T34:T38 B34:B40 AA12:AA17" xr:uid="{1D6B63C8-75A9-471A-90D6-866C3CEA1845}"/>
  </dataValidations>
  <printOptions horizontalCentered="1"/>
  <pageMargins left="0" right="0" top="0.11811023622047245" bottom="0" header="0" footer="0"/>
  <pageSetup paperSize="9" orientation="portrait"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1100B-307C-4300-8FF1-8A93E8170AA4}">
  <sheetPr>
    <tabColor theme="9" tint="0.59999389629810485"/>
    <pageSetUpPr fitToPage="1"/>
  </sheetPr>
  <dimension ref="B1:AO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  <c r="AL8" s="5" t="s">
        <v>42</v>
      </c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  <c r="AO13" s="26"/>
    </row>
    <row r="14" spans="2:41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41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38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14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41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경상남도 양산시 산막공단북3길 25(산막동 313-4)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양산시 산막공단북3길 25(산막동 313-4)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1</v>
      </c>
      <c r="R34" s="174"/>
      <c r="S34" s="174"/>
      <c r="T34" s="175">
        <f>T13</f>
        <v>0</v>
      </c>
      <c r="U34" s="175"/>
      <c r="V34" s="175"/>
      <c r="W34" s="176">
        <f>W13</f>
        <v>1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2</v>
      </c>
      <c r="R35" s="714"/>
      <c r="S35" s="714"/>
      <c r="T35" s="715">
        <f>T14</f>
        <v>0</v>
      </c>
      <c r="U35" s="715"/>
      <c r="V35" s="715"/>
      <c r="W35" s="716">
        <f>W14</f>
        <v>2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38</v>
      </c>
      <c r="R36" s="174"/>
      <c r="S36" s="174"/>
      <c r="T36" s="175">
        <f>T15</f>
        <v>1</v>
      </c>
      <c r="U36" s="175"/>
      <c r="V36" s="175"/>
      <c r="W36" s="176">
        <f>W15</f>
        <v>14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41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양산시 산막공단북3길 25(산막동 313-4)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5">
    <cfRule type="expression" dxfId="485" priority="2">
      <formula>Q13:S17=0</formula>
    </cfRule>
  </conditionalFormatting>
  <conditionalFormatting sqref="AA16:AH17">
    <cfRule type="expression" dxfId="484" priority="5">
      <formula>Q16:S22=0</formula>
    </cfRule>
  </conditionalFormatting>
  <conditionalFormatting sqref="AA34:AH35">
    <cfRule type="expression" dxfId="483" priority="4">
      <formula>Q13:S16=0</formula>
    </cfRule>
  </conditionalFormatting>
  <conditionalFormatting sqref="AA36:AH36">
    <cfRule type="expression" dxfId="482" priority="1">
      <formula>Q36:S40=0</formula>
    </cfRule>
  </conditionalFormatting>
  <conditionalFormatting sqref="AA37:AH38">
    <cfRule type="expression" dxfId="481" priority="6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13:T17 Q34:Q38 E34:E39 M29:M39 T34:T38 B34:B40 AA12:AA17" xr:uid="{D3582426-C9CD-4F7E-8A3E-E661A880E671}"/>
  </dataValidations>
  <printOptions horizontalCentered="1"/>
  <pageMargins left="0" right="0" top="0.11811023622047245" bottom="0" header="0" footer="0"/>
  <pageSetup paperSize="9" scale="99" orientation="portrait"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C984E-3246-4913-8C87-C3CFC2E56439}">
  <sheetPr>
    <tabColor theme="9" tint="0.59999389629810485"/>
    <pageSetUpPr fitToPage="1"/>
  </sheetPr>
  <dimension ref="B1:AO42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  <c r="AO13" s="26"/>
    </row>
    <row r="14" spans="2:41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41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45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21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45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31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세종센터(저온)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세종특별자치시 연동면
응암리 925 E동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45</v>
      </c>
      <c r="R36" s="174"/>
      <c r="S36" s="174"/>
      <c r="T36" s="175">
        <f>T15</f>
        <v>1</v>
      </c>
      <c r="U36" s="175"/>
      <c r="V36" s="175"/>
      <c r="W36" s="176">
        <f>W15</f>
        <v>21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45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세종특별자치시 연동면
응암리 925 E동
허승현 대리 044-862-4400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34:Z35">
    <cfRule type="expression" dxfId="480" priority="1">
      <formula>Q34:S37=0</formula>
    </cfRule>
  </conditionalFormatting>
  <conditionalFormatting sqref="W37:Z38">
    <cfRule type="expression" dxfId="479" priority="2">
      <formula>Q37:S43=0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B12:E12 C29 W40 B2:B4 C31 C2:F3 C6 C10 C4 C27 D21:F24 B21:C25 W19 Q2:AH11 G8:L11 N8:P11 H2:K5 G2:G6 M2:P5 L2:L6 G29:L32 N29:P32 H21:K26 G21:G27 Q21:AH32 M21:P26 L21:L27 F18:M18 B33:E33 C14:D17 Q13:Q17 AA33:AA38 B13:B19 M8:M17 C35:D38 E13:E18 T13:T17 Q34:Q38 E34:E39 M29:M39 T34:T38 B34:B40 AA12:AA17" xr:uid="{0D8E12D6-24CA-47F2-BB0C-6C54C13ABABC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6C22-06AA-433E-8337-2FF4B2E0033E}">
  <sheetPr>
    <tabColor theme="9" tint="0.59999389629810485"/>
    <pageSetUpPr fitToPage="1"/>
  </sheetPr>
  <dimension ref="B1:AO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.33203125" style="5" customWidth="1"/>
    <col min="40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55</v>
      </c>
      <c r="C1" s="28"/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/>
      <c r="AL13"/>
      <c r="AM13"/>
      <c r="AN13"/>
      <c r="AO13" s="26"/>
    </row>
    <row r="14" spans="2:41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  <c r="AM14"/>
    </row>
    <row r="15" spans="2:41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32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8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32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전라남도 장성군 황룡면 황룡리 44-2 2층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장성센터(저온)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전라남도 장성군 황룡면 황룡리 44-2 2층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32</v>
      </c>
      <c r="R36" s="174"/>
      <c r="S36" s="174"/>
      <c r="T36" s="175">
        <f>T15</f>
        <v>1</v>
      </c>
      <c r="U36" s="175"/>
      <c r="V36" s="175"/>
      <c r="W36" s="176">
        <f>W15</f>
        <v>8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32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전라남도 장성군 황룡면 황룡리 44-2 2층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34:AH35">
    <cfRule type="expression" dxfId="478" priority="1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13:T17 Q34:Q38 E34:E39 M29:M39 T34:T38 B34:B40 AA12:AA17" xr:uid="{61D8892E-AA35-4257-A7FD-48EAD7FDC8D6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FD72-1489-4E36-AD92-5141075F0F4B}">
  <sheetPr>
    <tabColor theme="9" tint="0.59999389629810485"/>
    <pageSetUpPr fitToPage="1"/>
  </sheetPr>
  <dimension ref="B1:AO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24" style="5" bestFit="1" customWidth="1"/>
    <col min="41" max="41" width="2.5546875" style="5" bestFit="1" customWidth="1"/>
    <col min="42" max="16384" width="2.33203125" style="5"/>
  </cols>
  <sheetData>
    <row r="1" spans="2:41" ht="14.25" thickBot="1" x14ac:dyDescent="0.2">
      <c r="B1" s="29" t="s">
        <v>139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  <c r="AN13" s="26"/>
      <c r="AO13"/>
    </row>
    <row r="14" spans="2:41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  <c r="AN14"/>
      <c r="AO14"/>
    </row>
    <row r="15" spans="2:41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31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7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32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김천시 어모면 옥율리 212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김천시 어모면 옥율리 212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1</v>
      </c>
      <c r="R34" s="174"/>
      <c r="S34" s="174"/>
      <c r="T34" s="175">
        <f>T13</f>
        <v>0</v>
      </c>
      <c r="U34" s="175"/>
      <c r="V34" s="175"/>
      <c r="W34" s="176">
        <f>W13</f>
        <v>1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31</v>
      </c>
      <c r="R36" s="174"/>
      <c r="S36" s="174"/>
      <c r="T36" s="175">
        <f>T15</f>
        <v>1</v>
      </c>
      <c r="U36" s="175"/>
      <c r="V36" s="175"/>
      <c r="W36" s="176">
        <f>W15</f>
        <v>7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32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김천시 어모면 옥율리 212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5">
    <cfRule type="expression" dxfId="477" priority="6">
      <formula>Q13:S16=0</formula>
    </cfRule>
  </conditionalFormatting>
  <conditionalFormatting sqref="W16:Z17">
    <cfRule type="expression" dxfId="476" priority="5">
      <formula>Q16:S22=0</formula>
    </cfRule>
  </conditionalFormatting>
  <conditionalFormatting sqref="W34:Z35">
    <cfRule type="expression" dxfId="475" priority="4">
      <formula>Q13:S16=0</formula>
    </cfRule>
  </conditionalFormatting>
  <conditionalFormatting sqref="W36:Z36">
    <cfRule type="expression" dxfId="474" priority="1">
      <formula>Q36:S39=0</formula>
    </cfRule>
  </conditionalFormatting>
  <conditionalFormatting sqref="W37:Z38">
    <cfRule type="expression" dxfId="473" priority="7">
      <formula>Q16:S22=0</formula>
    </cfRule>
  </conditionalFormatting>
  <conditionalFormatting sqref="AA34:AH35">
    <cfRule type="expression" dxfId="472" priority="3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13:T17 Q34:Q38 E34:E39 M29:M39 T34:T38 B34:B40 AA12:AA17" xr:uid="{5DBD6B95-C4C9-4FD9-89A2-270CAD90BB9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A280E-0A2C-468B-B62A-7D473F9B00D8}">
  <sheetPr>
    <tabColor theme="9" tint="0.59999389629810485"/>
    <pageSetUpPr fitToPage="1"/>
  </sheetPr>
  <dimension ref="B1:AL42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6" width="2.33203125" style="5"/>
    <col min="37" max="38" width="2.33203125" style="5" customWidth="1"/>
    <col min="39" max="40" width="2.33203125" style="5"/>
    <col min="41" max="41" width="2.33203125" style="5" customWidth="1"/>
    <col min="42" max="16384" width="2.33203125" style="5"/>
  </cols>
  <sheetData>
    <row r="1" spans="2:38" ht="14.25" thickBot="1" x14ac:dyDescent="0.2">
      <c r="B1" s="29" t="s">
        <v>136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/>
      <c r="AL13"/>
    </row>
    <row r="14" spans="2:38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1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  <c r="AK14" s="26"/>
      <c r="AL14"/>
    </row>
    <row r="15" spans="2:38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13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13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14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경산시 압량읍 가야로 20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경산센터(저온)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경산시 압량읍 가야로 20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8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8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  <c r="AK34"/>
      <c r="AL34"/>
    </row>
    <row r="35" spans="2:38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1</v>
      </c>
      <c r="R35" s="714"/>
      <c r="S35" s="714"/>
      <c r="T35" s="715">
        <f>T14</f>
        <v>0</v>
      </c>
      <c r="U35" s="715"/>
      <c r="V35" s="715"/>
      <c r="W35" s="716">
        <f>W14</f>
        <v>1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  <c r="AK35"/>
      <c r="AL35"/>
    </row>
    <row r="36" spans="2:38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13</v>
      </c>
      <c r="R36" s="174"/>
      <c r="S36" s="174"/>
      <c r="T36" s="175">
        <f>T15</f>
        <v>0</v>
      </c>
      <c r="U36" s="175"/>
      <c r="V36" s="175"/>
      <c r="W36" s="176">
        <f>W15</f>
        <v>13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8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8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8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14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8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경산시 압량읍 가야로 20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8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8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5">
    <cfRule type="expression" dxfId="471" priority="2">
      <formula>Q13:S17=0</formula>
    </cfRule>
  </conditionalFormatting>
  <conditionalFormatting sqref="AA16:AH17">
    <cfRule type="expression" dxfId="470" priority="5">
      <formula>Q16:S22=0</formula>
    </cfRule>
  </conditionalFormatting>
  <conditionalFormatting sqref="AA34:AH35">
    <cfRule type="expression" dxfId="469" priority="3">
      <formula>Q13:S16=0</formula>
    </cfRule>
  </conditionalFormatting>
  <conditionalFormatting sqref="AA36:AH36">
    <cfRule type="expression" dxfId="468" priority="1">
      <formula>Q36:S40=0</formula>
    </cfRule>
  </conditionalFormatting>
  <conditionalFormatting sqref="AA37:AH38">
    <cfRule type="expression" dxfId="467" priority="6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13:T17 Q34:Q38 E34:E39 M29:M39 T34:T38 B34:B40 AA12:AA17" xr:uid="{3044FEC6-238A-4A73-AEB6-C381D25B2C20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35C8-4DC9-4A8F-BEF1-A54B12D20016}">
  <sheetPr>
    <tabColor theme="9" tint="0.59999389629810485"/>
    <pageSetUpPr fitToPage="1"/>
  </sheetPr>
  <dimension ref="B1:AO42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1" width="2.33203125" style="5" customWidth="1"/>
    <col min="42" max="16384" width="2.33203125" style="5"/>
  </cols>
  <sheetData>
    <row r="1" spans="2:41" ht="14.25" thickBot="1" x14ac:dyDescent="0.2">
      <c r="B1" s="29" t="s">
        <v>59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3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  <c r="AN13"/>
      <c r="AO13"/>
    </row>
    <row r="14" spans="2:41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1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  <c r="AN14" s="26"/>
      <c r="AO14"/>
    </row>
    <row r="15" spans="2:41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27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3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31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화성센터(저온)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 화성시 초록로 103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3</v>
      </c>
      <c r="R34" s="174"/>
      <c r="S34" s="174"/>
      <c r="T34" s="175">
        <f>T13</f>
        <v>0</v>
      </c>
      <c r="U34" s="175"/>
      <c r="V34" s="175"/>
      <c r="W34" s="176">
        <f>W13</f>
        <v>3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1</v>
      </c>
      <c r="R35" s="714"/>
      <c r="S35" s="714"/>
      <c r="T35" s="715">
        <f>T14</f>
        <v>0</v>
      </c>
      <c r="U35" s="715"/>
      <c r="V35" s="715"/>
      <c r="W35" s="716">
        <f>W14</f>
        <v>1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27</v>
      </c>
      <c r="R36" s="174"/>
      <c r="S36" s="174"/>
      <c r="T36" s="175">
        <f>T15</f>
        <v>1</v>
      </c>
      <c r="U36" s="175"/>
      <c r="V36" s="175"/>
      <c r="W36" s="176">
        <f>W15</f>
        <v>3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31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 화성시 초록로 103
오민수 대리 031-8077-2407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5">
    <cfRule type="expression" dxfId="466" priority="6">
      <formula>Q13:S16=0</formula>
    </cfRule>
  </conditionalFormatting>
  <conditionalFormatting sqref="W16:Z17">
    <cfRule type="expression" dxfId="465" priority="5">
      <formula>Q16:S22=0</formula>
    </cfRule>
  </conditionalFormatting>
  <conditionalFormatting sqref="W34:Z35">
    <cfRule type="expression" dxfId="464" priority="4">
      <formula>Q13:S16=0</formula>
    </cfRule>
  </conditionalFormatting>
  <conditionalFormatting sqref="W36:Z36">
    <cfRule type="expression" dxfId="463" priority="1">
      <formula>Q36:S39=0</formula>
    </cfRule>
  </conditionalFormatting>
  <conditionalFormatting sqref="W37:Z38">
    <cfRule type="expression" dxfId="462" priority="7">
      <formula>Q16:S22=0</formula>
    </cfRule>
  </conditionalFormatting>
  <conditionalFormatting sqref="AA34:AH35">
    <cfRule type="expression" dxfId="461" priority="3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Q2:AH11 G8:L11 N8:P11 H2:K5 G2:G6 M2:P5 L2:L6 G29:L32 N29:P32 H21:K26 G21:G27 Q21:AH32 M21:P26 L21:L27 B12:E12 F18:M18 B33:E33 C14:D17 Q13:Q17 AA33:AA38 B13:B19 M8:M17 C35:D38 E13:E18 T13:T17 Q34:Q38 E34:E39 M29:M39 T34:T38 B34:B40 AA12:AA17" xr:uid="{4F779822-D055-4FE5-9A5D-38B180E1A7E8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4E1CB-A890-49D1-8E07-2D3B6AC926D3}">
  <sheetPr>
    <tabColor theme="9" tint="0.59999389629810485"/>
    <pageSetUpPr fitToPage="1"/>
  </sheetPr>
  <dimension ref="B1:AM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.33203125" style="5" customWidth="1"/>
    <col min="40" max="16384" width="2.33203125" style="5"/>
  </cols>
  <sheetData>
    <row r="1" spans="2:39" ht="14.25" thickBot="1" x14ac:dyDescent="0.2">
      <c r="B1" s="29" t="s">
        <v>96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M13" s="26"/>
    </row>
    <row r="14" spans="2:39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1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39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48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49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97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청라센터(저온)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363" t="str">
        <f>G8</f>
        <v>인천광역시 서구 북항로120번길 55,
청라로지스틱스센터3, 9층</v>
      </c>
      <c r="H29" s="363"/>
      <c r="I29" s="363"/>
      <c r="J29" s="363"/>
      <c r="K29" s="363"/>
      <c r="L29" s="363"/>
      <c r="M29" s="363"/>
      <c r="N29" s="363"/>
      <c r="O29" s="363"/>
      <c r="P29" s="363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1</v>
      </c>
      <c r="R35" s="714"/>
      <c r="S35" s="714"/>
      <c r="T35" s="715">
        <f>T14</f>
        <v>0</v>
      </c>
      <c r="U35" s="715"/>
      <c r="V35" s="715"/>
      <c r="W35" s="716">
        <f>W14</f>
        <v>1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48</v>
      </c>
      <c r="R36" s="174"/>
      <c r="S36" s="174"/>
      <c r="T36" s="175">
        <f>T15</f>
        <v>2</v>
      </c>
      <c r="U36" s="175"/>
      <c r="V36" s="175"/>
      <c r="W36" s="176">
        <f>W15</f>
        <v>0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49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인천광역시 서구 북항로120번길 55,
청라로지스틱스센터3, 9층
02)437-0500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5">
    <cfRule type="expression" dxfId="460" priority="5">
      <formula>Q13:S16=0</formula>
    </cfRule>
  </conditionalFormatting>
  <conditionalFormatting sqref="W16:Z17">
    <cfRule type="expression" dxfId="459" priority="4">
      <formula>Q16:S22=0</formula>
    </cfRule>
  </conditionalFormatting>
  <conditionalFormatting sqref="W34:Z35">
    <cfRule type="expression" dxfId="458" priority="3">
      <formula>Q13:S16=0</formula>
    </cfRule>
  </conditionalFormatting>
  <conditionalFormatting sqref="W36:Z36">
    <cfRule type="expression" dxfId="457" priority="1">
      <formula>Q36:S39=0</formula>
    </cfRule>
  </conditionalFormatting>
  <conditionalFormatting sqref="W37:Z38">
    <cfRule type="expression" dxfId="456" priority="6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G8:L11 N8:P11 H2:K5 G2:G6 M2:P5 L2:L6 B12:E12 Q2:AH11 G29:L32 N29:P32 H21:K26 G21:G27 Q21:AH32 M21:P26 L21:L27 E18:M18 W19 B33:E33 C14:E17 E13 Q13:Q17 AA33:AA38 B13:B19 M8:M17 C35:D38 T13:T17 Q34:Q38 E34:E39 T34:T38 M29:M39 B34:B40 AA12:AA17" xr:uid="{C9A41CB3-8437-41DD-B6AB-55FFD9DB181D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7EED4-3501-4E05-B6A9-D0A7CDFBE3EC}">
  <sheetPr>
    <tabColor theme="9" tint="0.59999389629810485"/>
    <pageSetUpPr fitToPage="1"/>
  </sheetPr>
  <dimension ref="B1:AO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  <c r="AO13" s="26"/>
    </row>
    <row r="14" spans="2:41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41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26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2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26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33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평택센터(저온)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평택시 진위면 마산8로10,
진위물류센터 창고동 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26</v>
      </c>
      <c r="R36" s="174"/>
      <c r="S36" s="174"/>
      <c r="T36" s="175">
        <f>T15</f>
        <v>1</v>
      </c>
      <c r="U36" s="175"/>
      <c r="V36" s="175"/>
      <c r="W36" s="176">
        <f>W15</f>
        <v>2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26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평택시 진위면 마산8로10,
진위물류센터 창고동 1층
강민구 대리 031-663-9260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W13:Z15">
    <cfRule type="expression" dxfId="455" priority="6">
      <formula>Q13:S16=0</formula>
    </cfRule>
  </conditionalFormatting>
  <conditionalFormatting sqref="W16:Z17">
    <cfRule type="expression" dxfId="454" priority="5">
      <formula>Q16:S22=0</formula>
    </cfRule>
  </conditionalFormatting>
  <conditionalFormatting sqref="W34:Z35">
    <cfRule type="expression" dxfId="453" priority="4">
      <formula>Q13:S16=0</formula>
    </cfRule>
  </conditionalFormatting>
  <conditionalFormatting sqref="W36:Z36">
    <cfRule type="expression" dxfId="452" priority="1">
      <formula>Q36:S39=0</formula>
    </cfRule>
  </conditionalFormatting>
  <conditionalFormatting sqref="W37:Z38">
    <cfRule type="expression" dxfId="451" priority="7">
      <formula>Q16:S22=0</formula>
    </cfRule>
  </conditionalFormatting>
  <conditionalFormatting sqref="AA34:AH35">
    <cfRule type="expression" dxfId="450" priority="3">
      <formula>Q13:S16=0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13:T17 Q34:Q38 E34:E39 M29:M39 T34:T38 B34:B40 AA12:AA17" xr:uid="{677B991E-CF05-4932-9CC3-683E042E128D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F8870-9DC5-4C78-8A90-41B889800946}">
  <sheetPr>
    <tabColor theme="9" tint="0.59999389629810485"/>
    <pageSetUpPr fitToPage="1"/>
  </sheetPr>
  <dimension ref="B1:AL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.33203125" style="5" customWidth="1"/>
    <col min="42" max="16384" width="2.33203125" style="5"/>
  </cols>
  <sheetData>
    <row r="1" spans="2:38" ht="14.25" thickBot="1" x14ac:dyDescent="0.2">
      <c r="B1" s="29" t="s">
        <v>93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K13" s="26"/>
      <c r="AL13" s="26"/>
    </row>
    <row r="14" spans="2:38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38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47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23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47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포천센터(저온)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포천시 설운동 477,B2F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47</v>
      </c>
      <c r="R36" s="174"/>
      <c r="S36" s="174"/>
      <c r="T36" s="175">
        <f>T15</f>
        <v>1</v>
      </c>
      <c r="U36" s="175"/>
      <c r="V36" s="175"/>
      <c r="W36" s="176">
        <f>W15</f>
        <v>23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47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포천시 설운동 477,B2F
031-543-2486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5">
    <cfRule type="expression" dxfId="449" priority="2">
      <formula>Q13:S17=0</formula>
    </cfRule>
  </conditionalFormatting>
  <conditionalFormatting sqref="AA16:AH17">
    <cfRule type="expression" dxfId="448" priority="5">
      <formula>Q16:S22=0</formula>
    </cfRule>
  </conditionalFormatting>
  <conditionalFormatting sqref="AA34:AH35">
    <cfRule type="expression" dxfId="447" priority="3">
      <formula>Q13:S16=0</formula>
    </cfRule>
  </conditionalFormatting>
  <conditionalFormatting sqref="AA36:AH36">
    <cfRule type="expression" dxfId="446" priority="1">
      <formula>Q36:S40=0</formula>
    </cfRule>
  </conditionalFormatting>
  <conditionalFormatting sqref="AA37:AH38">
    <cfRule type="expression" dxfId="445" priority="6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G8:L11 N8:P11 H2:K5 G2:G6 M2:P5 L2:L6 B12:E12 Q2:AH11 G29:L32 N29:P32 H21:K26 G21:G27 Q21:AH32 M21:P26 L21:L27 E18:M18 W19 B33:E33 C14:E17 E13 Q13:Q17 AA33:AA38 B13:B19 M8:M17 C35:D38 T13:T17 Q34:Q38 E34:E39 T34:T38 M29:M39 B34:B40 AA12:AA17" xr:uid="{814F94BC-4A61-480E-AE70-DDA31A7C1504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5015-04DF-434E-B50E-49BA3BD14556}">
  <sheetPr>
    <tabColor theme="9" tint="0.59999389629810485"/>
    <pageSetUpPr fitToPage="1"/>
  </sheetPr>
  <dimension ref="B1:AL42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37" width="2.33203125" style="5"/>
    <col min="38" max="38" width="2.33203125" style="5" customWidth="1"/>
    <col min="39" max="16384" width="2.33203125" style="5"/>
  </cols>
  <sheetData>
    <row r="1" spans="2:38" ht="14.25" thickBot="1" x14ac:dyDescent="0.2">
      <c r="B1" s="29" t="s">
        <v>38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295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299</v>
      </c>
      <c r="W6" s="284"/>
      <c r="X6" s="284"/>
      <c r="Y6" s="284"/>
      <c r="Z6" s="284"/>
      <c r="AA6" s="284"/>
      <c r="AB6" s="279" t="s">
        <v>51</v>
      </c>
      <c r="AC6" s="279"/>
      <c r="AD6" s="284" t="s">
        <v>296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297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298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44"/>
      <c r="D13" s="245"/>
      <c r="E13" s="243" t="s">
        <v>293</v>
      </c>
      <c r="F13" s="244"/>
      <c r="G13" s="244"/>
      <c r="H13" s="244"/>
      <c r="I13" s="244"/>
      <c r="J13" s="244"/>
      <c r="K13" s="244"/>
      <c r="L13" s="245"/>
      <c r="M13" s="243">
        <v>16</v>
      </c>
      <c r="N13" s="244"/>
      <c r="O13" s="244"/>
      <c r="P13" s="245"/>
      <c r="Q13" s="246">
        <f>IFERROR(VLOOKUP(B1,프레시오늘피벗발주량!A:CO,2,FALSE),0)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B13+7</f>
        <v>46314</v>
      </c>
      <c r="AB13" s="250"/>
      <c r="AC13" s="250"/>
      <c r="AD13" s="250"/>
      <c r="AE13" s="250"/>
      <c r="AF13" s="250"/>
      <c r="AG13" s="250"/>
      <c r="AH13" s="255"/>
      <c r="AL13"/>
    </row>
    <row r="14" spans="2:38" ht="21.95" customHeight="1" x14ac:dyDescent="0.15">
      <c r="B14" s="17"/>
      <c r="C14" s="18"/>
      <c r="D14" s="18"/>
      <c r="E14" s="436" t="s">
        <v>294</v>
      </c>
      <c r="F14" s="437"/>
      <c r="G14" s="437"/>
      <c r="H14" s="437"/>
      <c r="I14" s="437"/>
      <c r="J14" s="437"/>
      <c r="K14" s="437"/>
      <c r="L14" s="438"/>
      <c r="M14" s="243">
        <v>16</v>
      </c>
      <c r="N14" s="244"/>
      <c r="O14" s="244"/>
      <c r="P14" s="245"/>
      <c r="Q14" s="246">
        <f>IFERROR(VLOOKUP(B1,프레시오늘피벗발주량!A:CO,3,FALSE),0)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329">
        <f>B13+7</f>
        <v>46314</v>
      </c>
      <c r="AB14" s="335"/>
      <c r="AC14" s="335"/>
      <c r="AD14" s="335"/>
      <c r="AE14" s="335"/>
      <c r="AF14" s="335"/>
      <c r="AG14" s="335"/>
      <c r="AH14" s="345"/>
    </row>
    <row r="15" spans="2:38" ht="21.95" customHeight="1" x14ac:dyDescent="0.15">
      <c r="B15" s="17"/>
      <c r="C15" s="18"/>
      <c r="D15" s="18"/>
      <c r="E15" s="436" t="s">
        <v>301</v>
      </c>
      <c r="F15" s="437"/>
      <c r="G15" s="437"/>
      <c r="H15" s="437"/>
      <c r="I15" s="437"/>
      <c r="J15" s="437"/>
      <c r="K15" s="437"/>
      <c r="L15" s="438"/>
      <c r="M15" s="243">
        <v>24</v>
      </c>
      <c r="N15" s="244"/>
      <c r="O15" s="244"/>
      <c r="P15" s="245"/>
      <c r="Q15" s="246">
        <f>IFERROR(VLOOKUP(B1,프레시오늘피벗발주량!A:CO,4,FALSE),0)</f>
        <v>52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4</v>
      </c>
      <c r="X15" s="252"/>
      <c r="Y15" s="252"/>
      <c r="Z15" s="253"/>
      <c r="AA15" s="254">
        <f>B13+5</f>
        <v>46312</v>
      </c>
      <c r="AB15" s="250"/>
      <c r="AC15" s="250"/>
      <c r="AD15" s="250"/>
      <c r="AE15" s="250"/>
      <c r="AF15" s="250"/>
      <c r="AG15" s="250"/>
      <c r="AH15" s="25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52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180-88-02490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4.2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양지센터(저온)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주식회사프레시오늘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문영철</v>
      </c>
      <c r="AE27" s="195"/>
      <c r="AF27" s="195"/>
      <c r="AG27" s="195"/>
      <c r="AH27" s="197"/>
    </row>
    <row r="28" spans="2:34" ht="14.25" customHeight="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용인시 처인구 양지면
제일리 453-7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711" t="str">
        <f>V8</f>
        <v>경기도 파주시 광탄면 장지산로 11</v>
      </c>
      <c r="W29" s="711"/>
      <c r="X29" s="711"/>
      <c r="Y29" s="711"/>
      <c r="Z29" s="711"/>
      <c r="AA29" s="711"/>
      <c r="AB29" s="711"/>
      <c r="AC29" s="711"/>
      <c r="AD29" s="711"/>
      <c r="AE29" s="711"/>
      <c r="AF29" s="711"/>
      <c r="AG29" s="711"/>
      <c r="AH29" s="712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711"/>
      <c r="W30" s="711"/>
      <c r="X30" s="711"/>
      <c r="Y30" s="711"/>
      <c r="Z30" s="711"/>
      <c r="AA30" s="711"/>
      <c r="AB30" s="711"/>
      <c r="AC30" s="711"/>
      <c r="AD30" s="711"/>
      <c r="AE30" s="711"/>
      <c r="AF30" s="711"/>
      <c r="AG30" s="711"/>
      <c r="AH30" s="712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빵류 제조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캐치티니핑)딸기생크림빵130g(냉장)</v>
      </c>
      <c r="F34" s="154"/>
      <c r="G34" s="154"/>
      <c r="H34" s="154"/>
      <c r="I34" s="154"/>
      <c r="J34" s="154"/>
      <c r="K34" s="154"/>
      <c r="L34" s="154"/>
      <c r="M34" s="173">
        <f>M13</f>
        <v>16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46314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 t="str">
        <f>E14</f>
        <v>캐치티니핑)우유생크림빵120g(냉장)</v>
      </c>
      <c r="F35" s="154"/>
      <c r="G35" s="154"/>
      <c r="H35" s="154"/>
      <c r="I35" s="154"/>
      <c r="J35" s="154"/>
      <c r="K35" s="154"/>
      <c r="L35" s="154"/>
      <c r="M35" s="713">
        <f>M14</f>
        <v>16</v>
      </c>
      <c r="N35" s="713"/>
      <c r="O35" s="713"/>
      <c r="P35" s="713"/>
      <c r="Q35" s="714">
        <f>Q14</f>
        <v>0</v>
      </c>
      <c r="R35" s="714"/>
      <c r="S35" s="714"/>
      <c r="T35" s="715">
        <f>T14</f>
        <v>0</v>
      </c>
      <c r="U35" s="715"/>
      <c r="V35" s="715"/>
      <c r="W35" s="716">
        <f>W14</f>
        <v>0</v>
      </c>
      <c r="X35" s="716"/>
      <c r="Y35" s="716"/>
      <c r="Z35" s="716"/>
      <c r="AA35" s="717">
        <f>AA14</f>
        <v>46314</v>
      </c>
      <c r="AB35" s="713"/>
      <c r="AC35" s="713"/>
      <c r="AD35" s="713"/>
      <c r="AE35" s="713"/>
      <c r="AF35" s="713"/>
      <c r="AG35" s="713"/>
      <c r="AH35" s="718"/>
    </row>
    <row r="36" spans="2:34" ht="21.95" customHeight="1" x14ac:dyDescent="0.15">
      <c r="B36" s="134"/>
      <c r="C36" s="133"/>
      <c r="D36" s="133"/>
      <c r="E36" s="173" t="str">
        <f>E15</f>
        <v>프레시오늘)케요네즈사라다빵180g(냉장)</v>
      </c>
      <c r="F36" s="173"/>
      <c r="G36" s="173"/>
      <c r="H36" s="173"/>
      <c r="I36" s="173"/>
      <c r="J36" s="173"/>
      <c r="K36" s="173"/>
      <c r="L36" s="173"/>
      <c r="M36" s="173">
        <f>M15</f>
        <v>24</v>
      </c>
      <c r="N36" s="173"/>
      <c r="O36" s="173"/>
      <c r="P36" s="173"/>
      <c r="Q36" s="174">
        <f>Q15</f>
        <v>52</v>
      </c>
      <c r="R36" s="174"/>
      <c r="S36" s="174"/>
      <c r="T36" s="175">
        <f>T15</f>
        <v>2</v>
      </c>
      <c r="U36" s="175"/>
      <c r="V36" s="175"/>
      <c r="W36" s="176">
        <f>W15</f>
        <v>4</v>
      </c>
      <c r="X36" s="176"/>
      <c r="Y36" s="176"/>
      <c r="Z36" s="176"/>
      <c r="AA36" s="352">
        <f>AA15</f>
        <v>46312</v>
      </c>
      <c r="AB36" s="175"/>
      <c r="AC36" s="175"/>
      <c r="AD36" s="175"/>
      <c r="AE36" s="175"/>
      <c r="AF36" s="175"/>
      <c r="AG36" s="175"/>
      <c r="AH36" s="441"/>
    </row>
    <row r="37" spans="2:34" ht="21.95" customHeight="1" x14ac:dyDescent="0.15">
      <c r="B37" s="130"/>
      <c r="C37" s="131"/>
      <c r="D37" s="132"/>
      <c r="E37" s="719"/>
      <c r="F37" s="720"/>
      <c r="G37" s="720"/>
      <c r="H37" s="720"/>
      <c r="I37" s="720"/>
      <c r="J37" s="720"/>
      <c r="K37" s="720"/>
      <c r="L37" s="720"/>
      <c r="M37" s="721"/>
      <c r="N37" s="721"/>
      <c r="O37" s="721"/>
      <c r="P37" s="721"/>
      <c r="Q37" s="722"/>
      <c r="R37" s="722"/>
      <c r="S37" s="722"/>
      <c r="T37" s="723"/>
      <c r="U37" s="723"/>
      <c r="V37" s="723"/>
      <c r="W37" s="724"/>
      <c r="X37" s="724"/>
      <c r="Y37" s="724"/>
      <c r="Z37" s="724"/>
      <c r="AA37" s="725"/>
      <c r="AB37" s="721"/>
      <c r="AC37" s="721"/>
      <c r="AD37" s="721"/>
      <c r="AE37" s="721"/>
      <c r="AF37" s="721"/>
      <c r="AG37" s="721"/>
      <c r="AH37" s="726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52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용인시 처인구 양지면
제일리 453-7
박영범 주임 031-8027-2080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</mergeCells>
  <phoneticPr fontId="7" type="noConversion"/>
  <conditionalFormatting sqref="AA13:AH15">
    <cfRule type="expression" dxfId="444" priority="2">
      <formula>Q13:S17=0</formula>
    </cfRule>
  </conditionalFormatting>
  <conditionalFormatting sqref="AA16:AH17">
    <cfRule type="expression" dxfId="443" priority="5">
      <formula>Q16:S22=0</formula>
    </cfRule>
  </conditionalFormatting>
  <conditionalFormatting sqref="AA34:AH35">
    <cfRule type="expression" dxfId="442" priority="3">
      <formula>Q13:S16=0</formula>
    </cfRule>
  </conditionalFormatting>
  <conditionalFormatting sqref="AA36:AH36">
    <cfRule type="expression" dxfId="441" priority="1">
      <formula>Q36:S40=0</formula>
    </cfRule>
  </conditionalFormatting>
  <conditionalFormatting sqref="AA37:AH38">
    <cfRule type="expression" dxfId="440" priority="6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G8:L11 N8:P11 H2:K5 G2:G6 M2:P5 L2:L6 B12:E12 Q2:AH11 G29:L32 N29:P32 H21:K26 G21:G27 Q21:AH32 M21:P26 L21:L27 E18:M18 B33:E33 C14:E17 E13 Q13:Q17 AA33:AA38 B13:B19 M8:M17 C35:D38 T13:T17 Q34:Q38 E34:E39 M29:M39 T34:T38 B34:B40 AA12:AA17" xr:uid="{A79CF945-3FD4-4915-A235-75690AEBD33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042A-AFF2-42D8-929E-C1EB3A675D69}">
  <sheetPr>
    <tabColor rgb="FF7030A0"/>
  </sheetPr>
  <dimension ref="A1:F24"/>
  <sheetViews>
    <sheetView zoomScaleNormal="100" workbookViewId="0">
      <selection activeCell="B2" sqref="B2:AH25"/>
    </sheetView>
  </sheetViews>
  <sheetFormatPr defaultRowHeight="13.5" x14ac:dyDescent="0.15"/>
  <cols>
    <col min="1" max="1" width="10.6640625" bestFit="1" customWidth="1"/>
    <col min="2" max="2" width="26.33203125" bestFit="1" customWidth="1"/>
    <col min="3" max="3" width="26.33203125" customWidth="1"/>
    <col min="4" max="4" width="19.77734375" style="35" bestFit="1" customWidth="1"/>
    <col min="5" max="5" width="28.88671875" style="35" bestFit="1" customWidth="1"/>
    <col min="6" max="6" width="8.88671875" style="35"/>
    <col min="9" max="9" width="9.44140625" bestFit="1" customWidth="1"/>
  </cols>
  <sheetData>
    <row r="1" spans="1:3" ht="16.5" x14ac:dyDescent="0.15">
      <c r="A1" s="22" t="s">
        <v>419</v>
      </c>
      <c r="B1" t="s">
        <v>66</v>
      </c>
    </row>
    <row r="2" spans="1:3" ht="16.5" x14ac:dyDescent="0.15">
      <c r="A2" s="22" t="s">
        <v>35</v>
      </c>
      <c r="B2" t="s">
        <v>405</v>
      </c>
      <c r="C2" t="s">
        <v>18</v>
      </c>
    </row>
    <row r="3" spans="1:3" ht="16.5" x14ac:dyDescent="0.15">
      <c r="A3" s="22" t="s">
        <v>78</v>
      </c>
    </row>
    <row r="4" spans="1:3" ht="16.5" x14ac:dyDescent="0.15">
      <c r="A4" s="22" t="s">
        <v>109</v>
      </c>
    </row>
    <row r="5" spans="1:3" x14ac:dyDescent="0.15">
      <c r="A5" t="s">
        <v>37</v>
      </c>
    </row>
    <row r="6" spans="1:3" x14ac:dyDescent="0.15">
      <c r="A6" t="s">
        <v>36</v>
      </c>
    </row>
    <row r="7" spans="1:3" x14ac:dyDescent="0.15">
      <c r="A7" t="s">
        <v>54</v>
      </c>
    </row>
    <row r="8" spans="1:3" x14ac:dyDescent="0.15">
      <c r="A8" t="s">
        <v>138</v>
      </c>
    </row>
    <row r="9" spans="1:3" x14ac:dyDescent="0.15">
      <c r="A9" t="s">
        <v>133</v>
      </c>
    </row>
    <row r="10" spans="1:3" ht="22.5" x14ac:dyDescent="0.15">
      <c r="A10" t="s">
        <v>40</v>
      </c>
      <c r="B10" ph="1"/>
    </row>
    <row r="11" spans="1:3" x14ac:dyDescent="0.15">
      <c r="A11" t="s">
        <v>94</v>
      </c>
    </row>
    <row r="12" spans="1:3" x14ac:dyDescent="0.15">
      <c r="A12" t="s">
        <v>39</v>
      </c>
    </row>
    <row r="13" spans="1:3" x14ac:dyDescent="0.15">
      <c r="A13" t="s">
        <v>89</v>
      </c>
    </row>
    <row r="14" spans="1:3" x14ac:dyDescent="0.15">
      <c r="A14" t="s">
        <v>38</v>
      </c>
    </row>
    <row r="15" spans="1:3" x14ac:dyDescent="0.15">
      <c r="A15" t="s">
        <v>18</v>
      </c>
    </row>
    <row r="24" spans="2:2" ht="22.5" x14ac:dyDescent="0.15">
      <c r="B24" ph="1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DE2EB-B149-4742-861B-B676AF689F7F}">
  <sheetPr>
    <tabColor rgb="FF7030A0"/>
    <pageSetUpPr fitToPage="1"/>
  </sheetPr>
  <dimension ref="B1:AK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5.5546875" style="5" bestFit="1" customWidth="1"/>
    <col min="40" max="16384" width="2.33203125" style="5"/>
  </cols>
  <sheetData>
    <row r="1" spans="2:37" ht="14.25" thickBot="1" x14ac:dyDescent="0.2">
      <c r="B1" s="29" t="s">
        <v>79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강원특별자치도 원주시 호저면 주산리 298,1층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원주센터(저온)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강원특별자치도 원주시 호저면 주산리 298,1층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강원특별자치도 원주시 호저면 주산리 298,1층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439" priority="1">
      <formula>Q13:S17=0</formula>
    </cfRule>
  </conditionalFormatting>
  <conditionalFormatting sqref="AA14:AH17">
    <cfRule type="expression" dxfId="438" priority="3">
      <formula>Q14:S19=0</formula>
    </cfRule>
  </conditionalFormatting>
  <conditionalFormatting sqref="AA18:AH20">
    <cfRule type="expression" dxfId="437" priority="5">
      <formula>Q18:S24=0</formula>
    </cfRule>
  </conditionalFormatting>
  <conditionalFormatting sqref="AA37:AH43">
    <cfRule type="expression" dxfId="436" priority="2">
      <formula>Q13:S20=0</formula>
    </cfRule>
  </conditionalFormatting>
  <conditionalFormatting sqref="AA44:AH44">
    <cfRule type="expression" dxfId="435" priority="4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B12:B22 C38:D44 E13:E20 C14:D20 T13:T20 B36:B46 E36:E45 M32:M45 Q37:Q44 AA36:AA44 T37:T44 AA12:AA20 M8:M20 Q13:Q20" xr:uid="{7528354D-16F3-455C-B084-27C8583B1942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F8C6D-929C-46A7-A65D-3F9CB4C57263}">
  <sheetPr>
    <tabColor rgb="FF7030A0"/>
    <pageSetUpPr fitToPage="1"/>
  </sheetPr>
  <dimension ref="B1:AK48"/>
  <sheetViews>
    <sheetView topLeftCell="A11"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110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108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김해센터(저온)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경상남도 김해시 진례면 
테크노밸리로 193-28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경상남도 김해시 진례면 
테크노밸리로 193-28
TEL 070-4398-2825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434" priority="2">
      <formula>Q13:S17=0</formula>
    </cfRule>
  </conditionalFormatting>
  <conditionalFormatting sqref="AA14:AH20">
    <cfRule type="expression" dxfId="433" priority="3">
      <formula>Q14:S20=0</formula>
    </cfRule>
  </conditionalFormatting>
  <conditionalFormatting sqref="AA37:AH43">
    <cfRule type="expression" dxfId="432" priority="1">
      <formula>Q13:S20=0</formula>
    </cfRule>
  </conditionalFormatting>
  <conditionalFormatting sqref="AA44:AH44">
    <cfRule type="expression" dxfId="431" priority="5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0A91B3F0-BB1B-45D8-8AC8-22DC3D7ACFCC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08259-4D4F-4C62-BB16-C544976B748B}">
  <sheetPr>
    <tabColor rgb="FF7030A0"/>
    <pageSetUpPr fitToPage="1"/>
  </sheetPr>
  <dimension ref="B1:AO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경상남도 양산시 산막공단북3길 25(산막동 313-4)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양산센터(저온)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경상남도 양산시 산막공단북3길 25(산막동 313-4)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경상남도 양산시 산막공단북3길 25(산막동 313-4)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430" priority="2">
      <formula>Q13:S17=0</formula>
    </cfRule>
  </conditionalFormatting>
  <conditionalFormatting sqref="AA14:AH20">
    <cfRule type="expression" dxfId="429" priority="3">
      <formula>Q14:S20=0</formula>
    </cfRule>
  </conditionalFormatting>
  <conditionalFormatting sqref="AA37:AH43">
    <cfRule type="expression" dxfId="428" priority="1">
      <formula>Q13:S20=0</formula>
    </cfRule>
  </conditionalFormatting>
  <conditionalFormatting sqref="AA44:AH44">
    <cfRule type="expression" dxfId="427" priority="5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63915362-AEE9-47B6-8F90-0FA07A2A6289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574D-BBC1-4940-801A-FE91BCCD1A9B}">
  <sheetPr>
    <tabColor rgb="FF7030A0"/>
    <pageSetUpPr fitToPage="1"/>
  </sheetPr>
  <dimension ref="B1:AK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31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세종센터(저온)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세종특별자치시 연동면
응암리 925 E동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세종특별자치시 연동면
응암리 925 E동
허승현 대리 044-862-4400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W37:Z43">
    <cfRule type="expression" dxfId="426" priority="3">
      <formula>Q37:S44=0</formula>
    </cfRule>
  </conditionalFormatting>
  <conditionalFormatting sqref="W44:Z44">
    <cfRule type="expression" dxfId="425" priority="4">
      <formula>Q44:S50=0</formula>
    </cfRule>
  </conditionalFormatting>
  <conditionalFormatting sqref="AA13:AH13">
    <cfRule type="expression" dxfId="424" priority="2">
      <formula>Q13:S17=0</formula>
    </cfRule>
  </conditionalFormatting>
  <conditionalFormatting sqref="AA37:AH37">
    <cfRule type="expression" dxfId="423" priority="1">
      <formula>Q13:S20=0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2 W46 B2:B4 C34 C2:F3 C6 C10 C4 C30 D24:F27 B24:C28 W22 Q2:AH11 C36:D36 G8:L11 N8:P11 H2:K5 G2:G6 M2:P5 L2:L6 G32:L35 N32:P35 H24:K29 G24:G30 Q24:AH35 M24:P29 L24:L30 F21:M21 C38:D44 E13:E21 Q13:Q20 B12:B22 C14:D20 T13:T20 B36:B46 E36:E45 M32:M45 Q37:Q44 AA36:AA44 T37:T44 AA12:AA20 M8:M20" xr:uid="{B9E12213-6644-4B54-A061-221809204D96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AEDB-2E2B-44CE-AAFC-FE12DC7A55F5}">
  <sheetPr>
    <tabColor rgb="FF7030A0"/>
    <pageSetUpPr fitToPage="1"/>
  </sheetPr>
  <dimension ref="B1:AK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55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전라남도 장성군 황룡면 황룡리 44-2 2층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장성센터(저온)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전라남도 장성군 황룡면 황룡리 44-2 2층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전라남도 장성군 황룡면 황룡리 44-2 2층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422" priority="2">
      <formula>Q13:S17=0</formula>
    </cfRule>
  </conditionalFormatting>
  <conditionalFormatting sqref="AA37:AH37">
    <cfRule type="expression" dxfId="421" priority="1">
      <formula>Q13:S20=0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F6E1EE5B-6B2B-46F7-9185-73FA8700A543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91CE5-4794-4E77-B1E9-18CCC0B71FD6}">
  <sheetPr>
    <tabColor rgb="FF7030A0"/>
    <pageSetUpPr fitToPage="1"/>
  </sheetPr>
  <dimension ref="B1:AK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139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경상북도 김천시 어모면 옥율리 212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김천센터(저온)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경상북도 김천시 어모면 옥율리 212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경상북도 김천시 어모면 옥율리 212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W13:Z20">
    <cfRule type="expression" dxfId="420" priority="3">
      <formula>Q13:S19=0</formula>
    </cfRule>
  </conditionalFormatting>
  <conditionalFormatting sqref="W37:Z43">
    <cfRule type="expression" dxfId="419" priority="4">
      <formula>Q13:S20=0</formula>
    </cfRule>
  </conditionalFormatting>
  <conditionalFormatting sqref="W44:Z44">
    <cfRule type="expression" dxfId="418" priority="5">
      <formula>Q18:S26=0</formula>
    </cfRule>
  </conditionalFormatting>
  <conditionalFormatting sqref="AA13:AH13">
    <cfRule type="expression" dxfId="417" priority="2">
      <formula>Q13:S17=0</formula>
    </cfRule>
  </conditionalFormatting>
  <conditionalFormatting sqref="AA37:AH37">
    <cfRule type="expression" dxfId="416" priority="1">
      <formula>Q13:S20=0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EF13336D-9695-4F91-9D46-6763BC3ED22F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3321-5C4A-45F9-8E59-E6B32FB1610B}">
  <sheetPr>
    <tabColor rgb="FF7030A0"/>
    <pageSetUpPr fitToPage="1"/>
  </sheetPr>
  <dimension ref="B1:AO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tr">
        <f>G8</f>
        <v>경상북도 경산시 압량읍 가야로 20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경산센터(저온)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경상북도 경산시 압량읍 가야로 20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경상북도 경산시 압량읍 가야로 20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415" priority="2">
      <formula>Q13:S17=0</formula>
    </cfRule>
  </conditionalFormatting>
  <conditionalFormatting sqref="AA14:AH20">
    <cfRule type="expression" dxfId="414" priority="3">
      <formula>Q14:S20=0</formula>
    </cfRule>
  </conditionalFormatting>
  <conditionalFormatting sqref="AA37:AH43">
    <cfRule type="expression" dxfId="413" priority="1">
      <formula>Q13:S20=0</formula>
    </cfRule>
  </conditionalFormatting>
  <conditionalFormatting sqref="AA44:AH44">
    <cfRule type="expression" dxfId="412" priority="5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A0ACB086-B897-4F4B-A247-A743E1800B9A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79E1D-5766-4627-876F-C1A1E93A1C5E}">
  <sheetPr>
    <tabColor rgb="FF7030A0"/>
    <pageSetUpPr fitToPage="1"/>
  </sheetPr>
  <dimension ref="B1:AK48"/>
  <sheetViews>
    <sheetView topLeftCell="A19"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30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화성센터(저온)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경기 화성시 초록로 103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 화성시 초록로 103
오민수 대리 031-8077-2407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W13:Z20">
    <cfRule type="expression" dxfId="411" priority="3">
      <formula>Q13:S19=0</formula>
    </cfRule>
  </conditionalFormatting>
  <conditionalFormatting sqref="W37:Z43">
    <cfRule type="expression" dxfId="410" priority="4">
      <formula>Q13:S20=0</formula>
    </cfRule>
  </conditionalFormatting>
  <conditionalFormatting sqref="W44:Z44">
    <cfRule type="expression" dxfId="409" priority="5">
      <formula>Q18:S26=0</formula>
    </cfRule>
  </conditionalFormatting>
  <conditionalFormatting sqref="AA13:AH13">
    <cfRule type="expression" dxfId="408" priority="2">
      <formula>Q13:S17=0</formula>
    </cfRule>
  </conditionalFormatting>
  <conditionalFormatting sqref="AA37:AH37">
    <cfRule type="expression" dxfId="407" priority="1">
      <formula>Q13:S20=0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W22 Q2:AH11 C36:D36 G8:L11 N8:P11 H2:K5 G2:G6 M2:P5 L2:L6 G32:L35 N32:P35 H24:K29 G24:G30 Q24:AH35 M24:P29 L24:L30 C12:E12 F21:M21 C38:D44 E13:E21 Q13:Q20 B12:B22 C14:D20 T13:T20 B36:B46 E36:E45 M32:M45 Q37:Q44 AA36:AA44 T37:T44 AA12:AA20 M8:M20" xr:uid="{5B2D53D9-97C1-4758-80D1-B2D461F4D22D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7527E-F859-4E14-B8F9-8A75F988ACF3}">
  <sheetPr>
    <tabColor rgb="FF7030A0"/>
    <pageSetUpPr fitToPage="1"/>
  </sheetPr>
  <dimension ref="B1:AO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97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청라센터(저온)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363" t="str">
        <f>G8</f>
        <v>인천광역시 서구 북항로120번길 55,
청라로지스틱스센터3, 9층</v>
      </c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인천광역시 서구 북항로120번길 55,
청라로지스틱스센터3, 9층
02)437-0500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W13:Z20">
    <cfRule type="expression" dxfId="406" priority="3">
      <formula>Q13:S19=0</formula>
    </cfRule>
  </conditionalFormatting>
  <conditionalFormatting sqref="W37:Z43">
    <cfRule type="expression" dxfId="405" priority="4">
      <formula>Q13:S20=0</formula>
    </cfRule>
  </conditionalFormatting>
  <conditionalFormatting sqref="W44:Z44">
    <cfRule type="expression" dxfId="404" priority="5">
      <formula>Q18:S26=0</formula>
    </cfRule>
  </conditionalFormatting>
  <conditionalFormatting sqref="AA13:AH13">
    <cfRule type="expression" dxfId="403" priority="2">
      <formula>Q13:S17=0</formula>
    </cfRule>
  </conditionalFormatting>
  <conditionalFormatting sqref="AA37:AH37">
    <cfRule type="expression" dxfId="402" priority="1">
      <formula>Q13:S20=0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G8:L11 N8:P11 H2:K5 G2:G6 M2:P5 L2:L6 C12:E12 Q2:AH11 G32:L35 N32:P35 H24:K29 G24:G30 Q24:AH35 M24:P29 L24:L30 E21:M21 W22 C38:D44 Q13:Q20 C14:E20 B12:B22 T13:T20 AA12:AA20 B36:B46 M32:M45 Q37:Q44 AA36:AA44 E36:E45 T37:T44 M8:M20 E13" xr:uid="{270B5EAD-574C-42BE-92B1-64E94BA0E920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4A073-998E-46D0-9C8C-C17C6EB59DAB}">
  <sheetPr>
    <tabColor rgb="FF7030A0"/>
    <pageSetUpPr fitToPage="1"/>
  </sheetPr>
  <dimension ref="B1:AO48"/>
  <sheetViews>
    <sheetView topLeftCell="A6"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41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33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41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41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41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41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41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41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41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평택센터(저온)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41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41" x14ac:dyDescent="0.15">
      <c r="B32" s="210"/>
      <c r="C32" s="189" t="s">
        <v>4</v>
      </c>
      <c r="D32" s="182"/>
      <c r="E32" s="182"/>
      <c r="F32" s="182"/>
      <c r="G32" s="199" t="str">
        <f>G8</f>
        <v>경기도 평택시 진위면 마산8로10,
진위물류센터 창고동 1층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경기도 평택시 진위면 마산8로10,
진위물류센터 창고동 1층
강민구 대리 031-663-9260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W13:Z20">
    <cfRule type="expression" dxfId="401" priority="3">
      <formula>Q13:S19=0</formula>
    </cfRule>
  </conditionalFormatting>
  <conditionalFormatting sqref="W37:Z43">
    <cfRule type="expression" dxfId="400" priority="4">
      <formula>Q13:S20=0</formula>
    </cfRule>
  </conditionalFormatting>
  <conditionalFormatting sqref="W44:Z44">
    <cfRule type="expression" dxfId="399" priority="5">
      <formula>Q18:S26=0</formula>
    </cfRule>
  </conditionalFormatting>
  <conditionalFormatting sqref="AA13:AH13">
    <cfRule type="expression" dxfId="398" priority="2">
      <formula>Q13:S17=0</formula>
    </cfRule>
  </conditionalFormatting>
  <conditionalFormatting sqref="AA37:AH37">
    <cfRule type="expression" dxfId="397" priority="1">
      <formula>Q13:S20=0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AB9C4631-FED7-4F1D-864B-5D56CD4C5E0C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730E-AE59-4C1F-9307-796A5EAB5115}">
  <sheetPr>
    <tabColor rgb="FF7030A0"/>
    <pageSetUpPr fitToPage="1"/>
  </sheetPr>
  <dimension ref="B1:AO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6.5546875" style="5" customWidth="1"/>
    <col min="42" max="16384" width="2.33203125" style="5"/>
  </cols>
  <sheetData>
    <row r="1" spans="2:41" ht="14.25" thickBot="1" x14ac:dyDescent="0.2">
      <c r="B1" s="29" t="s">
        <v>93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  <c r="AO13" s="54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63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92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포천센터(저온)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경기도 포천시 설운동 477,B2F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경기도 포천시 설운동 477,B2F
031-543-2486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396" priority="2">
      <formula>Q13:S17=0</formula>
    </cfRule>
  </conditionalFormatting>
  <conditionalFormatting sqref="AA14:AH20">
    <cfRule type="expression" dxfId="395" priority="3">
      <formula>Q14:S20=0</formula>
    </cfRule>
  </conditionalFormatting>
  <conditionalFormatting sqref="AA37:AH43">
    <cfRule type="expression" dxfId="394" priority="1">
      <formula>Q13:S20=0</formula>
    </cfRule>
  </conditionalFormatting>
  <conditionalFormatting sqref="AA44:AH44">
    <cfRule type="expression" dxfId="393" priority="5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G8:L11 N8:P11 H2:K5 G2:G6 M2:P5 L2:L6 C12:E12 Q2:AH11 G32:L35 N32:P35 H24:K29 G24:G30 Q24:AH35 M24:P29 L24:L30 E21:M21 W22 C38:D44 Q13:Q20 C14:E20 B12:B22 T13:T20 AA12:AA20 B36:B46 M32:M45 Q37:Q44 AA36:AA44 E36:E45 T37:T44 M8:M20 E13" xr:uid="{9A32CF40-B41A-4CF7-B083-C9FE4C9CF57A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A4CB-F49D-4A8E-B6C7-6808CE8E1863}">
  <sheetPr>
    <tabColor rgb="FF7030A0"/>
    <pageSetUpPr fitToPage="1"/>
  </sheetPr>
  <dimension ref="B1:AO48"/>
  <sheetViews>
    <sheetView zoomScaleNormal="100" workbookViewId="0">
      <selection activeCell="B2" sqref="B2:AH25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38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185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186</v>
      </c>
      <c r="W6" s="284"/>
      <c r="X6" s="284"/>
      <c r="Y6" s="284"/>
      <c r="Z6" s="284"/>
      <c r="AA6" s="284"/>
      <c r="AB6" s="279" t="s">
        <v>51</v>
      </c>
      <c r="AC6" s="279"/>
      <c r="AD6" s="284" t="s">
        <v>187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188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377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IFERROR(VLOOKUP($B$1,미담롤피벗!$A:$E,2,FALSE),0)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B13+5</f>
        <v>46312</v>
      </c>
      <c r="AB13" s="250"/>
      <c r="AC13" s="250"/>
      <c r="AD13" s="250"/>
      <c r="AE13" s="250"/>
      <c r="AF13" s="250"/>
      <c r="AG13" s="250"/>
      <c r="AH13" s="255"/>
      <c r="AO13" s="59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8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436"/>
      <c r="F19" s="437"/>
      <c r="G19" s="437"/>
      <c r="H19" s="437"/>
      <c r="I19" s="437"/>
      <c r="J19" s="437"/>
      <c r="K19" s="437"/>
      <c r="L19" s="438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21.95" customHeight="1" x14ac:dyDescent="0.15">
      <c r="B20" s="6"/>
      <c r="C20" s="15"/>
      <c r="D20" s="7"/>
      <c r="E20" s="705"/>
      <c r="F20" s="706"/>
      <c r="G20" s="706"/>
      <c r="H20" s="706"/>
      <c r="I20" s="706"/>
      <c r="J20" s="706"/>
      <c r="K20" s="706"/>
      <c r="L20" s="707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4" ht="16.5" customHeight="1" thickBot="1" x14ac:dyDescent="0.2">
      <c r="B21" s="221" t="s">
        <v>25</v>
      </c>
      <c r="C21" s="222"/>
      <c r="D21" s="223"/>
      <c r="E21" s="224"/>
      <c r="F21" s="225"/>
      <c r="G21" s="225"/>
      <c r="H21" s="225"/>
      <c r="I21" s="225"/>
      <c r="J21" s="225"/>
      <c r="K21" s="225"/>
      <c r="L21" s="225"/>
      <c r="M21" s="226">
        <f>SUM(Q13:S20)</f>
        <v>0</v>
      </c>
      <c r="N21" s="227"/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8"/>
      <c r="AA21" s="229"/>
      <c r="AB21" s="229"/>
      <c r="AC21" s="229"/>
      <c r="AD21" s="229"/>
      <c r="AE21" s="229"/>
      <c r="AF21" s="229"/>
      <c r="AG21" s="229"/>
      <c r="AH21" s="230"/>
    </row>
    <row r="22" spans="2:34" ht="17.100000000000001" customHeight="1" x14ac:dyDescent="0.15">
      <c r="B22" s="231" t="s">
        <v>17</v>
      </c>
      <c r="C22" s="232"/>
      <c r="D22" s="232"/>
      <c r="E22" s="232"/>
      <c r="F22" s="232"/>
      <c r="G22" s="232"/>
      <c r="H22" s="232"/>
      <c r="I22" s="232"/>
      <c r="J22" s="232"/>
      <c r="K22" s="232"/>
      <c r="L22" s="232"/>
      <c r="M22" s="232"/>
      <c r="N22" s="232"/>
      <c r="O22" s="232"/>
      <c r="P22" s="232"/>
      <c r="Q22" s="232"/>
      <c r="R22" s="232"/>
      <c r="S22" s="232"/>
      <c r="T22" s="232"/>
      <c r="U22" s="232"/>
      <c r="V22" s="233"/>
      <c r="W22" s="237" t="s">
        <v>32</v>
      </c>
      <c r="X22" s="238"/>
      <c r="Y22" s="238"/>
      <c r="Z22" s="238"/>
      <c r="AA22" s="238"/>
      <c r="AB22" s="238"/>
      <c r="AC22" s="238"/>
      <c r="AD22" s="238"/>
      <c r="AE22" s="238"/>
      <c r="AF22" s="238"/>
      <c r="AG22" s="238"/>
      <c r="AH22" s="239"/>
    </row>
    <row r="23" spans="2:34" ht="17.100000000000001" customHeight="1" thickBot="1" x14ac:dyDescent="0.2">
      <c r="B23" s="234"/>
      <c r="C23" s="235"/>
      <c r="D23" s="235"/>
      <c r="E23" s="235"/>
      <c r="F23" s="235"/>
      <c r="G23" s="235"/>
      <c r="H23" s="235"/>
      <c r="I23" s="235"/>
      <c r="J23" s="235"/>
      <c r="K23" s="235"/>
      <c r="L23" s="235"/>
      <c r="M23" s="235"/>
      <c r="N23" s="235"/>
      <c r="O23" s="235"/>
      <c r="P23" s="235"/>
      <c r="Q23" s="235"/>
      <c r="R23" s="235"/>
      <c r="S23" s="235"/>
      <c r="T23" s="235"/>
      <c r="U23" s="235"/>
      <c r="V23" s="236"/>
      <c r="W23" s="240"/>
      <c r="X23" s="241"/>
      <c r="Y23" s="241"/>
      <c r="Z23" s="241"/>
      <c r="AA23" s="241"/>
      <c r="AB23" s="241"/>
      <c r="AC23" s="241"/>
      <c r="AD23" s="241"/>
      <c r="AE23" s="241"/>
      <c r="AF23" s="241"/>
      <c r="AG23" s="241"/>
      <c r="AH23" s="242"/>
    </row>
    <row r="24" spans="2:34" ht="9.9499999999999993" customHeight="1" x14ac:dyDescent="0.15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4"/>
      <c r="AB24" s="4"/>
      <c r="AC24" s="4"/>
      <c r="AD24" s="4"/>
      <c r="AE24" s="4"/>
      <c r="AF24" s="4"/>
      <c r="AG24" s="4"/>
      <c r="AH24" s="4"/>
    </row>
    <row r="25" spans="2:34" ht="9.9499999999999993" customHeight="1" thickBot="1" x14ac:dyDescent="0.2"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</row>
    <row r="26" spans="2:34" ht="15" customHeight="1" x14ac:dyDescent="0.15">
      <c r="B26" s="202" t="s">
        <v>12</v>
      </c>
      <c r="C26" s="203"/>
      <c r="D26" s="204"/>
      <c r="E26" s="204"/>
      <c r="F26" s="204"/>
      <c r="G26" s="204"/>
      <c r="H26" s="204"/>
      <c r="I26" s="204"/>
      <c r="J26" s="204"/>
      <c r="K26" s="204"/>
      <c r="L26" s="204"/>
      <c r="M26" s="204"/>
      <c r="N26" s="204"/>
      <c r="O26" s="204"/>
      <c r="P26" s="204"/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5"/>
    </row>
    <row r="27" spans="2:34" ht="20.100000000000001" customHeight="1" x14ac:dyDescent="0.15">
      <c r="B27" s="206"/>
      <c r="C27" s="207"/>
      <c r="D27" s="208"/>
      <c r="E27" s="208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  <c r="U27" s="208"/>
      <c r="V27" s="208"/>
      <c r="W27" s="208"/>
      <c r="X27" s="208"/>
      <c r="Y27" s="208"/>
      <c r="Z27" s="208"/>
      <c r="AA27" s="208"/>
      <c r="AB27" s="208"/>
      <c r="AC27" s="208"/>
      <c r="AD27" s="208"/>
      <c r="AE27" s="208"/>
      <c r="AF27" s="208"/>
      <c r="AG27" s="208"/>
      <c r="AH27" s="209"/>
    </row>
    <row r="28" spans="2:34" x14ac:dyDescent="0.15">
      <c r="B28" s="210" t="s">
        <v>0</v>
      </c>
      <c r="C28" s="189" t="str">
        <f>C4</f>
        <v>등록번호</v>
      </c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 t="s">
        <v>2</v>
      </c>
      <c r="R28" s="182" t="s">
        <v>3</v>
      </c>
      <c r="S28" s="182"/>
      <c r="T28" s="182"/>
      <c r="U28" s="182"/>
      <c r="V28" s="213" t="str">
        <f>V4</f>
        <v>894-88-03069</v>
      </c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x14ac:dyDescent="0.15">
      <c r="B29" s="210"/>
      <c r="C29" s="189"/>
      <c r="D29" s="189"/>
      <c r="E29" s="189"/>
      <c r="F29" s="189"/>
      <c r="G29" s="211"/>
      <c r="H29" s="211"/>
      <c r="I29" s="211"/>
      <c r="J29" s="211"/>
      <c r="K29" s="211"/>
      <c r="L29" s="211"/>
      <c r="M29" s="211"/>
      <c r="N29" s="211"/>
      <c r="O29" s="211"/>
      <c r="P29" s="211"/>
      <c r="Q29" s="189"/>
      <c r="R29" s="182"/>
      <c r="S29" s="182"/>
      <c r="T29" s="182"/>
      <c r="U29" s="182"/>
      <c r="V29" s="213"/>
      <c r="W29" s="213"/>
      <c r="X29" s="213"/>
      <c r="Y29" s="213"/>
      <c r="Z29" s="213"/>
      <c r="AA29" s="213"/>
      <c r="AB29" s="213"/>
      <c r="AC29" s="213"/>
      <c r="AD29" s="213"/>
      <c r="AE29" s="213"/>
      <c r="AF29" s="213"/>
      <c r="AG29" s="213"/>
      <c r="AH29" s="214"/>
    </row>
    <row r="30" spans="2:34" ht="13.5" customHeight="1" x14ac:dyDescent="0.15">
      <c r="B30" s="210"/>
      <c r="C30" s="189" t="str">
        <f>C6</f>
        <v>상 호
(법인명)</v>
      </c>
      <c r="D30" s="189"/>
      <c r="E30" s="189"/>
      <c r="F30" s="189"/>
      <c r="G30" s="215" t="str">
        <f>G6</f>
        <v>(이마트24)</v>
      </c>
      <c r="H30" s="216"/>
      <c r="I30" s="216"/>
      <c r="J30" s="216"/>
      <c r="K30" s="217"/>
      <c r="L30" s="215" t="str">
        <f>L6</f>
        <v>양지센터(저온)</v>
      </c>
      <c r="M30" s="216"/>
      <c r="N30" s="216"/>
      <c r="O30" s="216"/>
      <c r="P30" s="217"/>
      <c r="Q30" s="189"/>
      <c r="R30" s="189" t="s">
        <v>1</v>
      </c>
      <c r="S30" s="189"/>
      <c r="T30" s="189"/>
      <c r="U30" s="189"/>
      <c r="V30" s="195" t="str">
        <f>V6</f>
        <v>미담누리에프엔비</v>
      </c>
      <c r="W30" s="195"/>
      <c r="X30" s="195"/>
      <c r="Y30" s="195"/>
      <c r="Z30" s="195"/>
      <c r="AA30" s="195"/>
      <c r="AB30" s="182" t="s">
        <v>5</v>
      </c>
      <c r="AC30" s="182"/>
      <c r="AD30" s="195" t="str">
        <f>AD6</f>
        <v>박재민</v>
      </c>
      <c r="AE30" s="195"/>
      <c r="AF30" s="195"/>
      <c r="AG30" s="195"/>
      <c r="AH30" s="197"/>
    </row>
    <row r="31" spans="2:34" x14ac:dyDescent="0.15">
      <c r="B31" s="210"/>
      <c r="C31" s="189"/>
      <c r="D31" s="189"/>
      <c r="E31" s="189"/>
      <c r="F31" s="189"/>
      <c r="G31" s="218"/>
      <c r="H31" s="219"/>
      <c r="I31" s="219"/>
      <c r="J31" s="219"/>
      <c r="K31" s="220"/>
      <c r="L31" s="218"/>
      <c r="M31" s="219"/>
      <c r="N31" s="219"/>
      <c r="O31" s="219"/>
      <c r="P31" s="220"/>
      <c r="Q31" s="189"/>
      <c r="R31" s="189"/>
      <c r="S31" s="189"/>
      <c r="T31" s="189"/>
      <c r="U31" s="189"/>
      <c r="V31" s="195"/>
      <c r="W31" s="195"/>
      <c r="X31" s="195"/>
      <c r="Y31" s="195"/>
      <c r="Z31" s="195"/>
      <c r="AA31" s="195"/>
      <c r="AB31" s="182"/>
      <c r="AC31" s="182"/>
      <c r="AD31" s="195"/>
      <c r="AE31" s="195"/>
      <c r="AF31" s="195"/>
      <c r="AG31" s="195"/>
      <c r="AH31" s="197"/>
    </row>
    <row r="32" spans="2:34" x14ac:dyDescent="0.15">
      <c r="B32" s="210"/>
      <c r="C32" s="189" t="s">
        <v>4</v>
      </c>
      <c r="D32" s="182"/>
      <c r="E32" s="182"/>
      <c r="F32" s="182"/>
      <c r="G32" s="199" t="str">
        <f>G8</f>
        <v>경기도 용인시 처인구 양지면
제일리 453-7</v>
      </c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 t="s">
        <v>4</v>
      </c>
      <c r="S32" s="189"/>
      <c r="T32" s="189"/>
      <c r="U32" s="189"/>
      <c r="V32" s="200" t="str">
        <f>V8</f>
        <v>주소 경기도 고양시 일산동구 고일로 70-2, 가동(식사동)</v>
      </c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x14ac:dyDescent="0.15">
      <c r="B33" s="210"/>
      <c r="C33" s="182"/>
      <c r="D33" s="182"/>
      <c r="E33" s="182"/>
      <c r="F33" s="182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89"/>
      <c r="R33" s="189"/>
      <c r="S33" s="189"/>
      <c r="T33" s="189"/>
      <c r="U33" s="189"/>
      <c r="V33" s="200"/>
      <c r="W33" s="200"/>
      <c r="X33" s="200"/>
      <c r="Y33" s="200"/>
      <c r="Z33" s="200"/>
      <c r="AA33" s="200"/>
      <c r="AB33" s="200"/>
      <c r="AC33" s="200"/>
      <c r="AD33" s="200"/>
      <c r="AE33" s="200"/>
      <c r="AF33" s="200"/>
      <c r="AG33" s="200"/>
      <c r="AH33" s="201"/>
    </row>
    <row r="34" spans="2:34" ht="13.5" customHeight="1" x14ac:dyDescent="0.15">
      <c r="B34" s="210"/>
      <c r="C34" s="189" t="s">
        <v>6</v>
      </c>
      <c r="D34" s="189"/>
      <c r="E34" s="189"/>
      <c r="F34" s="189"/>
      <c r="G34" s="190"/>
      <c r="H34" s="191"/>
      <c r="I34" s="191"/>
      <c r="J34" s="191"/>
      <c r="K34" s="191"/>
      <c r="L34" s="191"/>
      <c r="M34" s="191"/>
      <c r="N34" s="191"/>
      <c r="O34" s="191"/>
      <c r="P34" s="191"/>
      <c r="Q34" s="189"/>
      <c r="R34" s="182" t="s">
        <v>13</v>
      </c>
      <c r="S34" s="182"/>
      <c r="T34" s="182"/>
      <c r="U34" s="182"/>
      <c r="V34" s="194" t="str">
        <f>V10</f>
        <v>제조업</v>
      </c>
      <c r="W34" s="195"/>
      <c r="X34" s="195"/>
      <c r="Y34" s="195"/>
      <c r="Z34" s="195"/>
      <c r="AA34" s="195"/>
      <c r="AB34" s="182" t="s">
        <v>14</v>
      </c>
      <c r="AC34" s="182"/>
      <c r="AD34" s="195" t="str">
        <f>AD10</f>
        <v>빵류 제조업</v>
      </c>
      <c r="AE34" s="195"/>
      <c r="AF34" s="195"/>
      <c r="AG34" s="195"/>
      <c r="AH34" s="197"/>
    </row>
    <row r="35" spans="2:34" x14ac:dyDescent="0.15">
      <c r="B35" s="210"/>
      <c r="C35" s="189"/>
      <c r="D35" s="189"/>
      <c r="E35" s="189"/>
      <c r="F35" s="189"/>
      <c r="G35" s="191"/>
      <c r="H35" s="191"/>
      <c r="I35" s="191"/>
      <c r="J35" s="191"/>
      <c r="K35" s="191"/>
      <c r="L35" s="191"/>
      <c r="M35" s="192"/>
      <c r="N35" s="192"/>
      <c r="O35" s="192"/>
      <c r="P35" s="192"/>
      <c r="Q35" s="212"/>
      <c r="R35" s="193"/>
      <c r="S35" s="193"/>
      <c r="T35" s="193"/>
      <c r="U35" s="193"/>
      <c r="V35" s="196"/>
      <c r="W35" s="196"/>
      <c r="X35" s="196"/>
      <c r="Y35" s="196"/>
      <c r="Z35" s="196"/>
      <c r="AA35" s="196"/>
      <c r="AB35" s="193"/>
      <c r="AC35" s="193"/>
      <c r="AD35" s="196"/>
      <c r="AE35" s="196"/>
      <c r="AF35" s="196"/>
      <c r="AG35" s="196"/>
      <c r="AH35" s="198"/>
    </row>
    <row r="36" spans="2:34" ht="20.100000000000001" customHeight="1" x14ac:dyDescent="0.15">
      <c r="B36" s="12" t="s">
        <v>10</v>
      </c>
      <c r="C36" s="13" t="s">
        <v>7</v>
      </c>
      <c r="D36" s="11" t="s">
        <v>8</v>
      </c>
      <c r="E36" s="182" t="s">
        <v>9</v>
      </c>
      <c r="F36" s="183"/>
      <c r="G36" s="183"/>
      <c r="H36" s="183"/>
      <c r="I36" s="183"/>
      <c r="J36" s="183"/>
      <c r="K36" s="183"/>
      <c r="L36" s="184"/>
      <c r="M36" s="185" t="s">
        <v>16</v>
      </c>
      <c r="N36" s="185"/>
      <c r="O36" s="185"/>
      <c r="P36" s="185"/>
      <c r="Q36" s="186" t="s">
        <v>25</v>
      </c>
      <c r="R36" s="186"/>
      <c r="S36" s="186"/>
      <c r="T36" s="186" t="s">
        <v>34</v>
      </c>
      <c r="U36" s="186"/>
      <c r="V36" s="186"/>
      <c r="W36" s="185" t="s">
        <v>41</v>
      </c>
      <c r="X36" s="185"/>
      <c r="Y36" s="185"/>
      <c r="Z36" s="185"/>
      <c r="AA36" s="187" t="s">
        <v>24</v>
      </c>
      <c r="AB36" s="185"/>
      <c r="AC36" s="185"/>
      <c r="AD36" s="185"/>
      <c r="AE36" s="185"/>
      <c r="AF36" s="185"/>
      <c r="AG36" s="185"/>
      <c r="AH36" s="188"/>
    </row>
    <row r="37" spans="2:34" ht="21.95" customHeight="1" x14ac:dyDescent="0.15">
      <c r="B37" s="179">
        <f>B13</f>
        <v>46307</v>
      </c>
      <c r="C37" s="180"/>
      <c r="D37" s="181"/>
      <c r="E37" s="153" t="str">
        <f>E13</f>
        <v>구황작물)호박인절미카스테라떡2입(냉장)</v>
      </c>
      <c r="F37" s="154"/>
      <c r="G37" s="154"/>
      <c r="H37" s="154"/>
      <c r="I37" s="154"/>
      <c r="J37" s="154"/>
      <c r="K37" s="154"/>
      <c r="L37" s="154"/>
      <c r="M37" s="173">
        <f>M13</f>
        <v>40</v>
      </c>
      <c r="N37" s="173"/>
      <c r="O37" s="173"/>
      <c r="P37" s="173"/>
      <c r="Q37" s="174">
        <f>Q13</f>
        <v>0</v>
      </c>
      <c r="R37" s="174"/>
      <c r="S37" s="174"/>
      <c r="T37" s="175">
        <f>T13</f>
        <v>0</v>
      </c>
      <c r="U37" s="175"/>
      <c r="V37" s="175"/>
      <c r="W37" s="176">
        <f>W13</f>
        <v>0</v>
      </c>
      <c r="X37" s="176"/>
      <c r="Y37" s="176"/>
      <c r="Z37" s="176"/>
      <c r="AA37" s="177">
        <f>AA13</f>
        <v>46312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153"/>
      <c r="F42" s="154"/>
      <c r="G42" s="154"/>
      <c r="H42" s="154"/>
      <c r="I42" s="154"/>
      <c r="J42" s="154"/>
      <c r="K42" s="154"/>
      <c r="L42" s="15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9"/>
      <c r="C43" s="16"/>
      <c r="D43" s="10"/>
      <c r="E43" s="153"/>
      <c r="F43" s="154"/>
      <c r="G43" s="154"/>
      <c r="H43" s="154"/>
      <c r="I43" s="154"/>
      <c r="J43" s="154"/>
      <c r="K43" s="154"/>
      <c r="L43" s="154"/>
      <c r="M43" s="173"/>
      <c r="N43" s="173"/>
      <c r="O43" s="173"/>
      <c r="P43" s="173"/>
      <c r="Q43" s="174"/>
      <c r="R43" s="174"/>
      <c r="S43" s="174"/>
      <c r="T43" s="175"/>
      <c r="U43" s="175"/>
      <c r="V43" s="175"/>
      <c r="W43" s="176"/>
      <c r="X43" s="176"/>
      <c r="Y43" s="176"/>
      <c r="Z43" s="176"/>
      <c r="AA43" s="177"/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9"/>
      <c r="C44" s="16"/>
      <c r="D44" s="10"/>
      <c r="E44" s="543"/>
      <c r="F44" s="544"/>
      <c r="G44" s="544"/>
      <c r="H44" s="544"/>
      <c r="I44" s="544"/>
      <c r="J44" s="544"/>
      <c r="K44" s="544"/>
      <c r="L44" s="54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16.5" customHeight="1" x14ac:dyDescent="0.15">
      <c r="B45" s="150" t="str">
        <f>B21</f>
        <v>총수량</v>
      </c>
      <c r="C45" s="151"/>
      <c r="D45" s="152"/>
      <c r="E45" s="153"/>
      <c r="F45" s="154"/>
      <c r="G45" s="154"/>
      <c r="H45" s="154"/>
      <c r="I45" s="154"/>
      <c r="J45" s="154"/>
      <c r="K45" s="154"/>
      <c r="L45" s="154"/>
      <c r="M45" s="155">
        <f>M21</f>
        <v>0</v>
      </c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6"/>
      <c r="AB45" s="157"/>
      <c r="AC45" s="157"/>
      <c r="AD45" s="157"/>
      <c r="AE45" s="157"/>
      <c r="AF45" s="157"/>
      <c r="AG45" s="157"/>
      <c r="AH45" s="158"/>
    </row>
    <row r="46" spans="2:34" ht="17.100000000000001" customHeight="1" x14ac:dyDescent="0.15">
      <c r="B46" s="159" t="str">
        <f>B22</f>
        <v>3자물류 (더원물류)
담당자 박병선이사  010-4448-1456</v>
      </c>
      <c r="C46" s="160"/>
      <c r="D46" s="160"/>
      <c r="E46" s="160"/>
      <c r="F46" s="160"/>
      <c r="G46" s="160"/>
      <c r="H46" s="160"/>
      <c r="I46" s="160"/>
      <c r="J46" s="160"/>
      <c r="K46" s="160"/>
      <c r="L46" s="160"/>
      <c r="M46" s="161"/>
      <c r="N46" s="161"/>
      <c r="O46" s="161"/>
      <c r="P46" s="161"/>
      <c r="Q46" s="161"/>
      <c r="R46" s="161"/>
      <c r="S46" s="161"/>
      <c r="T46" s="161"/>
      <c r="U46" s="161"/>
      <c r="V46" s="162"/>
      <c r="W46" s="166" t="str">
        <f>W22</f>
        <v>경기도 용인시 처인구 양지면
제일리 453-7
박영범 주임 031-8027-2080</v>
      </c>
      <c r="X46" s="167"/>
      <c r="Y46" s="167"/>
      <c r="Z46" s="167"/>
      <c r="AA46" s="168"/>
      <c r="AB46" s="168"/>
      <c r="AC46" s="168"/>
      <c r="AD46" s="168"/>
      <c r="AE46" s="168"/>
      <c r="AF46" s="168"/>
      <c r="AG46" s="168"/>
      <c r="AH46" s="169"/>
    </row>
    <row r="47" spans="2:34" ht="17.100000000000001" customHeight="1" thickBot="1" x14ac:dyDescent="0.2">
      <c r="B47" s="163"/>
      <c r="C47" s="164"/>
      <c r="D47" s="164"/>
      <c r="E47" s="164"/>
      <c r="F47" s="164"/>
      <c r="G47" s="164"/>
      <c r="H47" s="164"/>
      <c r="I47" s="164"/>
      <c r="J47" s="164"/>
      <c r="K47" s="164"/>
      <c r="L47" s="164"/>
      <c r="M47" s="164"/>
      <c r="N47" s="164"/>
      <c r="O47" s="164"/>
      <c r="P47" s="164"/>
      <c r="Q47" s="164"/>
      <c r="R47" s="164"/>
      <c r="S47" s="164"/>
      <c r="T47" s="164"/>
      <c r="U47" s="164"/>
      <c r="V47" s="165"/>
      <c r="W47" s="170"/>
      <c r="X47" s="171"/>
      <c r="Y47" s="171"/>
      <c r="Z47" s="171"/>
      <c r="AA47" s="171"/>
      <c r="AB47" s="171"/>
      <c r="AC47" s="171"/>
      <c r="AD47" s="171"/>
      <c r="AE47" s="171"/>
      <c r="AF47" s="171"/>
      <c r="AG47" s="171"/>
      <c r="AH47" s="172"/>
    </row>
    <row r="48" spans="2:34" ht="15" customHeight="1" x14ac:dyDescent="0.15"/>
  </sheetData>
  <mergeCells count="169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Q12:S12"/>
    <mergeCell ref="T12:V12"/>
    <mergeCell ref="W12:Z12"/>
    <mergeCell ref="AA12:AH12"/>
    <mergeCell ref="B13:D13"/>
    <mergeCell ref="E13:L13"/>
    <mergeCell ref="M13:P13"/>
    <mergeCell ref="Q13:S13"/>
    <mergeCell ref="T13:V13"/>
    <mergeCell ref="E15:L15"/>
    <mergeCell ref="M15:P15"/>
    <mergeCell ref="Q15:S15"/>
    <mergeCell ref="T15:V15"/>
    <mergeCell ref="W15:Z15"/>
    <mergeCell ref="AA15:AH15"/>
    <mergeCell ref="W13:Z13"/>
    <mergeCell ref="AA13:AH13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6:L16"/>
    <mergeCell ref="M16:P16"/>
    <mergeCell ref="Q16:S16"/>
    <mergeCell ref="T16:V16"/>
    <mergeCell ref="W16:Z16"/>
    <mergeCell ref="AA16:AH16"/>
    <mergeCell ref="E19:L19"/>
    <mergeCell ref="M19:P19"/>
    <mergeCell ref="Q19:S19"/>
    <mergeCell ref="T19:V19"/>
    <mergeCell ref="W19:Z19"/>
    <mergeCell ref="AA19:AH19"/>
    <mergeCell ref="E18:L18"/>
    <mergeCell ref="M18:P18"/>
    <mergeCell ref="Q18:S18"/>
    <mergeCell ref="T18:V18"/>
    <mergeCell ref="W18:Z18"/>
    <mergeCell ref="AA18:AH18"/>
    <mergeCell ref="B21:D21"/>
    <mergeCell ref="E21:L21"/>
    <mergeCell ref="M21:Z21"/>
    <mergeCell ref="AA21:AH21"/>
    <mergeCell ref="B22:V23"/>
    <mergeCell ref="W22:AH23"/>
    <mergeCell ref="E20:L20"/>
    <mergeCell ref="M20:P20"/>
    <mergeCell ref="Q20:S20"/>
    <mergeCell ref="T20:V20"/>
    <mergeCell ref="W20:Z20"/>
    <mergeCell ref="AA20:AH20"/>
    <mergeCell ref="B26:AH27"/>
    <mergeCell ref="B28:B35"/>
    <mergeCell ref="C28:F29"/>
    <mergeCell ref="G28:P29"/>
    <mergeCell ref="Q28:Q35"/>
    <mergeCell ref="R28:U29"/>
    <mergeCell ref="V28:AH29"/>
    <mergeCell ref="C30:F31"/>
    <mergeCell ref="G30:K31"/>
    <mergeCell ref="L30:P31"/>
    <mergeCell ref="AA36:AH36"/>
    <mergeCell ref="C34:F35"/>
    <mergeCell ref="G34:P35"/>
    <mergeCell ref="R34:U35"/>
    <mergeCell ref="V34:AA35"/>
    <mergeCell ref="AB34:AC35"/>
    <mergeCell ref="AD34:AH35"/>
    <mergeCell ref="R30:U31"/>
    <mergeCell ref="V30:AA31"/>
    <mergeCell ref="AB30:AC31"/>
    <mergeCell ref="AD30:AH31"/>
    <mergeCell ref="C32:F33"/>
    <mergeCell ref="G32:P33"/>
    <mergeCell ref="R32:U33"/>
    <mergeCell ref="V32:AH33"/>
    <mergeCell ref="B37:D37"/>
    <mergeCell ref="E37:L37"/>
    <mergeCell ref="M37:P37"/>
    <mergeCell ref="Q37:S37"/>
    <mergeCell ref="T37:V37"/>
    <mergeCell ref="W37:Z37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AA37:AH37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AA42:AH42"/>
    <mergeCell ref="B45:D45"/>
    <mergeCell ref="E45:L45"/>
    <mergeCell ref="M45:Z45"/>
    <mergeCell ref="AA45:AH45"/>
    <mergeCell ref="B46:V47"/>
    <mergeCell ref="W46:AH47"/>
    <mergeCell ref="E44:L44"/>
    <mergeCell ref="M44:P44"/>
    <mergeCell ref="Q44:S44"/>
    <mergeCell ref="T44:V44"/>
    <mergeCell ref="W44:Z44"/>
    <mergeCell ref="AA44:AH44"/>
  </mergeCells>
  <phoneticPr fontId="7" type="noConversion"/>
  <conditionalFormatting sqref="AA13:AH13">
    <cfRule type="expression" dxfId="392" priority="2">
      <formula>Q13:S17=0</formula>
    </cfRule>
  </conditionalFormatting>
  <conditionalFormatting sqref="AA14:AH20">
    <cfRule type="expression" dxfId="391" priority="3">
      <formula>Q14:S20=0</formula>
    </cfRule>
  </conditionalFormatting>
  <conditionalFormatting sqref="AA37:AH43">
    <cfRule type="expression" dxfId="390" priority="1">
      <formula>Q13:S20=0</formula>
    </cfRule>
  </conditionalFormatting>
  <conditionalFormatting sqref="AA44:AH44">
    <cfRule type="expression" dxfId="389" priority="5">
      <formula>Q18:S26=0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2 W46 B2:B4 C34 C2:F3 C6 C10 C4 C30 D24:F27 B24:C28 C36:D36 W22 G8:L11 N8:P11 H2:K5 G2:G6 M2:P5 L2:L6 C12:E12 Q2:AH11 G32:L35 N32:P35 H24:K29 G24:G30 Q24:AH35 M24:P29 L24:L30 E21:M21 C38:D44 Q13:Q20 C14:E20 B12:B22 T13:T20 AA12:AA20 B36:B46 E36:E45 M32:M45 Q37:Q44 AA36:AA44 T37:T44 M8:M20 E13" xr:uid="{E2E627AE-3689-4E33-98DA-D5C6A6DAFBB6}"/>
  </dataValidations>
  <printOptions horizontalCentered="1"/>
  <pageMargins left="0" right="0" top="0.11811023622047245" bottom="0" header="0" footer="0"/>
  <pageSetup paperSize="9" scale="98" orientation="portrait"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E22F1-0FE9-4A37-B43E-6CF4ADD85920}">
  <sheetPr>
    <tabColor theme="7" tint="-0.249977111117893"/>
  </sheetPr>
  <dimension ref="A1:U40"/>
  <sheetViews>
    <sheetView zoomScale="55" zoomScaleNormal="55" workbookViewId="0">
      <selection sqref="A1:E15"/>
    </sheetView>
  </sheetViews>
  <sheetFormatPr defaultRowHeight="13.5" x14ac:dyDescent="0.15"/>
  <cols>
    <col min="1" max="1" width="16" customWidth="1"/>
    <col min="2" max="6" width="26.21875" customWidth="1"/>
    <col min="7" max="12" width="22.6640625" customWidth="1"/>
    <col min="13" max="13" width="24.88671875" bestFit="1" customWidth="1"/>
    <col min="14" max="14" width="19.77734375" bestFit="1" customWidth="1"/>
    <col min="15" max="15" width="28.5546875" bestFit="1" customWidth="1"/>
    <col min="16" max="16" width="29.109375" bestFit="1" customWidth="1"/>
    <col min="18" max="21" width="8.88671875" style="35"/>
    <col min="23" max="23" width="9.44140625" bestFit="1" customWidth="1"/>
  </cols>
  <sheetData>
    <row r="1" spans="1:15" ht="25.5" x14ac:dyDescent="0.3">
      <c r="A1" s="36" t="s">
        <v>433</v>
      </c>
      <c r="B1" t="s">
        <v>66</v>
      </c>
      <c r="O1" s="27" ph="1"/>
    </row>
    <row r="2" spans="1:15" x14ac:dyDescent="0.15">
      <c r="A2" t="s">
        <v>35</v>
      </c>
      <c r="B2" t="s">
        <v>394</v>
      </c>
      <c r="C2" t="s">
        <v>395</v>
      </c>
      <c r="D2" t="s">
        <v>396</v>
      </c>
      <c r="E2" t="s">
        <v>18</v>
      </c>
    </row>
    <row r="3" spans="1:15" ht="16.5" x14ac:dyDescent="0.15">
      <c r="A3" t="s">
        <v>78</v>
      </c>
      <c r="B3">
        <v>31</v>
      </c>
      <c r="C3">
        <v>7</v>
      </c>
      <c r="D3">
        <v>7</v>
      </c>
      <c r="E3">
        <v>45</v>
      </c>
      <c r="O3" s="26"/>
    </row>
    <row r="4" spans="1:15" ht="16.5" x14ac:dyDescent="0.15">
      <c r="A4" t="s">
        <v>109</v>
      </c>
      <c r="B4">
        <v>21</v>
      </c>
      <c r="C4">
        <v>10</v>
      </c>
      <c r="D4">
        <v>6</v>
      </c>
      <c r="E4">
        <v>37</v>
      </c>
      <c r="O4" s="26"/>
    </row>
    <row r="5" spans="1:15" ht="16.5" x14ac:dyDescent="0.15">
      <c r="A5" t="s">
        <v>37</v>
      </c>
      <c r="B5">
        <v>69</v>
      </c>
      <c r="C5">
        <v>24</v>
      </c>
      <c r="D5">
        <v>20</v>
      </c>
      <c r="E5">
        <v>113</v>
      </c>
      <c r="O5" s="26"/>
    </row>
    <row r="6" spans="1:15" ht="16.5" x14ac:dyDescent="0.15">
      <c r="A6" t="s">
        <v>36</v>
      </c>
      <c r="B6">
        <v>55</v>
      </c>
      <c r="C6">
        <v>14</v>
      </c>
      <c r="D6">
        <v>5</v>
      </c>
      <c r="E6">
        <v>74</v>
      </c>
      <c r="O6" s="26"/>
    </row>
    <row r="7" spans="1:15" ht="16.5" x14ac:dyDescent="0.15">
      <c r="A7" t="s">
        <v>54</v>
      </c>
      <c r="B7">
        <v>64</v>
      </c>
      <c r="C7">
        <v>18</v>
      </c>
      <c r="D7">
        <v>13</v>
      </c>
      <c r="E7">
        <v>95</v>
      </c>
      <c r="O7" s="26"/>
    </row>
    <row r="8" spans="1:15" x14ac:dyDescent="0.15">
      <c r="A8" t="s">
        <v>138</v>
      </c>
      <c r="B8">
        <v>19</v>
      </c>
      <c r="C8">
        <v>4</v>
      </c>
      <c r="D8">
        <v>4</v>
      </c>
      <c r="E8">
        <v>27</v>
      </c>
    </row>
    <row r="9" spans="1:15" ht="16.5" x14ac:dyDescent="0.15">
      <c r="A9" t="s">
        <v>133</v>
      </c>
      <c r="B9">
        <v>11</v>
      </c>
      <c r="C9">
        <v>9</v>
      </c>
      <c r="D9">
        <v>1</v>
      </c>
      <c r="E9">
        <v>21</v>
      </c>
      <c r="O9" s="26"/>
    </row>
    <row r="10" spans="1:15" ht="16.5" x14ac:dyDescent="0.15">
      <c r="A10" t="s">
        <v>40</v>
      </c>
      <c r="B10">
        <v>12</v>
      </c>
      <c r="C10">
        <v>9</v>
      </c>
      <c r="D10">
        <v>14</v>
      </c>
      <c r="E10">
        <v>35</v>
      </c>
      <c r="O10" s="26"/>
    </row>
    <row r="11" spans="1:15" ht="16.5" x14ac:dyDescent="0.15">
      <c r="A11" t="s">
        <v>94</v>
      </c>
      <c r="B11">
        <v>82</v>
      </c>
      <c r="C11">
        <v>24</v>
      </c>
      <c r="D11">
        <v>11</v>
      </c>
      <c r="E11">
        <v>117</v>
      </c>
      <c r="O11" s="26"/>
    </row>
    <row r="12" spans="1:15" ht="16.5" x14ac:dyDescent="0.15">
      <c r="A12" t="s">
        <v>39</v>
      </c>
      <c r="B12">
        <v>14</v>
      </c>
      <c r="C12">
        <v>8</v>
      </c>
      <c r="D12">
        <v>6</v>
      </c>
      <c r="E12">
        <v>28</v>
      </c>
      <c r="O12" s="26"/>
    </row>
    <row r="13" spans="1:15" ht="15" customHeight="1" x14ac:dyDescent="0.15">
      <c r="A13" t="s">
        <v>89</v>
      </c>
      <c r="B13">
        <v>86</v>
      </c>
      <c r="C13">
        <v>35</v>
      </c>
      <c r="D13">
        <v>22</v>
      </c>
      <c r="E13">
        <v>143</v>
      </c>
      <c r="F13" s="22"/>
      <c r="G13" s="22"/>
      <c r="H13" s="22"/>
      <c r="I13" s="22"/>
      <c r="J13" s="22"/>
      <c r="K13" s="22"/>
      <c r="L13" s="22"/>
      <c r="M13" s="22"/>
    </row>
    <row r="14" spans="1:15" ht="15" customHeight="1" x14ac:dyDescent="0.15">
      <c r="A14" t="s">
        <v>38</v>
      </c>
      <c r="B14">
        <v>55</v>
      </c>
      <c r="C14">
        <v>32</v>
      </c>
      <c r="D14">
        <v>20</v>
      </c>
      <c r="E14">
        <v>107</v>
      </c>
      <c r="F14" s="22"/>
      <c r="G14" s="22"/>
      <c r="H14" s="22"/>
      <c r="I14" s="22"/>
      <c r="J14" s="22"/>
      <c r="K14" s="22"/>
      <c r="L14" s="22"/>
      <c r="M14" s="22"/>
    </row>
    <row r="15" spans="1:15" ht="15" customHeight="1" x14ac:dyDescent="0.15">
      <c r="A15" t="s">
        <v>18</v>
      </c>
      <c r="B15">
        <v>519</v>
      </c>
      <c r="C15">
        <v>194</v>
      </c>
      <c r="D15">
        <v>129</v>
      </c>
      <c r="E15">
        <v>842</v>
      </c>
      <c r="F15" s="22"/>
      <c r="G15" s="22"/>
      <c r="H15" s="22"/>
      <c r="I15" s="22"/>
      <c r="J15" s="22"/>
      <c r="K15" s="22"/>
      <c r="L15" s="22"/>
      <c r="M15" s="22"/>
    </row>
    <row r="16" spans="1:15" ht="15" customHeight="1" x14ac:dyDescent="0.15">
      <c r="A16" s="54"/>
      <c r="B16" s="54"/>
      <c r="C16" s="54"/>
      <c r="D16" s="54"/>
      <c r="E16" s="54"/>
      <c r="F16" s="22"/>
      <c r="G16" s="22"/>
      <c r="H16" s="22"/>
      <c r="I16" s="22"/>
      <c r="J16" s="22"/>
      <c r="K16" s="22"/>
      <c r="L16" s="22"/>
      <c r="M16" s="22"/>
    </row>
    <row r="17" spans="1:13" ht="15" customHeight="1" x14ac:dyDescent="0.15">
      <c r="F17" s="22"/>
      <c r="G17" s="22"/>
      <c r="H17" s="22"/>
      <c r="I17" s="22"/>
      <c r="J17" s="22"/>
      <c r="K17" s="22"/>
      <c r="L17" s="22"/>
      <c r="M17" s="22"/>
    </row>
    <row r="18" spans="1:13" ht="16.5" x14ac:dyDescent="0.15">
      <c r="F18" s="22"/>
      <c r="G18" s="22"/>
      <c r="H18" s="22"/>
      <c r="I18" s="22"/>
      <c r="J18" s="22"/>
      <c r="K18" s="22"/>
      <c r="L18" s="22"/>
      <c r="M18" s="22"/>
    </row>
    <row r="19" spans="1:13" ht="16.5" x14ac:dyDescent="0.15">
      <c r="F19" s="22"/>
      <c r="G19" s="22"/>
      <c r="H19" s="22"/>
      <c r="I19" s="22"/>
      <c r="J19" s="22"/>
      <c r="K19" s="22"/>
      <c r="L19" s="22"/>
      <c r="M19" s="22"/>
    </row>
    <row r="20" spans="1:13" ht="16.5" x14ac:dyDescent="0.15">
      <c r="F20" s="22"/>
      <c r="G20" s="22"/>
      <c r="H20" s="22"/>
      <c r="I20" s="22"/>
      <c r="J20" s="22"/>
      <c r="K20" s="22"/>
      <c r="L20" s="22"/>
      <c r="M20" s="22"/>
    </row>
    <row r="21" spans="1:13" ht="16.5" x14ac:dyDescent="0.15">
      <c r="F21" s="22"/>
      <c r="G21" s="22"/>
      <c r="H21" s="22"/>
      <c r="I21" s="22"/>
      <c r="J21" s="22"/>
      <c r="K21" s="22"/>
      <c r="L21" s="22"/>
      <c r="M21" s="22"/>
    </row>
    <row r="22" spans="1:13" ht="16.5" x14ac:dyDescent="0.15">
      <c r="F22" s="22"/>
      <c r="G22" s="22"/>
      <c r="H22" s="22"/>
      <c r="I22" s="22"/>
      <c r="J22" s="22"/>
      <c r="K22" s="22"/>
      <c r="L22" s="22"/>
      <c r="M22" s="22"/>
    </row>
    <row r="23" spans="1:13" ht="16.5" x14ac:dyDescent="0.15">
      <c r="F23" s="22"/>
      <c r="G23" s="22"/>
      <c r="H23" s="22"/>
      <c r="I23" s="22"/>
      <c r="J23" s="22"/>
      <c r="K23" s="22"/>
      <c r="L23" s="22"/>
      <c r="M23" s="22"/>
    </row>
    <row r="24" spans="1:13" ht="16.5" x14ac:dyDescent="0.15">
      <c r="F24" s="22"/>
      <c r="G24" s="22"/>
      <c r="H24" s="22"/>
      <c r="I24" s="22"/>
      <c r="J24" s="22"/>
      <c r="K24" s="22"/>
      <c r="L24" s="22"/>
      <c r="M24" s="22"/>
    </row>
    <row r="25" spans="1:13" ht="16.5" x14ac:dyDescent="0.15">
      <c r="F25" s="22"/>
      <c r="G25" s="22"/>
      <c r="H25" s="22"/>
      <c r="I25" s="22"/>
      <c r="J25" s="22"/>
      <c r="K25" s="22"/>
      <c r="L25" s="22"/>
      <c r="M25" s="22"/>
    </row>
    <row r="26" spans="1:13" ht="16.5" x14ac:dyDescent="0.15">
      <c r="A26" s="22"/>
      <c r="B26" s="22"/>
      <c r="C26" s="22"/>
      <c r="D26" s="22"/>
      <c r="E26" s="22"/>
    </row>
    <row r="27" spans="1:13" ht="16.5" x14ac:dyDescent="0.15">
      <c r="A27" s="22"/>
      <c r="B27" s="22"/>
      <c r="C27" s="22"/>
      <c r="D27" s="22"/>
      <c r="E27" s="22"/>
    </row>
    <row r="28" spans="1:13" ht="16.5" x14ac:dyDescent="0.15">
      <c r="A28" s="22"/>
      <c r="B28" s="22"/>
      <c r="C28" s="22"/>
      <c r="D28" s="22"/>
      <c r="E28" s="22"/>
    </row>
    <row r="29" spans="1:13" ht="16.5" x14ac:dyDescent="0.15">
      <c r="A29" s="22"/>
      <c r="B29" s="22"/>
      <c r="C29" s="22"/>
      <c r="D29" s="22"/>
      <c r="E29" s="22"/>
    </row>
    <row r="30" spans="1:13" ht="16.5" x14ac:dyDescent="0.15">
      <c r="A30" s="22"/>
      <c r="B30" s="22"/>
      <c r="C30" s="22"/>
      <c r="D30" s="22"/>
      <c r="E30" s="22"/>
    </row>
    <row r="31" spans="1:13" ht="16.5" x14ac:dyDescent="0.15">
      <c r="A31" s="22"/>
      <c r="B31" s="22"/>
      <c r="C31" s="22"/>
      <c r="D31" s="22"/>
      <c r="E31" s="22"/>
    </row>
    <row r="32" spans="1:13" ht="16.5" x14ac:dyDescent="0.15">
      <c r="A32" s="22"/>
      <c r="B32" s="22"/>
      <c r="C32" s="22"/>
      <c r="D32" s="22"/>
      <c r="E32" s="22"/>
    </row>
    <row r="33" spans="1:5" ht="16.5" x14ac:dyDescent="0.15">
      <c r="A33" s="22"/>
      <c r="B33" s="22"/>
      <c r="C33" s="22"/>
      <c r="D33" s="22"/>
      <c r="E33" s="22"/>
    </row>
    <row r="34" spans="1:5" ht="16.5" x14ac:dyDescent="0.15">
      <c r="A34" s="22"/>
      <c r="B34" s="22"/>
      <c r="C34" s="22"/>
      <c r="D34" s="22"/>
      <c r="E34" s="22"/>
    </row>
    <row r="35" spans="1:5" ht="16.5" x14ac:dyDescent="0.15">
      <c r="A35" s="22"/>
      <c r="B35" s="22"/>
      <c r="C35" s="22"/>
      <c r="D35" s="22"/>
      <c r="E35" s="22"/>
    </row>
    <row r="36" spans="1:5" ht="16.5" x14ac:dyDescent="0.15">
      <c r="A36" s="22"/>
      <c r="B36" s="22"/>
      <c r="C36" s="22"/>
      <c r="D36" s="22"/>
      <c r="E36" s="22"/>
    </row>
    <row r="37" spans="1:5" ht="16.5" x14ac:dyDescent="0.15">
      <c r="A37" s="22"/>
      <c r="B37" s="22"/>
      <c r="C37" s="22"/>
      <c r="D37" s="22"/>
      <c r="E37" s="22"/>
    </row>
    <row r="38" spans="1:5" ht="16.5" x14ac:dyDescent="0.15">
      <c r="A38" s="22"/>
      <c r="B38" s="22"/>
      <c r="C38" s="22"/>
      <c r="D38" s="22"/>
      <c r="E38" s="22"/>
    </row>
    <row r="39" spans="1:5" ht="16.5" x14ac:dyDescent="0.15">
      <c r="A39" s="22"/>
      <c r="B39" s="22"/>
      <c r="C39" s="22"/>
      <c r="D39" s="22"/>
      <c r="E39" s="22"/>
    </row>
    <row r="40" spans="1:5" ht="16.5" x14ac:dyDescent="0.15">
      <c r="A40" s="22"/>
      <c r="B40" s="22"/>
      <c r="C40" s="22"/>
      <c r="D40" s="22"/>
      <c r="E40" s="22"/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F00D-75FC-43D7-A032-F13611D57E86}">
  <sheetPr>
    <tabColor theme="7" tint="-0.249977111117893"/>
    <pageSetUpPr fitToPage="1"/>
  </sheetPr>
  <dimension ref="B1:AH46"/>
  <sheetViews>
    <sheetView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2.33203125" style="5" customWidth="1"/>
    <col min="36" max="36" width="2.33203125" style="5"/>
    <col min="37" max="37" width="24.77734375" style="5" bestFit="1" customWidth="1"/>
    <col min="38" max="38" width="3.5546875" style="5" bestFit="1" customWidth="1"/>
    <col min="39" max="16384" width="2.33203125" style="5"/>
  </cols>
  <sheetData>
    <row r="1" spans="2:34" ht="14.25" thickBot="1" x14ac:dyDescent="0.2">
      <c r="B1" s="29" t="s">
        <v>79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31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31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7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7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7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7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45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강원특별자치도 원주시 호저면 주산리 298,1층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원주센터(저온)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강원특별자치도 원주시 호저면 주산리 298,1층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31</v>
      </c>
      <c r="R36" s="174"/>
      <c r="S36" s="174"/>
      <c r="T36" s="175">
        <f>T13</f>
        <v>0</v>
      </c>
      <c r="U36" s="175"/>
      <c r="V36" s="175"/>
      <c r="W36" s="176">
        <f>W13</f>
        <v>31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7</v>
      </c>
      <c r="R37" s="174"/>
      <c r="S37" s="174"/>
      <c r="T37" s="175">
        <f>T14</f>
        <v>0</v>
      </c>
      <c r="U37" s="175"/>
      <c r="V37" s="175"/>
      <c r="W37" s="176">
        <f>W14</f>
        <v>7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7</v>
      </c>
      <c r="R38" s="174"/>
      <c r="S38" s="174"/>
      <c r="T38" s="175">
        <f>T15</f>
        <v>0</v>
      </c>
      <c r="U38" s="175"/>
      <c r="V38" s="175"/>
      <c r="W38" s="176">
        <f>W15</f>
        <v>7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45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강원특별자치도 원주시 호저면 주산리 298,1층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9">
    <cfRule type="expression" dxfId="388" priority="1">
      <formula>Q13:S19=0</formula>
    </cfRule>
  </conditionalFormatting>
  <conditionalFormatting sqref="AA36:AH42">
    <cfRule type="expression" dxfId="387" priority="6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AA12:AA19 T36:T42 E13:E19 B35:B44 T13:T19 AA35:AA42 C37:D42 Q36:Q42 M31:M43 E35:E43 M8:M19 C14:D19 B12:B21 Q13:Q19" xr:uid="{6C7038FF-A76C-448A-BC0B-2C4CA0182295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C4A06-A9BF-47B0-AC54-110394973087}">
  <sheetPr>
    <tabColor theme="7" tint="-0.249977111117893"/>
    <pageSetUpPr fitToPage="1"/>
  </sheetPr>
  <dimension ref="B1:AH46"/>
  <sheetViews>
    <sheetView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4" ht="14.25" thickBot="1" x14ac:dyDescent="0.2">
      <c r="B1" s="29" t="s">
        <v>110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21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21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10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10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6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6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37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108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김해센터(저온)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김해시 진례면 
테크노밸리로 193-28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21</v>
      </c>
      <c r="R36" s="174"/>
      <c r="S36" s="174"/>
      <c r="T36" s="175">
        <f>T13</f>
        <v>0</v>
      </c>
      <c r="U36" s="175"/>
      <c r="V36" s="175"/>
      <c r="W36" s="176">
        <f>W13</f>
        <v>21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10</v>
      </c>
      <c r="R37" s="174"/>
      <c r="S37" s="174"/>
      <c r="T37" s="175">
        <f>T14</f>
        <v>0</v>
      </c>
      <c r="U37" s="175"/>
      <c r="V37" s="175"/>
      <c r="W37" s="176">
        <f>W14</f>
        <v>10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6</v>
      </c>
      <c r="R38" s="174"/>
      <c r="S38" s="174"/>
      <c r="T38" s="175">
        <f>T15</f>
        <v>0</v>
      </c>
      <c r="U38" s="175"/>
      <c r="V38" s="175"/>
      <c r="W38" s="176">
        <f>W15</f>
        <v>6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37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경상남도 김해시 진례면 
테크노밸리로 193-28
TEL 070-4398-2825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9">
    <cfRule type="expression" dxfId="386" priority="2">
      <formula>Q13:S19=0</formula>
    </cfRule>
  </conditionalFormatting>
  <conditionalFormatting sqref="AA36:AH42">
    <cfRule type="expression" dxfId="385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8:M19 M31:M43 C14:D19 B12:B21 Q13:Q19" xr:uid="{EA7F235E-6982-4243-8B88-AD17B75E46E1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E9EB-5D37-4F6C-86A4-C5076A9EA2DB}">
  <sheetPr>
    <tabColor theme="7" tint="-0.249977111117893"/>
    <pageSetUpPr fitToPage="1"/>
  </sheetPr>
  <dimension ref="B1:AZ46"/>
  <sheetViews>
    <sheetView topLeftCell="A3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4" ht="14.25" thickBot="1" x14ac:dyDescent="0.2">
      <c r="B1" s="29" t="s">
        <v>57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69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19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24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24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20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20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113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경상남도 양산시 산막공단북3길 25(산막동 313-4)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양산시 산막공단북3길 25(산막동 313-4)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52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  <c r="AZ33" s="5" t="s">
        <v>42</v>
      </c>
    </row>
    <row r="34" spans="2:52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52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52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69</v>
      </c>
      <c r="R36" s="174"/>
      <c r="S36" s="174"/>
      <c r="T36" s="175">
        <f>T13</f>
        <v>1</v>
      </c>
      <c r="U36" s="175"/>
      <c r="V36" s="175"/>
      <c r="W36" s="176">
        <f>W13</f>
        <v>19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52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24</v>
      </c>
      <c r="R37" s="174"/>
      <c r="S37" s="174"/>
      <c r="T37" s="175">
        <f>T14</f>
        <v>0</v>
      </c>
      <c r="U37" s="175"/>
      <c r="V37" s="175"/>
      <c r="W37" s="176">
        <f>W14</f>
        <v>24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52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20</v>
      </c>
      <c r="R38" s="174"/>
      <c r="S38" s="174"/>
      <c r="T38" s="175">
        <f>T15</f>
        <v>0</v>
      </c>
      <c r="U38" s="175"/>
      <c r="V38" s="175"/>
      <c r="W38" s="176">
        <f>W15</f>
        <v>20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52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52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52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52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52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113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52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경상남도 양산시 산막공단북3길 25(산막동 313-4)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52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52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9">
    <cfRule type="expression" dxfId="384" priority="2">
      <formula>Q13:S19=0</formula>
    </cfRule>
  </conditionalFormatting>
  <conditionalFormatting sqref="AA36:AH42">
    <cfRule type="expression" dxfId="383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8:M19 M31:M43 C14:D19 B12:B21 Q13:Q19" xr:uid="{38D1D2FD-3D0A-4E26-B889-CB679ECB7F93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AFB2-76B9-41B2-965B-EB241F1B3B94}">
  <sheetPr>
    <tabColor theme="7" tint="-0.249977111117893"/>
    <pageSetUpPr fitToPage="1"/>
  </sheetPr>
  <dimension ref="B1:AR46"/>
  <sheetViews>
    <sheetView topLeftCell="A7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42" width="2.33203125" style="5"/>
    <col min="43" max="43" width="24.77734375" style="5" bestFit="1" customWidth="1"/>
    <col min="44" max="44" width="3.5546875" style="5" bestFit="1" customWidth="1"/>
    <col min="45" max="16384" width="2.33203125" style="5"/>
  </cols>
  <sheetData>
    <row r="1" spans="2:44" ht="14.25" thickBot="1" x14ac:dyDescent="0.2">
      <c r="B1" s="29" t="s">
        <v>56</v>
      </c>
    </row>
    <row r="2" spans="2:4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4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4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4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55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5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  <c r="AQ13" s="26"/>
      <c r="AR13"/>
    </row>
    <row r="14" spans="2:4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14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14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  <c r="AQ14" s="26"/>
      <c r="AR14"/>
    </row>
    <row r="15" spans="2:4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5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5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  <c r="AQ15" s="26"/>
      <c r="AR15"/>
    </row>
    <row r="16" spans="2:4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74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31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세종센터(저온)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세종특별자치시 연동면
응암리 925 E동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55</v>
      </c>
      <c r="R36" s="174"/>
      <c r="S36" s="174"/>
      <c r="T36" s="175">
        <f>T13</f>
        <v>1</v>
      </c>
      <c r="U36" s="175"/>
      <c r="V36" s="175"/>
      <c r="W36" s="176">
        <f>W13</f>
        <v>5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14</v>
      </c>
      <c r="R37" s="174"/>
      <c r="S37" s="174"/>
      <c r="T37" s="175">
        <f>T14</f>
        <v>0</v>
      </c>
      <c r="U37" s="175"/>
      <c r="V37" s="175"/>
      <c r="W37" s="176">
        <f>W14</f>
        <v>14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5</v>
      </c>
      <c r="R38" s="174"/>
      <c r="S38" s="174"/>
      <c r="T38" s="175">
        <f>T15</f>
        <v>0</v>
      </c>
      <c r="U38" s="175"/>
      <c r="V38" s="175"/>
      <c r="W38" s="176">
        <f>W15</f>
        <v>5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74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세종특별자치시 연동면
응암리 925 E동
허승현 대리 044-862-4400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36:Z42">
    <cfRule type="expression" dxfId="382" priority="1">
      <formula>Q36:S42=0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1 W44 B2:B4 C33 C2:F3 C6 C10 C4 C29 D23:F26 B23:C27 W21 Q2:AH11 C35:D35 G8:L11 N8:P11 H2:K5 G2:G6 M2:P5 L2:L6 G31:L34 N31:P34 H23:K28 G23:G29 Q23:AH34 M23:P28 L23:L29 F20:M20 T13:T19 E13:E20 B35:B44 E35:E43 AA12:AA19 AA35:AA42 C37:D42 T36:T42 Q36:Q42 M31:M43 M8:M19 B12:B21 C14:D19 Q13:Q19" xr:uid="{1CF639FF-8E55-4DA8-9D7D-828509B8165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10334-ED8B-49E9-8EAF-4B94E46FFB3F}">
  <sheetPr>
    <tabColor theme="7" tint="-0.249977111117893"/>
    <pageSetUpPr fitToPage="1"/>
  </sheetPr>
  <dimension ref="B1:AH46"/>
  <sheetViews>
    <sheetView topLeftCell="A15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4" ht="14.25" thickBot="1" x14ac:dyDescent="0.2">
      <c r="B1" s="29" t="s">
        <v>55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64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14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18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18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13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13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95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전라남도 장성군 황룡면 황룡리 44-2 2층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장성센터(저온)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전라남도 장성군 황룡면 황룡리 44-2 2층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64</v>
      </c>
      <c r="R36" s="174"/>
      <c r="S36" s="174"/>
      <c r="T36" s="175">
        <f>T13</f>
        <v>1</v>
      </c>
      <c r="U36" s="175"/>
      <c r="V36" s="175"/>
      <c r="W36" s="176">
        <f>W13</f>
        <v>14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18</v>
      </c>
      <c r="R37" s="174"/>
      <c r="S37" s="174"/>
      <c r="T37" s="175">
        <f>T14</f>
        <v>0</v>
      </c>
      <c r="U37" s="175"/>
      <c r="V37" s="175"/>
      <c r="W37" s="176">
        <f>W14</f>
        <v>18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13</v>
      </c>
      <c r="R38" s="174"/>
      <c r="S38" s="174"/>
      <c r="T38" s="175">
        <f>T15</f>
        <v>0</v>
      </c>
      <c r="U38" s="175"/>
      <c r="V38" s="175"/>
      <c r="W38" s="176">
        <f>W15</f>
        <v>13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95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전라남도 장성군 황룡면 황룡리 44-2 2층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31:M43 M8:M19 C14:D19 B12:B21 Q13:Q19" xr:uid="{B659A4CF-9208-490E-8E37-3B034AEA46B9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E861-30E7-4E25-A5CE-4A2CE7867ACB}">
  <sheetPr>
    <tabColor theme="7" tint="-0.249977111117893"/>
    <pageSetUpPr fitToPage="1"/>
  </sheetPr>
  <dimension ref="B1:AH46"/>
  <sheetViews>
    <sheetView topLeftCell="A6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4" ht="14.25" thickBot="1" x14ac:dyDescent="0.2">
      <c r="B1" s="29" t="s">
        <v>139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19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19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4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4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4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27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김천시 어모면 옥율리 212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경상북도 김천시 어모면 옥율리 212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19</v>
      </c>
      <c r="R36" s="174"/>
      <c r="S36" s="174"/>
      <c r="T36" s="175">
        <f>T13</f>
        <v>0</v>
      </c>
      <c r="U36" s="175"/>
      <c r="V36" s="175"/>
      <c r="W36" s="176">
        <f>W13</f>
        <v>19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4</v>
      </c>
      <c r="R37" s="174"/>
      <c r="S37" s="174"/>
      <c r="T37" s="175">
        <f>T14</f>
        <v>0</v>
      </c>
      <c r="U37" s="175"/>
      <c r="V37" s="175"/>
      <c r="W37" s="176">
        <f>W14</f>
        <v>4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4</v>
      </c>
      <c r="R38" s="174"/>
      <c r="S38" s="174"/>
      <c r="T38" s="175">
        <f>T15</f>
        <v>0</v>
      </c>
      <c r="U38" s="175"/>
      <c r="V38" s="175"/>
      <c r="W38" s="176">
        <f>W15</f>
        <v>4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27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경상북도 김천시 어모면 옥율리 212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9">
    <cfRule type="expression" dxfId="381" priority="2">
      <formula>Q13:S19=0</formula>
    </cfRule>
  </conditionalFormatting>
  <conditionalFormatting sqref="W36:Z42">
    <cfRule type="expression" dxfId="380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8:M19 M31:M43 C14:D19 B12:B21 Q13:Q19" xr:uid="{00C55E99-B5A9-4B3F-A7F3-AE51AF64F758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E5748-B49A-488D-AA29-8F236430794A}">
  <sheetPr>
    <tabColor theme="7" tint="-0.249977111117893"/>
    <pageSetUpPr fitToPage="1"/>
  </sheetPr>
  <dimension ref="B1:AH46"/>
  <sheetViews>
    <sheetView topLeftCell="A6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4" ht="14.25" thickBot="1" x14ac:dyDescent="0.2">
      <c r="B1" s="29" t="s">
        <v>136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11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11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9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1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21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경산시 압량읍 가야로 20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경산센터(저온)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경상북도 경산시 압량읍 가야로 20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11</v>
      </c>
      <c r="R36" s="174"/>
      <c r="S36" s="174"/>
      <c r="T36" s="175">
        <f>T13</f>
        <v>0</v>
      </c>
      <c r="U36" s="175"/>
      <c r="V36" s="175"/>
      <c r="W36" s="176">
        <f>W13</f>
        <v>11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9</v>
      </c>
      <c r="R37" s="174"/>
      <c r="S37" s="174"/>
      <c r="T37" s="175">
        <f>T14</f>
        <v>0</v>
      </c>
      <c r="U37" s="175"/>
      <c r="V37" s="175"/>
      <c r="W37" s="176">
        <f>W14</f>
        <v>9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1</v>
      </c>
      <c r="R38" s="174"/>
      <c r="S38" s="174"/>
      <c r="T38" s="175">
        <f>T15</f>
        <v>0</v>
      </c>
      <c r="U38" s="175"/>
      <c r="V38" s="175"/>
      <c r="W38" s="176">
        <f>W15</f>
        <v>1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21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경상북도 경산시 압량읍 가야로 20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9">
    <cfRule type="expression" dxfId="379" priority="2">
      <formula>Q13:S19=0</formula>
    </cfRule>
  </conditionalFormatting>
  <conditionalFormatting sqref="AA36:AH42">
    <cfRule type="expression" dxfId="378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8:M19 M31:M43 C14:D19 B12:B21 Q13:Q19" xr:uid="{BBEBD812-0E6C-471A-8AB7-B901AD60B307}"/>
  </dataValidations>
  <printOptions horizontalCentered="1"/>
  <pageMargins left="0" right="0" top="0.11811023622047245" bottom="0" header="0" footer="0"/>
  <pageSetup paperSize="9" orientation="portrait"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5890D-2834-4C0F-A677-D53C52F580C4}">
  <sheetPr>
    <tabColor theme="7" tint="-0.249977111117893"/>
    <pageSetUpPr fitToPage="1"/>
  </sheetPr>
  <dimension ref="B1:AH46"/>
  <sheetViews>
    <sheetView topLeftCell="A2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37" width="2.33203125" style="5"/>
    <col min="38" max="38" width="5.6640625" style="5" bestFit="1" customWidth="1"/>
    <col min="39" max="16384" width="2.33203125" style="5"/>
  </cols>
  <sheetData>
    <row r="1" spans="2:34" ht="14.25" thickBot="1" x14ac:dyDescent="0.2">
      <c r="B1" s="29" t="s">
        <v>59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12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12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9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14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14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35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화성센터(저온)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 화성시 초록로 103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12</v>
      </c>
      <c r="R36" s="174"/>
      <c r="S36" s="174"/>
      <c r="T36" s="175">
        <f>T13</f>
        <v>0</v>
      </c>
      <c r="U36" s="175"/>
      <c r="V36" s="175"/>
      <c r="W36" s="176">
        <f>W13</f>
        <v>12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9</v>
      </c>
      <c r="R37" s="174"/>
      <c r="S37" s="174"/>
      <c r="T37" s="175">
        <f>T14</f>
        <v>0</v>
      </c>
      <c r="U37" s="175"/>
      <c r="V37" s="175"/>
      <c r="W37" s="176">
        <f>W14</f>
        <v>9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14</v>
      </c>
      <c r="R38" s="174"/>
      <c r="S38" s="174"/>
      <c r="T38" s="175">
        <f>T15</f>
        <v>0</v>
      </c>
      <c r="U38" s="175"/>
      <c r="V38" s="175"/>
      <c r="W38" s="176">
        <f>W15</f>
        <v>14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35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 화성시 초록로 103
오민수 대리 031-8077-2407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9">
    <cfRule type="expression" dxfId="377" priority="2">
      <formula>Q13:S19=0</formula>
    </cfRule>
  </conditionalFormatting>
  <conditionalFormatting sqref="W36:Z42">
    <cfRule type="expression" dxfId="376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W21 Q2:AH11 C35:D35 G8:L11 N8:P11 H2:K5 G2:G6 M2:P5 L2:L6 G31:L34 N31:P34 H23:K28 G23:G29 Q23:AH34 M23:P28 L23:L29 C12:E12 F20:M20 T13:T19 E13:E20 B35:B44 E35:E43 AA12:AA19 AA35:AA42 C37:D42 T36:T42 Q36:Q42 M31:M43 M8:M19 B12:B21 C14:D19 Q13:Q19" xr:uid="{BAC15247-DD3A-44F7-9CE7-68771E23E28D}"/>
  </dataValidations>
  <printOptions horizontalCentered="1"/>
  <pageMargins left="0" right="0" top="0.11811023622047245" bottom="0" header="0" footer="0"/>
  <pageSetup paperSize="9" orientation="portrait"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9B782-060D-4D41-BCEE-CFB7A6AD5356}">
  <sheetPr>
    <tabColor theme="7" tint="-0.249977111117893"/>
    <pageSetUpPr fitToPage="1"/>
  </sheetPr>
  <dimension ref="B1:AQ46"/>
  <sheetViews>
    <sheetView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41" width="2.33203125" style="5"/>
    <col min="42" max="42" width="24.77734375" style="5" bestFit="1" customWidth="1"/>
    <col min="43" max="43" width="3.5546875" style="5" bestFit="1" customWidth="1"/>
    <col min="44" max="16384" width="2.33203125" style="5"/>
  </cols>
  <sheetData>
    <row r="1" spans="2:43" ht="14.25" thickBot="1" x14ac:dyDescent="0.2">
      <c r="B1" s="29" t="s">
        <v>96</v>
      </c>
    </row>
    <row r="2" spans="2:43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3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3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3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3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43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3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3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3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43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3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3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82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32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  <c r="AP13" s="26"/>
      <c r="AQ13"/>
    </row>
    <row r="14" spans="2:43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24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24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  <c r="AP14" s="26"/>
      <c r="AQ14"/>
    </row>
    <row r="15" spans="2:43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11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11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  <c r="AP15" s="26"/>
      <c r="AQ15"/>
    </row>
    <row r="16" spans="2:43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117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97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청라센터(저온)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363" t="str">
        <f>G8</f>
        <v>인천광역시 서구 북항로120번길 55,
청라로지스틱스센터3, 9층</v>
      </c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82</v>
      </c>
      <c r="R36" s="174"/>
      <c r="S36" s="174"/>
      <c r="T36" s="175">
        <f>T13</f>
        <v>1</v>
      </c>
      <c r="U36" s="175"/>
      <c r="V36" s="175"/>
      <c r="W36" s="176">
        <f>W13</f>
        <v>32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24</v>
      </c>
      <c r="R37" s="174"/>
      <c r="S37" s="174"/>
      <c r="T37" s="175">
        <f>T14</f>
        <v>0</v>
      </c>
      <c r="U37" s="175"/>
      <c r="V37" s="175"/>
      <c r="W37" s="176">
        <f>W14</f>
        <v>24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11</v>
      </c>
      <c r="R38" s="174"/>
      <c r="S38" s="174"/>
      <c r="T38" s="175">
        <f>T15</f>
        <v>0</v>
      </c>
      <c r="U38" s="175"/>
      <c r="V38" s="175"/>
      <c r="W38" s="176">
        <f>W15</f>
        <v>11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117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인천광역시 서구 북항로120번길 55,
청라로지스틱스센터3, 9층
02)437-0500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9">
    <cfRule type="expression" dxfId="375" priority="2">
      <formula>Q13:S19=0</formula>
    </cfRule>
  </conditionalFormatting>
  <conditionalFormatting sqref="W36:Z42">
    <cfRule type="expression" dxfId="374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Q36:Q42 G8:L11 N8:P11 H2:K5 G2:G6 M2:P5 L2:L6 C12:E12 Q2:AH11 G31:L34 N31:P34 H23:K28 G23:G29 Q23:AH34 M23:P28 L23:L29 E20:M20 T13:T19 E13:E19 AA12:AA19 B35:B44 E35:E43 AA35:AA42 C37:D42 T36:T42 W21 M8:M19 M31:M43 C14:D19 B12:B21 Q13:Q19" xr:uid="{D9E41471-41F9-4A9D-9D65-7EFE57CD3536}"/>
  </dataValidations>
  <printOptions horizontalCentered="1"/>
  <pageMargins left="0" right="0" top="0.11811023622047245" bottom="0" header="0" footer="0"/>
  <pageSetup paperSize="9" orientation="portrait"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B90D-496D-49E4-A6DE-B132C5F0883E}">
  <sheetPr>
    <tabColor theme="7" tint="-0.249977111117893"/>
    <pageSetUpPr fitToPage="1"/>
  </sheetPr>
  <dimension ref="B1:AH46"/>
  <sheetViews>
    <sheetView topLeftCell="A21"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4" ht="14.25" thickBot="1" x14ac:dyDescent="0.2">
      <c r="B1" s="29" t="s">
        <v>58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14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14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8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8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6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6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28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33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평택센터(저온)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평택시 진위면 마산8로10,
진위물류센터 창고동 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14</v>
      </c>
      <c r="R36" s="174"/>
      <c r="S36" s="174"/>
      <c r="T36" s="175">
        <f>T13</f>
        <v>0</v>
      </c>
      <c r="U36" s="175"/>
      <c r="V36" s="175"/>
      <c r="W36" s="176">
        <f>W13</f>
        <v>14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8</v>
      </c>
      <c r="R37" s="174"/>
      <c r="S37" s="174"/>
      <c r="T37" s="175">
        <f>T14</f>
        <v>0</v>
      </c>
      <c r="U37" s="175"/>
      <c r="V37" s="175"/>
      <c r="W37" s="176">
        <f>W14</f>
        <v>8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6</v>
      </c>
      <c r="R38" s="174"/>
      <c r="S38" s="174"/>
      <c r="T38" s="175">
        <f>T15</f>
        <v>0</v>
      </c>
      <c r="U38" s="175"/>
      <c r="V38" s="175"/>
      <c r="W38" s="176">
        <f>W15</f>
        <v>6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28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평택시 진위면 마산8로10,
진위물류센터 창고동 1층
강민구 대리 031-663-9260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9">
    <cfRule type="expression" dxfId="373" priority="2">
      <formula>Q13:S19=0</formula>
    </cfRule>
  </conditionalFormatting>
  <conditionalFormatting sqref="W36:Z42">
    <cfRule type="expression" dxfId="372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8:M19 M31:M43 C14:D19 B12:B21 Q13:Q19" xr:uid="{FA9ECBBC-24A1-4574-86D7-E2E258BA9603}"/>
  </dataValidations>
  <printOptions horizontalCentered="1"/>
  <pageMargins left="0" right="0" top="0.11811023622047245" bottom="0" header="0" footer="0"/>
  <pageSetup paperSize="9" orientation="portrait"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8BD2F-E3CE-4086-AD22-326CA0361CE1}">
  <sheetPr>
    <tabColor theme="7" tint="-0.249977111117893"/>
    <pageSetUpPr fitToPage="1"/>
  </sheetPr>
  <dimension ref="B1:AH46"/>
  <sheetViews>
    <sheetView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4" ht="14.25" thickBot="1" x14ac:dyDescent="0.2">
      <c r="B1" s="29" t="s">
        <v>93</v>
      </c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86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36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35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35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</row>
    <row r="15" spans="2:34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22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22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</row>
    <row r="16" spans="2:34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143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포천센터(저온)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포천시 설운동 477,B2F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86</v>
      </c>
      <c r="R36" s="174"/>
      <c r="S36" s="174"/>
      <c r="T36" s="175">
        <f>T13</f>
        <v>1</v>
      </c>
      <c r="U36" s="175"/>
      <c r="V36" s="175"/>
      <c r="W36" s="176">
        <f>W13</f>
        <v>36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35</v>
      </c>
      <c r="R37" s="174"/>
      <c r="S37" s="174"/>
      <c r="T37" s="175">
        <f>T14</f>
        <v>0</v>
      </c>
      <c r="U37" s="175"/>
      <c r="V37" s="175"/>
      <c r="W37" s="176">
        <f>W14</f>
        <v>35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22</v>
      </c>
      <c r="R38" s="174"/>
      <c r="S38" s="174"/>
      <c r="T38" s="175">
        <f>T15</f>
        <v>0</v>
      </c>
      <c r="U38" s="175"/>
      <c r="V38" s="175"/>
      <c r="W38" s="176">
        <f>W15</f>
        <v>22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143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포천시 설운동 477,B2F
031-543-2486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9">
    <cfRule type="expression" dxfId="371" priority="2">
      <formula>Q13:S19=0</formula>
    </cfRule>
  </conditionalFormatting>
  <conditionalFormatting sqref="AA36:AH42">
    <cfRule type="expression" dxfId="370" priority="1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Q36:Q42 G8:L11 N8:P11 H2:K5 G2:G6 M2:P5 L2:L6 C12:E12 Q2:AH11 G31:L34 N31:P34 H23:K28 G23:G29 Q23:AH34 M23:P28 L23:L29 E20:M20 T13:T19 E13:E19 AA12:AA19 B35:B44 E35:E43 AA35:AA42 C37:D42 T36:T42 W21 M8:M19 M31:M43 C14:D19 B12:B21 Q13:Q19" xr:uid="{8DB09F65-E09D-47A8-B784-A5372DA01DC6}"/>
  </dataValidations>
  <printOptions horizontalCentered="1"/>
  <pageMargins left="0" right="0" top="0.11811023622047245" bottom="0" header="0" footer="0"/>
  <pageSetup paperSize="9" orientation="portrait"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E891-E0DE-402D-BD16-C0F8810CF819}">
  <sheetPr>
    <tabColor theme="7" tint="-0.249977111117893"/>
    <pageSetUpPr fitToPage="1"/>
  </sheetPr>
  <dimension ref="B1:AJ46"/>
  <sheetViews>
    <sheetView zoomScaleNormal="100" workbookViewId="0">
      <selection activeCell="B14" sqref="B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109375" style="5" customWidth="1"/>
    <col min="37" max="16384" width="2.33203125" style="5"/>
  </cols>
  <sheetData>
    <row r="1" spans="2:36" ht="14.25" thickBot="1" x14ac:dyDescent="0.2">
      <c r="B1" s="29" t="s">
        <v>38</v>
      </c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147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148</v>
      </c>
      <c r="W6" s="284"/>
      <c r="X6" s="284"/>
      <c r="Y6" s="284"/>
      <c r="Z6" s="284"/>
      <c r="AA6" s="284"/>
      <c r="AB6" s="279" t="s">
        <v>51</v>
      </c>
      <c r="AC6" s="279"/>
      <c r="AD6" s="284" t="s">
        <v>149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150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343" t="s">
        <v>151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1.95" customHeight="1" x14ac:dyDescent="0.15">
      <c r="B13" s="256">
        <f>'원주(날짜변경!!)'!$B$13</f>
        <v>46307</v>
      </c>
      <c r="C13" s="254"/>
      <c r="D13" s="257"/>
      <c r="E13" s="243" t="s">
        <v>144</v>
      </c>
      <c r="F13" s="244"/>
      <c r="G13" s="244"/>
      <c r="H13" s="244"/>
      <c r="I13" s="244"/>
      <c r="J13" s="244"/>
      <c r="K13" s="244"/>
      <c r="L13" s="245"/>
      <c r="M13" s="243">
        <v>50</v>
      </c>
      <c r="N13" s="244"/>
      <c r="O13" s="244"/>
      <c r="P13" s="245"/>
      <c r="Q13" s="246">
        <f>IFERROR(VLOOKUP(B1,'씨케이하우스피벗 (2)'!$A:$AG,2,FALSE),0)</f>
        <v>55</v>
      </c>
      <c r="R13" s="247"/>
      <c r="S13" s="248"/>
      <c r="T13" s="249">
        <f>IFERROR(ROUNDDOWN(Q13/M13,0),"")</f>
        <v>1</v>
      </c>
      <c r="U13" s="250"/>
      <c r="V13" s="250"/>
      <c r="W13" s="251">
        <f>IFERROR(Q13-(T13*M13),"")</f>
        <v>5</v>
      </c>
      <c r="X13" s="252"/>
      <c r="Y13" s="252"/>
      <c r="Z13" s="253"/>
      <c r="AA13" s="347" t="s">
        <v>411</v>
      </c>
      <c r="AB13" s="727"/>
      <c r="AC13" s="727"/>
      <c r="AD13" s="727"/>
      <c r="AE13" s="727"/>
      <c r="AF13" s="727"/>
      <c r="AG13" s="727"/>
      <c r="AH13" s="728"/>
      <c r="AJ13" s="26"/>
    </row>
    <row r="14" spans="2:36" ht="21.95" customHeight="1" x14ac:dyDescent="0.15">
      <c r="B14" s="17" t="s">
        <v>42</v>
      </c>
      <c r="C14" s="18" t="s">
        <v>42</v>
      </c>
      <c r="D14" s="18" t="s">
        <v>42</v>
      </c>
      <c r="E14" s="243" t="s">
        <v>145</v>
      </c>
      <c r="F14" s="244"/>
      <c r="G14" s="244"/>
      <c r="H14" s="244"/>
      <c r="I14" s="244"/>
      <c r="J14" s="244"/>
      <c r="K14" s="244"/>
      <c r="L14" s="245"/>
      <c r="M14" s="243">
        <v>50</v>
      </c>
      <c r="N14" s="244"/>
      <c r="O14" s="244"/>
      <c r="P14" s="245"/>
      <c r="Q14" s="246">
        <f>IFERROR(VLOOKUP(B1,'씨케이하우스피벗 (2)'!$A:$AG,3,FALSE),0)</f>
        <v>32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32</v>
      </c>
      <c r="X14" s="252"/>
      <c r="Y14" s="252"/>
      <c r="Z14" s="253"/>
      <c r="AA14" s="347" t="s">
        <v>420</v>
      </c>
      <c r="AB14" s="727"/>
      <c r="AC14" s="727"/>
      <c r="AD14" s="727"/>
      <c r="AE14" s="727"/>
      <c r="AF14" s="727"/>
      <c r="AG14" s="727"/>
      <c r="AH14" s="728"/>
      <c r="AJ14" s="26"/>
    </row>
    <row r="15" spans="2:36" ht="21.95" customHeight="1" x14ac:dyDescent="0.15">
      <c r="B15" s="17"/>
      <c r="C15" s="18"/>
      <c r="D15" s="18"/>
      <c r="E15" s="243" t="s">
        <v>146</v>
      </c>
      <c r="F15" s="244"/>
      <c r="G15" s="244"/>
      <c r="H15" s="244"/>
      <c r="I15" s="244"/>
      <c r="J15" s="244"/>
      <c r="K15" s="244"/>
      <c r="L15" s="245"/>
      <c r="M15" s="243">
        <v>50</v>
      </c>
      <c r="N15" s="244"/>
      <c r="O15" s="244"/>
      <c r="P15" s="245"/>
      <c r="Q15" s="246">
        <f>IFERROR(VLOOKUP(B1,'씨케이하우스피벗 (2)'!$A:$AG,4,FALSE),0)</f>
        <v>20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20</v>
      </c>
      <c r="X15" s="252"/>
      <c r="Y15" s="252"/>
      <c r="Z15" s="253"/>
      <c r="AA15" s="347" t="s">
        <v>406</v>
      </c>
      <c r="AB15" s="727"/>
      <c r="AC15" s="727"/>
      <c r="AD15" s="727"/>
      <c r="AE15" s="727"/>
      <c r="AF15" s="727"/>
      <c r="AG15" s="727"/>
      <c r="AH15" s="728"/>
      <c r="AJ15" s="26"/>
    </row>
    <row r="16" spans="2:36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 t="str">
        <f>IFERROR(ROUNDDOWN(Q16/M16,0),"")</f>
        <v/>
      </c>
      <c r="U16" s="250"/>
      <c r="V16" s="250"/>
      <c r="W16" s="251" t="str">
        <f>IFERROR(Q16-(T16*M16),"")</f>
        <v/>
      </c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436"/>
      <c r="F17" s="437"/>
      <c r="G17" s="437"/>
      <c r="H17" s="437"/>
      <c r="I17" s="437"/>
      <c r="J17" s="437"/>
      <c r="K17" s="437"/>
      <c r="L17" s="438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708"/>
      <c r="F18" s="709"/>
      <c r="G18" s="709"/>
      <c r="H18" s="709"/>
      <c r="I18" s="709"/>
      <c r="J18" s="709"/>
      <c r="K18" s="709"/>
      <c r="L18" s="71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107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129-86-86040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양지센터(저온)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씨케이하우스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김재춘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용인시 처인구 양지면
제일리 453-7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성남시 중원구 사기막골로105번길 27,410호~412호,B107호,B114호(상대원동,중앙인더스피아3차)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21" customHeight="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제과,제빵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CK)한입쏙초코쿠키80g</v>
      </c>
      <c r="F36" s="154"/>
      <c r="G36" s="154"/>
      <c r="H36" s="154"/>
      <c r="I36" s="154"/>
      <c r="J36" s="154"/>
      <c r="K36" s="154"/>
      <c r="L36" s="154"/>
      <c r="M36" s="173">
        <f>M13</f>
        <v>50</v>
      </c>
      <c r="N36" s="173"/>
      <c r="O36" s="173"/>
      <c r="P36" s="173"/>
      <c r="Q36" s="174">
        <f>Q13</f>
        <v>55</v>
      </c>
      <c r="R36" s="174"/>
      <c r="S36" s="174"/>
      <c r="T36" s="175">
        <f>T13</f>
        <v>1</v>
      </c>
      <c r="U36" s="175"/>
      <c r="V36" s="175"/>
      <c r="W36" s="176">
        <f>W13</f>
        <v>5</v>
      </c>
      <c r="X36" s="176"/>
      <c r="Y36" s="176"/>
      <c r="Z36" s="176"/>
      <c r="AA36" s="177" t="str">
        <f>AA13</f>
        <v>27.02.21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 t="str">
        <f>B14</f>
        <v xml:space="preserve"> </v>
      </c>
      <c r="C37" s="20" t="str">
        <f>C14</f>
        <v xml:space="preserve"> </v>
      </c>
      <c r="D37" s="21" t="str">
        <f>D14</f>
        <v xml:space="preserve"> </v>
      </c>
      <c r="E37" s="153" t="str">
        <f>E14</f>
        <v>CK)한입쏙파마산치즈쿠키80g</v>
      </c>
      <c r="F37" s="154"/>
      <c r="G37" s="154"/>
      <c r="H37" s="154"/>
      <c r="I37" s="154"/>
      <c r="J37" s="154"/>
      <c r="K37" s="154"/>
      <c r="L37" s="154"/>
      <c r="M37" s="173">
        <f>M14</f>
        <v>50</v>
      </c>
      <c r="N37" s="173"/>
      <c r="O37" s="173"/>
      <c r="P37" s="173"/>
      <c r="Q37" s="174">
        <f>Q14</f>
        <v>32</v>
      </c>
      <c r="R37" s="174"/>
      <c r="S37" s="174"/>
      <c r="T37" s="175">
        <f>T14</f>
        <v>0</v>
      </c>
      <c r="U37" s="175"/>
      <c r="V37" s="175"/>
      <c r="W37" s="176">
        <f>W14</f>
        <v>32</v>
      </c>
      <c r="X37" s="176"/>
      <c r="Y37" s="176"/>
      <c r="Z37" s="176"/>
      <c r="AA37" s="177" t="str">
        <f>AA14</f>
        <v>27.02.20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>E15</f>
        <v>CK)한입쏙피넛버터쿠키80g</v>
      </c>
      <c r="F38" s="154"/>
      <c r="G38" s="154"/>
      <c r="H38" s="154"/>
      <c r="I38" s="154"/>
      <c r="J38" s="154"/>
      <c r="K38" s="154"/>
      <c r="L38" s="154"/>
      <c r="M38" s="173">
        <f>M15</f>
        <v>50</v>
      </c>
      <c r="N38" s="173"/>
      <c r="O38" s="173"/>
      <c r="P38" s="173"/>
      <c r="Q38" s="174">
        <f>Q15</f>
        <v>20</v>
      </c>
      <c r="R38" s="174"/>
      <c r="S38" s="174"/>
      <c r="T38" s="175">
        <f>T15</f>
        <v>0</v>
      </c>
      <c r="U38" s="175"/>
      <c r="V38" s="175"/>
      <c r="W38" s="176">
        <f>W15</f>
        <v>20</v>
      </c>
      <c r="X38" s="176"/>
      <c r="Y38" s="176"/>
      <c r="Z38" s="176"/>
      <c r="AA38" s="177" t="str">
        <f>AA15</f>
        <v>27.02.18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543"/>
      <c r="F39" s="544"/>
      <c r="G39" s="544"/>
      <c r="H39" s="544"/>
      <c r="I39" s="544"/>
      <c r="J39" s="544"/>
      <c r="K39" s="544"/>
      <c r="L39" s="54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543"/>
      <c r="F40" s="544"/>
      <c r="G40" s="544"/>
      <c r="H40" s="544"/>
      <c r="I40" s="544"/>
      <c r="J40" s="544"/>
      <c r="K40" s="544"/>
      <c r="L40" s="54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543"/>
      <c r="F41" s="544"/>
      <c r="G41" s="544"/>
      <c r="H41" s="544"/>
      <c r="I41" s="544"/>
      <c r="J41" s="544"/>
      <c r="K41" s="544"/>
      <c r="L41" s="54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107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용인시 처인구 양지면
제일리 453-7
박영범 주임 031-8027-2080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7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AA36:AH36"/>
    <mergeCell ref="E37:L37"/>
    <mergeCell ref="M37:P37"/>
    <mergeCell ref="Q37:S37"/>
    <mergeCell ref="T37:V37"/>
    <mergeCell ref="W37:Z37"/>
    <mergeCell ref="AA37:AH37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9">
    <cfRule type="expression" dxfId="369" priority="1">
      <formula>Q13:S19=0</formula>
    </cfRule>
  </conditionalFormatting>
  <conditionalFormatting sqref="AA36:AH42">
    <cfRule type="expression" dxfId="368" priority="2">
      <formula>Q13:S19=0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13:T19 E13:E19 AA12:AA19 B35:B44 E35:E43 AA35:AA42 C37:D42 T36:T42 Q36:Q42 M8:M19 M31:M43 C14:D19 B12:B21 Q13:Q19" xr:uid="{14182BDB-89DC-4BF5-B672-DE138AAEDB86}"/>
  </dataValidations>
  <printOptions horizontalCentered="1"/>
  <pageMargins left="0" right="0" top="0.11811023622047245" bottom="0" header="0" footer="0"/>
  <pageSetup paperSize="9" orientation="portrait"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BA9B-77CE-401F-92FA-93C4B35B1BEF}">
  <sheetPr>
    <tabColor theme="5" tint="0.39997558519241921"/>
  </sheetPr>
  <dimension ref="A1:L24"/>
  <sheetViews>
    <sheetView zoomScale="70" zoomScaleNormal="70" workbookViewId="0">
      <selection activeCell="B2" sqref="B2:K3"/>
    </sheetView>
  </sheetViews>
  <sheetFormatPr defaultRowHeight="13.5" x14ac:dyDescent="0.15"/>
  <cols>
    <col min="1" max="1" width="10.6640625" bestFit="1" customWidth="1"/>
    <col min="2" max="2" width="25.21875" bestFit="1" customWidth="1"/>
    <col min="3" max="3" width="30" bestFit="1" customWidth="1"/>
    <col min="4" max="4" width="30.6640625" bestFit="1" customWidth="1"/>
    <col min="5" max="5" width="18.5546875" style="35" bestFit="1" customWidth="1"/>
    <col min="6" max="6" width="16.6640625" style="35" bestFit="1" customWidth="1"/>
    <col min="7" max="7" width="24.77734375" style="35" bestFit="1" customWidth="1"/>
    <col min="8" max="8" width="30.6640625" bestFit="1" customWidth="1"/>
    <col min="9" max="9" width="18.5546875" bestFit="1" customWidth="1"/>
  </cols>
  <sheetData>
    <row r="1" spans="1:12" x14ac:dyDescent="0.15">
      <c r="A1" t="s">
        <v>433</v>
      </c>
      <c r="B1" t="s">
        <v>66</v>
      </c>
      <c r="E1"/>
      <c r="F1"/>
      <c r="G1"/>
    </row>
    <row r="2" spans="1:12" x14ac:dyDescent="0.15">
      <c r="A2" t="s">
        <v>35</v>
      </c>
      <c r="B2" t="s">
        <v>224</v>
      </c>
      <c r="C2" t="s">
        <v>220</v>
      </c>
      <c r="D2" t="s">
        <v>221</v>
      </c>
      <c r="E2" t="s">
        <v>225</v>
      </c>
      <c r="F2" t="s">
        <v>226</v>
      </c>
      <c r="G2" t="s">
        <v>199</v>
      </c>
      <c r="H2" t="s">
        <v>227</v>
      </c>
      <c r="I2" t="s">
        <v>228</v>
      </c>
      <c r="J2" t="s">
        <v>229</v>
      </c>
      <c r="K2" t="s">
        <v>230</v>
      </c>
      <c r="L2" t="s">
        <v>18</v>
      </c>
    </row>
    <row r="3" spans="1:12" x14ac:dyDescent="0.15">
      <c r="A3" t="s">
        <v>78</v>
      </c>
      <c r="B3">
        <v>20</v>
      </c>
      <c r="C3">
        <v>28</v>
      </c>
      <c r="D3">
        <v>41</v>
      </c>
      <c r="E3">
        <v>26</v>
      </c>
      <c r="F3">
        <v>25</v>
      </c>
      <c r="G3">
        <v>19</v>
      </c>
      <c r="H3">
        <v>41</v>
      </c>
      <c r="J3">
        <v>6</v>
      </c>
      <c r="K3">
        <v>30</v>
      </c>
      <c r="L3">
        <v>236</v>
      </c>
    </row>
    <row r="4" spans="1:12" x14ac:dyDescent="0.15">
      <c r="A4" t="s">
        <v>109</v>
      </c>
      <c r="B4">
        <v>51</v>
      </c>
      <c r="C4">
        <v>61</v>
      </c>
      <c r="D4">
        <v>70</v>
      </c>
      <c r="E4">
        <v>27</v>
      </c>
      <c r="F4">
        <v>36</v>
      </c>
      <c r="G4">
        <v>11</v>
      </c>
      <c r="H4">
        <v>21</v>
      </c>
      <c r="J4">
        <v>1</v>
      </c>
      <c r="K4">
        <v>67</v>
      </c>
      <c r="L4">
        <v>345</v>
      </c>
    </row>
    <row r="5" spans="1:12" x14ac:dyDescent="0.15">
      <c r="A5" t="s">
        <v>37</v>
      </c>
      <c r="B5">
        <v>82</v>
      </c>
      <c r="C5">
        <v>134</v>
      </c>
      <c r="D5">
        <v>183</v>
      </c>
      <c r="E5">
        <v>56</v>
      </c>
      <c r="F5">
        <v>52</v>
      </c>
      <c r="G5">
        <v>30</v>
      </c>
      <c r="H5">
        <v>31</v>
      </c>
      <c r="I5">
        <v>4</v>
      </c>
      <c r="J5">
        <v>10</v>
      </c>
      <c r="K5">
        <v>129</v>
      </c>
      <c r="L5">
        <v>711</v>
      </c>
    </row>
    <row r="6" spans="1:12" ht="15" customHeight="1" x14ac:dyDescent="0.15">
      <c r="A6" t="s">
        <v>36</v>
      </c>
      <c r="B6">
        <v>76</v>
      </c>
      <c r="C6">
        <v>151</v>
      </c>
      <c r="D6">
        <v>152</v>
      </c>
      <c r="E6">
        <v>84</v>
      </c>
      <c r="F6">
        <v>88</v>
      </c>
      <c r="G6">
        <v>36</v>
      </c>
      <c r="H6">
        <v>57</v>
      </c>
      <c r="I6">
        <v>6</v>
      </c>
      <c r="J6">
        <v>14</v>
      </c>
      <c r="K6">
        <v>54</v>
      </c>
      <c r="L6">
        <v>718</v>
      </c>
    </row>
    <row r="7" spans="1:12" ht="15" customHeight="1" x14ac:dyDescent="0.15">
      <c r="A7" t="s">
        <v>54</v>
      </c>
      <c r="B7">
        <v>51</v>
      </c>
      <c r="C7">
        <v>157</v>
      </c>
      <c r="D7">
        <v>178</v>
      </c>
      <c r="E7">
        <v>68</v>
      </c>
      <c r="F7">
        <v>82</v>
      </c>
      <c r="G7">
        <v>13</v>
      </c>
      <c r="H7">
        <v>48</v>
      </c>
      <c r="I7">
        <v>2</v>
      </c>
      <c r="J7">
        <v>12</v>
      </c>
      <c r="K7">
        <v>96</v>
      </c>
      <c r="L7">
        <v>707</v>
      </c>
    </row>
    <row r="8" spans="1:12" ht="15" customHeight="1" x14ac:dyDescent="0.15">
      <c r="A8" t="s">
        <v>138</v>
      </c>
      <c r="B8">
        <v>29</v>
      </c>
      <c r="C8">
        <v>59</v>
      </c>
      <c r="D8">
        <v>92</v>
      </c>
      <c r="E8">
        <v>33</v>
      </c>
      <c r="F8">
        <v>40</v>
      </c>
      <c r="G8">
        <v>24</v>
      </c>
      <c r="H8">
        <v>46</v>
      </c>
      <c r="I8">
        <v>7</v>
      </c>
      <c r="J8">
        <v>1</v>
      </c>
      <c r="K8">
        <v>109</v>
      </c>
      <c r="L8">
        <v>440</v>
      </c>
    </row>
    <row r="9" spans="1:12" ht="15" customHeight="1" x14ac:dyDescent="0.15">
      <c r="A9" t="s">
        <v>133</v>
      </c>
      <c r="B9">
        <v>47</v>
      </c>
      <c r="C9">
        <v>49</v>
      </c>
      <c r="D9">
        <v>52</v>
      </c>
      <c r="E9">
        <v>24</v>
      </c>
      <c r="F9">
        <v>30</v>
      </c>
      <c r="G9">
        <v>7</v>
      </c>
      <c r="H9">
        <v>4</v>
      </c>
      <c r="I9">
        <v>5</v>
      </c>
      <c r="J9">
        <v>8</v>
      </c>
      <c r="K9">
        <v>12</v>
      </c>
      <c r="L9">
        <v>238</v>
      </c>
    </row>
    <row r="10" spans="1:12" ht="15" customHeight="1" x14ac:dyDescent="0.15">
      <c r="A10" t="s">
        <v>40</v>
      </c>
      <c r="B10">
        <v>38</v>
      </c>
      <c r="C10">
        <v>63</v>
      </c>
      <c r="D10">
        <v>91</v>
      </c>
      <c r="E10">
        <v>43</v>
      </c>
      <c r="F10">
        <v>35</v>
      </c>
      <c r="G10">
        <v>3</v>
      </c>
      <c r="H10">
        <v>26</v>
      </c>
      <c r="I10">
        <v>2</v>
      </c>
      <c r="J10">
        <v>9</v>
      </c>
      <c r="K10">
        <v>36</v>
      </c>
      <c r="L10">
        <v>346</v>
      </c>
    </row>
    <row r="11" spans="1:12" ht="15" customHeight="1" x14ac:dyDescent="0.15">
      <c r="A11" t="s">
        <v>94</v>
      </c>
      <c r="B11">
        <v>65</v>
      </c>
      <c r="C11">
        <v>100</v>
      </c>
      <c r="D11">
        <v>107</v>
      </c>
      <c r="E11">
        <v>60</v>
      </c>
      <c r="F11">
        <v>66</v>
      </c>
      <c r="G11">
        <v>13</v>
      </c>
      <c r="H11">
        <v>41</v>
      </c>
      <c r="I11">
        <v>6</v>
      </c>
      <c r="J11">
        <v>14</v>
      </c>
      <c r="K11">
        <v>103</v>
      </c>
      <c r="L11">
        <v>575</v>
      </c>
    </row>
    <row r="12" spans="1:12" ht="15" customHeight="1" x14ac:dyDescent="0.15">
      <c r="A12" t="s">
        <v>39</v>
      </c>
      <c r="B12">
        <v>29</v>
      </c>
      <c r="C12">
        <v>47</v>
      </c>
      <c r="D12">
        <v>34</v>
      </c>
      <c r="E12">
        <v>26</v>
      </c>
      <c r="F12">
        <v>41</v>
      </c>
      <c r="G12">
        <v>3</v>
      </c>
      <c r="H12">
        <v>7</v>
      </c>
      <c r="I12">
        <v>1</v>
      </c>
      <c r="J12">
        <v>2</v>
      </c>
      <c r="K12">
        <v>29</v>
      </c>
      <c r="L12">
        <v>219</v>
      </c>
    </row>
    <row r="13" spans="1:12" ht="15" customHeight="1" x14ac:dyDescent="0.15">
      <c r="A13" t="s">
        <v>89</v>
      </c>
      <c r="B13">
        <v>76</v>
      </c>
      <c r="C13">
        <v>122</v>
      </c>
      <c r="D13">
        <v>108</v>
      </c>
      <c r="E13">
        <v>45</v>
      </c>
      <c r="F13">
        <v>65</v>
      </c>
      <c r="G13">
        <v>54</v>
      </c>
      <c r="H13">
        <v>109</v>
      </c>
      <c r="I13">
        <v>6</v>
      </c>
      <c r="J13">
        <v>13</v>
      </c>
      <c r="K13">
        <v>160</v>
      </c>
      <c r="L13">
        <v>758</v>
      </c>
    </row>
    <row r="14" spans="1:12" ht="15" customHeight="1" x14ac:dyDescent="0.15">
      <c r="A14" t="s">
        <v>38</v>
      </c>
      <c r="B14">
        <v>76</v>
      </c>
      <c r="C14">
        <v>86</v>
      </c>
      <c r="D14">
        <v>69</v>
      </c>
      <c r="E14">
        <v>48</v>
      </c>
      <c r="F14">
        <v>37</v>
      </c>
      <c r="G14">
        <v>54</v>
      </c>
      <c r="H14">
        <v>52</v>
      </c>
      <c r="I14">
        <v>4</v>
      </c>
      <c r="J14">
        <v>6</v>
      </c>
      <c r="K14">
        <v>62</v>
      </c>
      <c r="L14">
        <v>494</v>
      </c>
    </row>
    <row r="15" spans="1:12" x14ac:dyDescent="0.15">
      <c r="A15" t="s">
        <v>18</v>
      </c>
      <c r="B15">
        <v>640</v>
      </c>
      <c r="C15">
        <v>1057</v>
      </c>
      <c r="D15">
        <v>1177</v>
      </c>
      <c r="E15">
        <v>540</v>
      </c>
      <c r="F15">
        <v>597</v>
      </c>
      <c r="G15">
        <v>267</v>
      </c>
      <c r="H15">
        <v>483</v>
      </c>
      <c r="I15">
        <v>43</v>
      </c>
      <c r="J15">
        <v>96</v>
      </c>
      <c r="K15">
        <v>887</v>
      </c>
      <c r="L15">
        <v>5787</v>
      </c>
    </row>
    <row r="16" spans="1:12" ht="16.5" x14ac:dyDescent="0.15">
      <c r="A16" s="22"/>
      <c r="B16" s="22"/>
    </row>
    <row r="17" spans="1:3" ht="16.5" x14ac:dyDescent="0.15">
      <c r="A17" s="22"/>
      <c r="B17" s="22"/>
    </row>
    <row r="24" spans="1:3" ht="22.5" x14ac:dyDescent="0.15">
      <c r="B24" ph="1"/>
      <c r="C24" ph="1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DFDB-AE10-42DB-B5BB-6802FA58233A}">
  <sheetPr>
    <tabColor theme="5" tint="0.39997558519241921"/>
    <pageSetUpPr fitToPage="1"/>
  </sheetPr>
  <dimension ref="A1:AO52"/>
  <sheetViews>
    <sheetView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30.6640625" style="5" bestFit="1" customWidth="1"/>
    <col min="41" max="41" width="4.5546875" style="5" bestFit="1" customWidth="1"/>
    <col min="42" max="42" width="2.33203125" style="5"/>
    <col min="43" max="44" width="5.6640625" style="5" bestFit="1" customWidth="1"/>
    <col min="45" max="45" width="2.33203125" style="5"/>
    <col min="46" max="46" width="7.44140625" style="5" bestFit="1" customWidth="1"/>
    <col min="47" max="16384" width="2.33203125" style="5"/>
  </cols>
  <sheetData>
    <row r="1" spans="2:41" ht="14.25" thickBot="1" x14ac:dyDescent="0.2">
      <c r="B1" s="29" t="s">
        <v>79</v>
      </c>
      <c r="C1" s="28"/>
    </row>
    <row r="2" spans="2:41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1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1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1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1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1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1" ht="16.5" customHeight="1" x14ac:dyDescent="0.15">
      <c r="B8" s="56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1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1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1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1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1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20</v>
      </c>
      <c r="R13" s="247"/>
      <c r="S13" s="248"/>
      <c r="T13" s="249">
        <f t="shared" ref="T13:T22" si="0">IFERROR(ROUNDDOWN(Q13/M13,0),"")</f>
        <v>1</v>
      </c>
      <c r="U13" s="250"/>
      <c r="V13" s="250"/>
      <c r="W13" s="251">
        <f t="shared" ref="W13:W22" si="1">IFERROR(Q13-(T13*M13),"")</f>
        <v>0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N13"/>
      <c r="AO13"/>
    </row>
    <row r="14" spans="2:41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28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28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N14"/>
      <c r="AO14"/>
    </row>
    <row r="15" spans="2:41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41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41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N15"/>
      <c r="AO15"/>
    </row>
    <row r="16" spans="2:41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26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26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N16"/>
      <c r="AO16"/>
    </row>
    <row r="17" spans="2:41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25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25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N17"/>
      <c r="AO17"/>
    </row>
    <row r="18" spans="2:41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19</v>
      </c>
      <c r="R18" s="247"/>
      <c r="S18" s="248"/>
      <c r="T18" s="334">
        <f t="shared" si="0"/>
        <v>0</v>
      </c>
      <c r="U18" s="335"/>
      <c r="V18" s="335"/>
      <c r="W18" s="331">
        <f t="shared" si="1"/>
        <v>19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N18"/>
      <c r="AO18"/>
    </row>
    <row r="19" spans="2:41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41</v>
      </c>
      <c r="R19" s="247"/>
      <c r="S19" s="248"/>
      <c r="T19" s="249">
        <f t="shared" si="0"/>
        <v>1</v>
      </c>
      <c r="U19" s="250"/>
      <c r="V19" s="250"/>
      <c r="W19" s="251">
        <f t="shared" si="1"/>
        <v>1</v>
      </c>
      <c r="X19" s="252"/>
      <c r="Y19" s="252"/>
      <c r="Z19" s="253"/>
      <c r="AA19" s="733" t="s">
        <v>424</v>
      </c>
      <c r="AB19" s="734"/>
      <c r="AC19" s="734"/>
      <c r="AD19" s="734"/>
      <c r="AE19" s="734"/>
      <c r="AF19" s="734"/>
      <c r="AG19" s="734"/>
      <c r="AH19" s="735"/>
      <c r="AN19"/>
      <c r="AO19"/>
    </row>
    <row r="20" spans="2:41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0</v>
      </c>
      <c r="R20" s="247"/>
      <c r="S20" s="248"/>
      <c r="T20" s="249">
        <f t="shared" si="0"/>
        <v>0</v>
      </c>
      <c r="U20" s="250"/>
      <c r="V20" s="250"/>
      <c r="W20" s="251">
        <f t="shared" si="1"/>
        <v>0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N20"/>
      <c r="AO20"/>
    </row>
    <row r="21" spans="2:41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6</v>
      </c>
      <c r="R21" s="247"/>
      <c r="S21" s="248"/>
      <c r="T21" s="249">
        <f t="shared" si="0"/>
        <v>0</v>
      </c>
      <c r="U21" s="250"/>
      <c r="V21" s="250"/>
      <c r="W21" s="251">
        <f t="shared" si="1"/>
        <v>6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N21"/>
      <c r="AO21"/>
    </row>
    <row r="22" spans="2:41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30</v>
      </c>
      <c r="R22" s="247"/>
      <c r="S22" s="248"/>
      <c r="T22" s="249">
        <f t="shared" si="0"/>
        <v>0</v>
      </c>
      <c r="U22" s="250"/>
      <c r="V22" s="250"/>
      <c r="W22" s="251">
        <f t="shared" si="1"/>
        <v>30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  <c r="AN22"/>
      <c r="AO22"/>
    </row>
    <row r="23" spans="2:41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236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41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강원특별자치도 원주시 호저면 주산리 298,1층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1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1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1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1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1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원주센터(저온)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강원특별자치도 원주시 호저면 주산리 298,1층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20</v>
      </c>
      <c r="R39" s="174"/>
      <c r="S39" s="174"/>
      <c r="T39" s="175">
        <f t="shared" ref="T39:T48" si="4">T13</f>
        <v>1</v>
      </c>
      <c r="U39" s="175"/>
      <c r="V39" s="175"/>
      <c r="W39" s="176">
        <f t="shared" ref="W39:W48" si="5">W13</f>
        <v>0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28</v>
      </c>
      <c r="R40" s="174"/>
      <c r="S40" s="174"/>
      <c r="T40" s="175">
        <f t="shared" si="4"/>
        <v>0</v>
      </c>
      <c r="U40" s="175"/>
      <c r="V40" s="175"/>
      <c r="W40" s="176">
        <f t="shared" si="5"/>
        <v>28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41</v>
      </c>
      <c r="R41" s="174"/>
      <c r="S41" s="174"/>
      <c r="T41" s="175">
        <f t="shared" si="4"/>
        <v>0</v>
      </c>
      <c r="U41" s="175"/>
      <c r="V41" s="175"/>
      <c r="W41" s="176">
        <f t="shared" si="5"/>
        <v>41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26</v>
      </c>
      <c r="R42" s="174"/>
      <c r="S42" s="174"/>
      <c r="T42" s="175">
        <f t="shared" si="4"/>
        <v>0</v>
      </c>
      <c r="U42" s="175"/>
      <c r="V42" s="175"/>
      <c r="W42" s="176">
        <f t="shared" si="5"/>
        <v>26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25</v>
      </c>
      <c r="R43" s="174"/>
      <c r="S43" s="174"/>
      <c r="T43" s="175">
        <f t="shared" si="4"/>
        <v>0</v>
      </c>
      <c r="U43" s="175"/>
      <c r="V43" s="175"/>
      <c r="W43" s="176">
        <f t="shared" si="5"/>
        <v>25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19</v>
      </c>
      <c r="R44" s="174"/>
      <c r="S44" s="174"/>
      <c r="T44" s="175">
        <f t="shared" si="4"/>
        <v>0</v>
      </c>
      <c r="U44" s="175"/>
      <c r="V44" s="175"/>
      <c r="W44" s="176">
        <f t="shared" si="5"/>
        <v>19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41</v>
      </c>
      <c r="R45" s="174"/>
      <c r="S45" s="174"/>
      <c r="T45" s="175">
        <f t="shared" si="4"/>
        <v>1</v>
      </c>
      <c r="U45" s="175"/>
      <c r="V45" s="175"/>
      <c r="W45" s="176">
        <f t="shared" si="5"/>
        <v>1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0</v>
      </c>
      <c r="R46" s="174"/>
      <c r="S46" s="174"/>
      <c r="T46" s="175">
        <f t="shared" si="4"/>
        <v>0</v>
      </c>
      <c r="U46" s="175"/>
      <c r="V46" s="175"/>
      <c r="W46" s="176">
        <f t="shared" si="5"/>
        <v>0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6</v>
      </c>
      <c r="R47" s="174"/>
      <c r="S47" s="174"/>
      <c r="T47" s="175">
        <f t="shared" si="4"/>
        <v>0</v>
      </c>
      <c r="U47" s="175"/>
      <c r="V47" s="175"/>
      <c r="W47" s="176">
        <f t="shared" si="5"/>
        <v>6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30</v>
      </c>
      <c r="R48" s="174"/>
      <c r="S48" s="174"/>
      <c r="T48" s="175">
        <f t="shared" si="4"/>
        <v>0</v>
      </c>
      <c r="U48" s="175"/>
      <c r="V48" s="175"/>
      <c r="W48" s="176">
        <f t="shared" si="5"/>
        <v>30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236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강원특별자치도 원주시 호저면 주산리 298,1층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AA13:AH17">
    <cfRule type="expression" dxfId="367" priority="3">
      <formula>Q13:S22=0</formula>
    </cfRule>
  </conditionalFormatting>
  <conditionalFormatting sqref="AA18:AH19 AA21:AH22">
    <cfRule type="expression" dxfId="366" priority="7">
      <formula>Q18:S22=0</formula>
    </cfRule>
  </conditionalFormatting>
  <conditionalFormatting sqref="AA20:AH20">
    <cfRule type="expression" dxfId="365" priority="1">
      <formula>Q20:S29=0</formula>
    </cfRule>
  </conditionalFormatting>
  <conditionalFormatting sqref="AA39:AH43">
    <cfRule type="expression" dxfId="364" priority="2">
      <formula>Q13:S22=0</formula>
    </cfRule>
  </conditionalFormatting>
  <conditionalFormatting sqref="AA44:AH48">
    <cfRule type="expression" dxfId="363" priority="8449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D22 C45:D48 Q13:Q22 T13:T22 B12:B24 M8:M22 E13:E22 T39:T48 Q39:Q48 M34:M49 AA38:AA48 E38:E49 B38:B39 B45:B50 B41:B43 B40:D40 AA12:AA22" xr:uid="{B4EB5721-4A68-460C-9991-18A690EA4409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0443C-0D59-447B-BA3B-B037504812ED}">
  <sheetPr>
    <tabColor theme="5" tint="0.39997558519241921"/>
    <pageSetUpPr fitToPage="1"/>
  </sheetPr>
  <dimension ref="A1:AH52"/>
  <sheetViews>
    <sheetView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4" ht="14.25" thickBot="1" x14ac:dyDescent="0.2">
      <c r="B1" s="29" t="s">
        <v>110</v>
      </c>
    </row>
    <row r="2" spans="2:34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4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4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4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4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34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34" ht="16.5" customHeight="1" x14ac:dyDescent="0.15">
      <c r="B8" s="56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4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4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34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4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4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51</v>
      </c>
      <c r="R13" s="247"/>
      <c r="S13" s="248"/>
      <c r="T13" s="249">
        <f t="shared" ref="T13:T22" si="0">IFERROR(ROUNDDOWN(Q13/M13,0),"")</f>
        <v>2</v>
      </c>
      <c r="U13" s="250"/>
      <c r="V13" s="250"/>
      <c r="W13" s="251">
        <f t="shared" ref="W13:W22" si="1">IFERROR(Q13-(T13*M13),"")</f>
        <v>11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</row>
    <row r="14" spans="2:34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61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61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</row>
    <row r="15" spans="2:34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70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70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</row>
    <row r="16" spans="2:34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27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27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</row>
    <row r="17" spans="2:34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36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36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</row>
    <row r="18" spans="2:34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11</v>
      </c>
      <c r="R18" s="247"/>
      <c r="S18" s="248"/>
      <c r="T18" s="334">
        <f t="shared" si="0"/>
        <v>0</v>
      </c>
      <c r="U18" s="335"/>
      <c r="V18" s="335"/>
      <c r="W18" s="331">
        <f t="shared" si="1"/>
        <v>11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</row>
    <row r="19" spans="2:34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21</v>
      </c>
      <c r="R19" s="247"/>
      <c r="S19" s="248"/>
      <c r="T19" s="249">
        <f t="shared" si="0"/>
        <v>0</v>
      </c>
      <c r="U19" s="250"/>
      <c r="V19" s="250"/>
      <c r="W19" s="251">
        <f t="shared" si="1"/>
        <v>21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</row>
    <row r="20" spans="2:34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0</v>
      </c>
      <c r="R20" s="247"/>
      <c r="S20" s="248"/>
      <c r="T20" s="249">
        <f t="shared" si="0"/>
        <v>0</v>
      </c>
      <c r="U20" s="250"/>
      <c r="V20" s="250"/>
      <c r="W20" s="251">
        <f t="shared" si="1"/>
        <v>0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</row>
    <row r="21" spans="2:34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</v>
      </c>
      <c r="R21" s="247"/>
      <c r="S21" s="248"/>
      <c r="T21" s="249">
        <f t="shared" si="0"/>
        <v>0</v>
      </c>
      <c r="U21" s="250"/>
      <c r="V21" s="250"/>
      <c r="W21" s="251">
        <f t="shared" si="1"/>
        <v>1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</row>
    <row r="22" spans="2:34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67</v>
      </c>
      <c r="R22" s="247"/>
      <c r="S22" s="248"/>
      <c r="T22" s="249">
        <f t="shared" si="0"/>
        <v>0</v>
      </c>
      <c r="U22" s="250"/>
      <c r="V22" s="250"/>
      <c r="W22" s="251">
        <f t="shared" si="1"/>
        <v>67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</row>
    <row r="23" spans="2:34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345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34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108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34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34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4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34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34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34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34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김해센터(저온)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경상남도 김해시 진례면 
테크노밸리로 193-28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51</v>
      </c>
      <c r="R39" s="174"/>
      <c r="S39" s="174"/>
      <c r="T39" s="175">
        <f t="shared" ref="T39:T48" si="4">T13</f>
        <v>2</v>
      </c>
      <c r="U39" s="175"/>
      <c r="V39" s="175"/>
      <c r="W39" s="176">
        <f t="shared" ref="W39:W48" si="5">W13</f>
        <v>11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61</v>
      </c>
      <c r="R40" s="174"/>
      <c r="S40" s="174"/>
      <c r="T40" s="175">
        <f t="shared" si="4"/>
        <v>0</v>
      </c>
      <c r="U40" s="175"/>
      <c r="V40" s="175"/>
      <c r="W40" s="176">
        <f t="shared" si="5"/>
        <v>61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70</v>
      </c>
      <c r="R41" s="174"/>
      <c r="S41" s="174"/>
      <c r="T41" s="175">
        <f t="shared" si="4"/>
        <v>0</v>
      </c>
      <c r="U41" s="175"/>
      <c r="V41" s="175"/>
      <c r="W41" s="176">
        <f t="shared" si="5"/>
        <v>70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27</v>
      </c>
      <c r="R42" s="174"/>
      <c r="S42" s="174"/>
      <c r="T42" s="175">
        <f t="shared" si="4"/>
        <v>0</v>
      </c>
      <c r="U42" s="175"/>
      <c r="V42" s="175"/>
      <c r="W42" s="176">
        <f t="shared" si="5"/>
        <v>27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36</v>
      </c>
      <c r="R43" s="174"/>
      <c r="S43" s="174"/>
      <c r="T43" s="175">
        <f t="shared" si="4"/>
        <v>0</v>
      </c>
      <c r="U43" s="175"/>
      <c r="V43" s="175"/>
      <c r="W43" s="176">
        <f t="shared" si="5"/>
        <v>36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11</v>
      </c>
      <c r="R44" s="174"/>
      <c r="S44" s="174"/>
      <c r="T44" s="175">
        <f t="shared" si="4"/>
        <v>0</v>
      </c>
      <c r="U44" s="175"/>
      <c r="V44" s="175"/>
      <c r="W44" s="176">
        <f t="shared" si="5"/>
        <v>11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21</v>
      </c>
      <c r="R45" s="174"/>
      <c r="S45" s="174"/>
      <c r="T45" s="175">
        <f t="shared" si="4"/>
        <v>0</v>
      </c>
      <c r="U45" s="175"/>
      <c r="V45" s="175"/>
      <c r="W45" s="176">
        <f t="shared" si="5"/>
        <v>21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0</v>
      </c>
      <c r="R46" s="174"/>
      <c r="S46" s="174"/>
      <c r="T46" s="175">
        <f t="shared" si="4"/>
        <v>0</v>
      </c>
      <c r="U46" s="175"/>
      <c r="V46" s="175"/>
      <c r="W46" s="176">
        <f t="shared" si="5"/>
        <v>0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1</v>
      </c>
      <c r="R47" s="174"/>
      <c r="S47" s="174"/>
      <c r="T47" s="175">
        <f t="shared" si="4"/>
        <v>0</v>
      </c>
      <c r="U47" s="175"/>
      <c r="V47" s="175"/>
      <c r="W47" s="176">
        <f t="shared" si="5"/>
        <v>1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67</v>
      </c>
      <c r="R48" s="174"/>
      <c r="S48" s="174"/>
      <c r="T48" s="175">
        <f t="shared" si="4"/>
        <v>0</v>
      </c>
      <c r="U48" s="175"/>
      <c r="V48" s="175"/>
      <c r="W48" s="176">
        <f t="shared" si="5"/>
        <v>67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345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경상남도 김해시 진례면 
테크노밸리로 193-28
TEL 070-4398-2825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AA13:AH17">
    <cfRule type="expression" dxfId="362" priority="3">
      <formula>Q13:S22=0</formula>
    </cfRule>
  </conditionalFormatting>
  <conditionalFormatting sqref="AA18:AH19">
    <cfRule type="expression" dxfId="361" priority="7785">
      <formula>Q18:S22=0</formula>
    </cfRule>
  </conditionalFormatting>
  <conditionalFormatting sqref="AA20:AH20">
    <cfRule type="expression" dxfId="360" priority="1">
      <formula>Q20:S29=0</formula>
    </cfRule>
  </conditionalFormatting>
  <conditionalFormatting sqref="AA21:AH22">
    <cfRule type="expression" dxfId="359" priority="7">
      <formula>Q21:S24=0</formula>
    </cfRule>
  </conditionalFormatting>
  <conditionalFormatting sqref="AA39:AH43">
    <cfRule type="expression" dxfId="358" priority="2">
      <formula>Q13:S22=0</formula>
    </cfRule>
  </conditionalFormatting>
  <conditionalFormatting sqref="AA44:AH48">
    <cfRule type="expression" dxfId="357" priority="8485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Q13:Q22 M8:M22 T13:T22 B12:B24 T39:T48 Q39:Q48 M34:M49 AA38:AA48 E38:E49 B38:B39 B45:B50 B41:B43 B40:D40 AA12:AA22" xr:uid="{90293011-EAC3-4E8C-A010-84524EC3B508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15F23-3AAE-4ED5-8C7D-AFFD2278950D}">
  <sheetPr>
    <tabColor theme="5" tint="0.39997558519241921"/>
    <pageSetUpPr fitToPage="1"/>
  </sheetPr>
  <dimension ref="A1:AO52"/>
  <sheetViews>
    <sheetView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1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1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1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1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1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1" ht="16.5" customHeight="1" x14ac:dyDescent="0.15">
      <c r="B8" s="56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1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1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1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1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1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82</v>
      </c>
      <c r="R13" s="247"/>
      <c r="S13" s="248"/>
      <c r="T13" s="249">
        <f t="shared" ref="T13:T22" si="0">IFERROR(ROUNDDOWN(Q13/M13,0),"")</f>
        <v>4</v>
      </c>
      <c r="U13" s="250"/>
      <c r="V13" s="250"/>
      <c r="W13" s="251">
        <f t="shared" ref="W13:W22" si="1">IFERROR(Q13-(T13*M13),"")</f>
        <v>2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O13" s="52"/>
    </row>
    <row r="14" spans="2:41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134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44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O14" s="52"/>
    </row>
    <row r="15" spans="2:41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183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3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O15" s="52"/>
    </row>
    <row r="16" spans="2:41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56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56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O16" s="52"/>
    </row>
    <row r="17" spans="2:41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52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52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O17" s="52"/>
    </row>
    <row r="18" spans="2:41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30</v>
      </c>
      <c r="R18" s="247"/>
      <c r="S18" s="248"/>
      <c r="T18" s="334">
        <f t="shared" si="0"/>
        <v>0</v>
      </c>
      <c r="U18" s="335"/>
      <c r="V18" s="335"/>
      <c r="W18" s="331">
        <f t="shared" si="1"/>
        <v>30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O18" s="52"/>
    </row>
    <row r="19" spans="2:41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31</v>
      </c>
      <c r="R19" s="247"/>
      <c r="S19" s="248"/>
      <c r="T19" s="249">
        <f t="shared" si="0"/>
        <v>0</v>
      </c>
      <c r="U19" s="250"/>
      <c r="V19" s="250"/>
      <c r="W19" s="251">
        <f t="shared" si="1"/>
        <v>31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  <c r="AO19" s="52"/>
    </row>
    <row r="20" spans="2:41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4</v>
      </c>
      <c r="R20" s="247"/>
      <c r="S20" s="248"/>
      <c r="T20" s="249">
        <f t="shared" si="0"/>
        <v>0</v>
      </c>
      <c r="U20" s="250"/>
      <c r="V20" s="250"/>
      <c r="W20" s="251">
        <f t="shared" si="1"/>
        <v>4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K20" s="78"/>
      <c r="AO20" s="52"/>
    </row>
    <row r="21" spans="2:41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10</v>
      </c>
      <c r="R21" s="247"/>
      <c r="S21" s="248"/>
      <c r="T21" s="249">
        <f t="shared" si="0"/>
        <v>0</v>
      </c>
      <c r="U21" s="250"/>
      <c r="V21" s="250"/>
      <c r="W21" s="251">
        <f t="shared" si="1"/>
        <v>10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K21" s="78"/>
      <c r="AO21" s="52"/>
    </row>
    <row r="22" spans="2:41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129</v>
      </c>
      <c r="R22" s="247"/>
      <c r="S22" s="248"/>
      <c r="T22" s="249">
        <f t="shared" si="0"/>
        <v>1</v>
      </c>
      <c r="U22" s="250"/>
      <c r="V22" s="250"/>
      <c r="W22" s="251">
        <f t="shared" si="1"/>
        <v>39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  <c r="AO22" s="53"/>
    </row>
    <row r="23" spans="2:41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711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41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경상남도 양산시 산막공단북3길 25(산막동 313-4)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1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1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1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1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1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양산센터(저온)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경상남도 양산시 산막공단북3길 25(산막동 313-4)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82</v>
      </c>
      <c r="R39" s="174"/>
      <c r="S39" s="174"/>
      <c r="T39" s="175">
        <f t="shared" ref="T39:T48" si="4">T13</f>
        <v>4</v>
      </c>
      <c r="U39" s="175"/>
      <c r="V39" s="175"/>
      <c r="W39" s="176">
        <f t="shared" ref="W39:W48" si="5">W13</f>
        <v>2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134</v>
      </c>
      <c r="R40" s="174"/>
      <c r="S40" s="174"/>
      <c r="T40" s="175">
        <f t="shared" si="4"/>
        <v>1</v>
      </c>
      <c r="U40" s="175"/>
      <c r="V40" s="175"/>
      <c r="W40" s="176">
        <f t="shared" si="5"/>
        <v>44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183</v>
      </c>
      <c r="R41" s="174"/>
      <c r="S41" s="174"/>
      <c r="T41" s="175">
        <f t="shared" si="4"/>
        <v>2</v>
      </c>
      <c r="U41" s="175"/>
      <c r="V41" s="175"/>
      <c r="W41" s="176">
        <f t="shared" si="5"/>
        <v>3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56</v>
      </c>
      <c r="R42" s="174"/>
      <c r="S42" s="174"/>
      <c r="T42" s="175">
        <f t="shared" si="4"/>
        <v>0</v>
      </c>
      <c r="U42" s="175"/>
      <c r="V42" s="175"/>
      <c r="W42" s="176">
        <f t="shared" si="5"/>
        <v>56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52</v>
      </c>
      <c r="R43" s="174"/>
      <c r="S43" s="174"/>
      <c r="T43" s="175">
        <f t="shared" si="4"/>
        <v>0</v>
      </c>
      <c r="U43" s="175"/>
      <c r="V43" s="175"/>
      <c r="W43" s="176">
        <f t="shared" si="5"/>
        <v>52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30</v>
      </c>
      <c r="R44" s="174"/>
      <c r="S44" s="174"/>
      <c r="T44" s="175">
        <f t="shared" si="4"/>
        <v>0</v>
      </c>
      <c r="U44" s="175"/>
      <c r="V44" s="175"/>
      <c r="W44" s="176">
        <f t="shared" si="5"/>
        <v>30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31</v>
      </c>
      <c r="R45" s="174"/>
      <c r="S45" s="174"/>
      <c r="T45" s="175">
        <f t="shared" si="4"/>
        <v>0</v>
      </c>
      <c r="U45" s="175"/>
      <c r="V45" s="175"/>
      <c r="W45" s="176">
        <f t="shared" si="5"/>
        <v>31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4</v>
      </c>
      <c r="R46" s="174"/>
      <c r="S46" s="174"/>
      <c r="T46" s="175">
        <f t="shared" si="4"/>
        <v>0</v>
      </c>
      <c r="U46" s="175"/>
      <c r="V46" s="175"/>
      <c r="W46" s="176">
        <f t="shared" si="5"/>
        <v>4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10</v>
      </c>
      <c r="R47" s="174"/>
      <c r="S47" s="174"/>
      <c r="T47" s="175">
        <f t="shared" si="4"/>
        <v>0</v>
      </c>
      <c r="U47" s="175"/>
      <c r="V47" s="175"/>
      <c r="W47" s="176">
        <f t="shared" si="5"/>
        <v>10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129</v>
      </c>
      <c r="R48" s="174"/>
      <c r="S48" s="174"/>
      <c r="T48" s="175">
        <f t="shared" si="4"/>
        <v>1</v>
      </c>
      <c r="U48" s="175"/>
      <c r="V48" s="175"/>
      <c r="W48" s="176">
        <f t="shared" si="5"/>
        <v>39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711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경상남도 양산시 산막공단북3길 25(산막동 313-4)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AA13:AH17">
    <cfRule type="expression" dxfId="356" priority="3">
      <formula>Q13:S22=0</formula>
    </cfRule>
  </conditionalFormatting>
  <conditionalFormatting sqref="AA18:AH19">
    <cfRule type="expression" dxfId="355" priority="7781">
      <formula>Q18:S22=0</formula>
    </cfRule>
  </conditionalFormatting>
  <conditionalFormatting sqref="AA20:AH20">
    <cfRule type="expression" dxfId="354" priority="1">
      <formula>Q20:S29=0</formula>
    </cfRule>
  </conditionalFormatting>
  <conditionalFormatting sqref="AA21:AH22">
    <cfRule type="expression" dxfId="353" priority="7">
      <formula>Q21:S24=0</formula>
    </cfRule>
  </conditionalFormatting>
  <conditionalFormatting sqref="AA39:AH43">
    <cfRule type="expression" dxfId="352" priority="2">
      <formula>Q13:S22=0</formula>
    </cfRule>
  </conditionalFormatting>
  <conditionalFormatting sqref="AA44:AH48">
    <cfRule type="expression" dxfId="351" priority="8481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Q13:Q22 M8:M22 T13:T22 B12:B24 T39:T48 Q39:Q48 M34:M49 AA38:AA48 E38:E49 B38:B39 B45:B50 B41:B43 B40:D40 AA12:AA22" xr:uid="{DF3B262D-73A1-4446-967E-CF9975194122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E893-5E8B-410B-B308-AF1F05EF4062}">
  <sheetPr>
    <tabColor theme="5" tint="0.39997558519241921"/>
    <pageSetUpPr fitToPage="1"/>
  </sheetPr>
  <dimension ref="A1:AH52"/>
  <sheetViews>
    <sheetView topLeftCell="A24"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4" ht="14.25" thickBot="1" x14ac:dyDescent="0.2">
      <c r="B1" s="29" t="s">
        <v>56</v>
      </c>
    </row>
    <row r="2" spans="2:34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4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4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4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4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34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34" ht="16.5" customHeight="1" x14ac:dyDescent="0.15">
      <c r="B8" s="56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4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4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34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4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4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76</v>
      </c>
      <c r="R13" s="247"/>
      <c r="S13" s="248"/>
      <c r="T13" s="249">
        <f t="shared" ref="T13:T22" si="0">IFERROR(ROUNDDOWN(Q13/M13,0),"")</f>
        <v>3</v>
      </c>
      <c r="U13" s="250"/>
      <c r="V13" s="250"/>
      <c r="W13" s="251">
        <f t="shared" ref="W13:W22" si="1">IFERROR(Q13-(T13*M13),"")</f>
        <v>16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</row>
    <row r="14" spans="2:34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151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61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</row>
    <row r="15" spans="2:34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152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62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</row>
    <row r="16" spans="2:34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84</v>
      </c>
      <c r="R16" s="247"/>
      <c r="S16" s="248"/>
      <c r="T16" s="334">
        <f>IFERROR(ROUNDDOWN(Q16/M16,0),"")</f>
        <v>1</v>
      </c>
      <c r="U16" s="335"/>
      <c r="V16" s="335"/>
      <c r="W16" s="331">
        <f>IFERROR(Q16-(T16*M16),"")</f>
        <v>24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</row>
    <row r="17" spans="2:34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88</v>
      </c>
      <c r="R17" s="247"/>
      <c r="S17" s="248"/>
      <c r="T17" s="334">
        <f>IFERROR(ROUNDDOWN(Q17/M17,0),"")</f>
        <v>1</v>
      </c>
      <c r="U17" s="335"/>
      <c r="V17" s="335"/>
      <c r="W17" s="331">
        <f>IFERROR(Q17-(T17*M17),"")</f>
        <v>28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</row>
    <row r="18" spans="2:34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36</v>
      </c>
      <c r="R18" s="247"/>
      <c r="S18" s="248"/>
      <c r="T18" s="334">
        <f t="shared" si="0"/>
        <v>0</v>
      </c>
      <c r="U18" s="335"/>
      <c r="V18" s="335"/>
      <c r="W18" s="331">
        <f t="shared" si="1"/>
        <v>36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</row>
    <row r="19" spans="2:34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57</v>
      </c>
      <c r="R19" s="247"/>
      <c r="S19" s="248"/>
      <c r="T19" s="249">
        <f t="shared" si="0"/>
        <v>1</v>
      </c>
      <c r="U19" s="250"/>
      <c r="V19" s="250"/>
      <c r="W19" s="251">
        <f t="shared" si="1"/>
        <v>17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</row>
    <row r="20" spans="2:34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6</v>
      </c>
      <c r="R20" s="247"/>
      <c r="S20" s="248"/>
      <c r="T20" s="249">
        <f t="shared" si="0"/>
        <v>0</v>
      </c>
      <c r="U20" s="250"/>
      <c r="V20" s="250"/>
      <c r="W20" s="251">
        <f t="shared" si="1"/>
        <v>6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</row>
    <row r="21" spans="2:34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14</v>
      </c>
      <c r="R21" s="247"/>
      <c r="S21" s="248"/>
      <c r="T21" s="249">
        <f t="shared" si="0"/>
        <v>0</v>
      </c>
      <c r="U21" s="250"/>
      <c r="V21" s="250"/>
      <c r="W21" s="251">
        <f t="shared" si="1"/>
        <v>14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</row>
    <row r="22" spans="2:34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54</v>
      </c>
      <c r="R22" s="247"/>
      <c r="S22" s="248"/>
      <c r="T22" s="249">
        <f t="shared" si="0"/>
        <v>0</v>
      </c>
      <c r="U22" s="250"/>
      <c r="V22" s="250"/>
      <c r="W22" s="251">
        <f t="shared" si="1"/>
        <v>54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</row>
    <row r="23" spans="2:34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718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34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31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34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34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4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34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34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34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34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세종센터(저온)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세종특별자치시 연동면
응암리 925 E동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76</v>
      </c>
      <c r="R39" s="174"/>
      <c r="S39" s="174"/>
      <c r="T39" s="175">
        <f t="shared" ref="T39:T48" si="4">T13</f>
        <v>3</v>
      </c>
      <c r="U39" s="175"/>
      <c r="V39" s="175"/>
      <c r="W39" s="176">
        <f t="shared" ref="W39:W48" si="5">W13</f>
        <v>16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151</v>
      </c>
      <c r="R40" s="174"/>
      <c r="S40" s="174"/>
      <c r="T40" s="175">
        <f t="shared" si="4"/>
        <v>1</v>
      </c>
      <c r="U40" s="175"/>
      <c r="V40" s="175"/>
      <c r="W40" s="176">
        <f t="shared" si="5"/>
        <v>61</v>
      </c>
      <c r="X40" s="176"/>
      <c r="Y40" s="176"/>
      <c r="Z40" s="176"/>
      <c r="AA40" s="177" t="str">
        <f t="shared" si="6"/>
        <v>26.11.09</v>
      </c>
      <c r="AB40" s="173"/>
      <c r="AC40" s="173"/>
      <c r="AD40" s="173"/>
      <c r="AE40" s="173"/>
      <c r="AF40" s="173"/>
      <c r="AG40" s="173"/>
      <c r="AH40" s="178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152</v>
      </c>
      <c r="R41" s="174"/>
      <c r="S41" s="174"/>
      <c r="T41" s="175">
        <f t="shared" si="4"/>
        <v>1</v>
      </c>
      <c r="U41" s="175"/>
      <c r="V41" s="175"/>
      <c r="W41" s="176">
        <f t="shared" si="5"/>
        <v>62</v>
      </c>
      <c r="X41" s="176"/>
      <c r="Y41" s="176"/>
      <c r="Z41" s="176"/>
      <c r="AA41" s="177" t="str">
        <f t="shared" si="6"/>
        <v>26.11.09</v>
      </c>
      <c r="AB41" s="173"/>
      <c r="AC41" s="173"/>
      <c r="AD41" s="173"/>
      <c r="AE41" s="173"/>
      <c r="AF41" s="173"/>
      <c r="AG41" s="173"/>
      <c r="AH41" s="178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84</v>
      </c>
      <c r="R42" s="174"/>
      <c r="S42" s="174"/>
      <c r="T42" s="175">
        <f t="shared" si="4"/>
        <v>1</v>
      </c>
      <c r="U42" s="175"/>
      <c r="V42" s="175"/>
      <c r="W42" s="176">
        <f t="shared" si="5"/>
        <v>24</v>
      </c>
      <c r="X42" s="176"/>
      <c r="Y42" s="176"/>
      <c r="Z42" s="176"/>
      <c r="AA42" s="177" t="str">
        <f t="shared" si="6"/>
        <v>26.11.07 / 11.16</v>
      </c>
      <c r="AB42" s="173"/>
      <c r="AC42" s="173"/>
      <c r="AD42" s="173"/>
      <c r="AE42" s="173"/>
      <c r="AF42" s="173"/>
      <c r="AG42" s="173"/>
      <c r="AH42" s="178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88</v>
      </c>
      <c r="R43" s="174"/>
      <c r="S43" s="174"/>
      <c r="T43" s="175">
        <f t="shared" si="4"/>
        <v>1</v>
      </c>
      <c r="U43" s="175"/>
      <c r="V43" s="175"/>
      <c r="W43" s="176">
        <f t="shared" si="5"/>
        <v>28</v>
      </c>
      <c r="X43" s="176"/>
      <c r="Y43" s="176"/>
      <c r="Z43" s="176"/>
      <c r="AA43" s="177" t="str">
        <f t="shared" si="6"/>
        <v>26.11.09 / 11.16</v>
      </c>
      <c r="AB43" s="173"/>
      <c r="AC43" s="173"/>
      <c r="AD43" s="173"/>
      <c r="AE43" s="173"/>
      <c r="AF43" s="173"/>
      <c r="AG43" s="173"/>
      <c r="AH43" s="178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36</v>
      </c>
      <c r="R44" s="174"/>
      <c r="S44" s="174"/>
      <c r="T44" s="175">
        <f t="shared" si="4"/>
        <v>0</v>
      </c>
      <c r="U44" s="175"/>
      <c r="V44" s="175"/>
      <c r="W44" s="176">
        <f t="shared" si="5"/>
        <v>36</v>
      </c>
      <c r="X44" s="176"/>
      <c r="Y44" s="176"/>
      <c r="Z44" s="176"/>
      <c r="AA44" s="177" t="str">
        <f t="shared" si="6"/>
        <v>26.11.06</v>
      </c>
      <c r="AB44" s="173"/>
      <c r="AC44" s="173"/>
      <c r="AD44" s="173"/>
      <c r="AE44" s="173"/>
      <c r="AF44" s="173"/>
      <c r="AG44" s="173"/>
      <c r="AH44" s="178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57</v>
      </c>
      <c r="R45" s="174"/>
      <c r="S45" s="174"/>
      <c r="T45" s="175">
        <f t="shared" si="4"/>
        <v>1</v>
      </c>
      <c r="U45" s="175"/>
      <c r="V45" s="175"/>
      <c r="W45" s="176">
        <f t="shared" si="5"/>
        <v>17</v>
      </c>
      <c r="X45" s="176"/>
      <c r="Y45" s="176"/>
      <c r="Z45" s="176"/>
      <c r="AA45" s="177" t="str">
        <f t="shared" si="6"/>
        <v>26.11.06</v>
      </c>
      <c r="AB45" s="173"/>
      <c r="AC45" s="173"/>
      <c r="AD45" s="173"/>
      <c r="AE45" s="173"/>
      <c r="AF45" s="173"/>
      <c r="AG45" s="173"/>
      <c r="AH45" s="178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6</v>
      </c>
      <c r="R46" s="174"/>
      <c r="S46" s="174"/>
      <c r="T46" s="175">
        <f t="shared" si="4"/>
        <v>0</v>
      </c>
      <c r="U46" s="175"/>
      <c r="V46" s="175"/>
      <c r="W46" s="176">
        <f t="shared" si="5"/>
        <v>6</v>
      </c>
      <c r="X46" s="176"/>
      <c r="Y46" s="176"/>
      <c r="Z46" s="176"/>
      <c r="AA46" s="751" t="str">
        <f t="shared" si="6"/>
        <v>26.11.09 / 11.16</v>
      </c>
      <c r="AB46" s="752"/>
      <c r="AC46" s="752"/>
      <c r="AD46" s="752"/>
      <c r="AE46" s="752"/>
      <c r="AF46" s="752"/>
      <c r="AG46" s="752"/>
      <c r="AH46" s="753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14</v>
      </c>
      <c r="R47" s="174"/>
      <c r="S47" s="174"/>
      <c r="T47" s="175">
        <f t="shared" si="4"/>
        <v>0</v>
      </c>
      <c r="U47" s="175"/>
      <c r="V47" s="175"/>
      <c r="W47" s="176">
        <f t="shared" si="5"/>
        <v>14</v>
      </c>
      <c r="X47" s="176"/>
      <c r="Y47" s="176"/>
      <c r="Z47" s="176"/>
      <c r="AA47" s="177" t="str">
        <f t="shared" si="6"/>
        <v>26.11.09 / 11.16</v>
      </c>
      <c r="AB47" s="173"/>
      <c r="AC47" s="173"/>
      <c r="AD47" s="173"/>
      <c r="AE47" s="173"/>
      <c r="AF47" s="173"/>
      <c r="AG47" s="173"/>
      <c r="AH47" s="178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54</v>
      </c>
      <c r="R48" s="174"/>
      <c r="S48" s="174"/>
      <c r="T48" s="175">
        <f t="shared" si="4"/>
        <v>0</v>
      </c>
      <c r="U48" s="175"/>
      <c r="V48" s="175"/>
      <c r="W48" s="176">
        <f t="shared" si="5"/>
        <v>54</v>
      </c>
      <c r="X48" s="176"/>
      <c r="Y48" s="176"/>
      <c r="Z48" s="176"/>
      <c r="AA48" s="177" t="str">
        <f t="shared" si="6"/>
        <v>26.11.16</v>
      </c>
      <c r="AB48" s="173"/>
      <c r="AC48" s="173"/>
      <c r="AD48" s="173"/>
      <c r="AE48" s="173"/>
      <c r="AF48" s="173"/>
      <c r="AG48" s="173"/>
      <c r="AH48" s="178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718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세종특별자치시 연동면
응암리 925 E동
허승현 대리 044-862-4400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W39:Z43">
    <cfRule type="expression" dxfId="350" priority="1">
      <formula>Q39:S48=0</formula>
    </cfRule>
  </conditionalFormatting>
  <conditionalFormatting sqref="W44:Z48">
    <cfRule type="expression" dxfId="349" priority="7809">
      <formula>Q44:S49=0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4 W50 B2:B4 C36 C2:F3 C6 C10 C4 C32 D26:F29 B26:C30 W24 Q2:AH11 C38:D38 G8:L11 N8:P11 H2:K5 G2:G6 M2:P5 L2:L6 G34:L37 N34:P37 H26:K31 G26:G32 Q26:AH37 M26:P31 L26:L32 F23:M23 C18:D22 C45:D48 AA38:AA48 M8:M22 T13:T22 B12:B24 E13:E23 T39:T48 Q39:Q48 M34:M49 Q13:Q22 E38:E49 B38:B39 B45:B50 B41:B43 B40:D40 AA12:AA22" xr:uid="{678AF672-8103-45B5-B999-A5813B5CC4F4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2E7F0-72F7-4FA4-ACB8-14DB0ADDE013}">
  <sheetPr>
    <tabColor theme="5" tint="0.39997558519241921"/>
    <pageSetUpPr fitToPage="1"/>
  </sheetPr>
  <dimension ref="A1:AK52"/>
  <sheetViews>
    <sheetView topLeftCell="A36"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30.6640625" style="5" bestFit="1" customWidth="1"/>
    <col min="42" max="42" width="5.5546875" style="5" bestFit="1" customWidth="1"/>
    <col min="43" max="43" width="2.33203125" style="5"/>
    <col min="44" max="44" width="5.6640625" style="5" bestFit="1" customWidth="1"/>
    <col min="45" max="45" width="2.33203125" style="5"/>
    <col min="46" max="46" width="5.6640625" style="5" bestFit="1" customWidth="1"/>
    <col min="47" max="16384" width="2.33203125" style="5"/>
  </cols>
  <sheetData>
    <row r="1" spans="2:34" ht="14.25" thickBot="1" x14ac:dyDescent="0.2">
      <c r="B1" s="29" t="s">
        <v>55</v>
      </c>
      <c r="C1" s="28"/>
    </row>
    <row r="2" spans="2:34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4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4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4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4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34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34" ht="16.5" customHeight="1" x14ac:dyDescent="0.15">
      <c r="B8" s="56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4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4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34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4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4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51</v>
      </c>
      <c r="R13" s="247"/>
      <c r="S13" s="248"/>
      <c r="T13" s="249">
        <f t="shared" ref="T13:T22" si="0">IFERROR(ROUNDDOWN(Q13/M13,0),"")</f>
        <v>2</v>
      </c>
      <c r="U13" s="250"/>
      <c r="V13" s="250"/>
      <c r="W13" s="251">
        <f t="shared" ref="W13:W22" si="1">IFERROR(Q13-(T13*M13),"")</f>
        <v>11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</row>
    <row r="14" spans="2:34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157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67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</row>
    <row r="15" spans="2:34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178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88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</row>
    <row r="16" spans="2:34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68</v>
      </c>
      <c r="R16" s="247"/>
      <c r="S16" s="248"/>
      <c r="T16" s="334">
        <f>IFERROR(ROUNDDOWN(Q16/M16,0),"")</f>
        <v>1</v>
      </c>
      <c r="U16" s="335"/>
      <c r="V16" s="335"/>
      <c r="W16" s="331">
        <f>IFERROR(Q16-(T16*M16),"")</f>
        <v>8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</row>
    <row r="17" spans="2:37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82</v>
      </c>
      <c r="R17" s="247"/>
      <c r="S17" s="248"/>
      <c r="T17" s="334">
        <f>IFERROR(ROUNDDOWN(Q17/M17,0),"")</f>
        <v>1</v>
      </c>
      <c r="U17" s="335"/>
      <c r="V17" s="335"/>
      <c r="W17" s="331">
        <f>IFERROR(Q17-(T17*M17),"")</f>
        <v>22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</row>
    <row r="18" spans="2:37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13</v>
      </c>
      <c r="R18" s="247"/>
      <c r="S18" s="248"/>
      <c r="T18" s="334">
        <f t="shared" si="0"/>
        <v>0</v>
      </c>
      <c r="U18" s="335"/>
      <c r="V18" s="335"/>
      <c r="W18" s="331">
        <f t="shared" si="1"/>
        <v>13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</row>
    <row r="19" spans="2:37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48</v>
      </c>
      <c r="R19" s="247"/>
      <c r="S19" s="248"/>
      <c r="T19" s="249">
        <f t="shared" si="0"/>
        <v>1</v>
      </c>
      <c r="U19" s="250"/>
      <c r="V19" s="250"/>
      <c r="W19" s="251">
        <f t="shared" si="1"/>
        <v>8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</row>
    <row r="20" spans="2:37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2</v>
      </c>
      <c r="R20" s="247"/>
      <c r="S20" s="248"/>
      <c r="T20" s="249">
        <f t="shared" si="0"/>
        <v>0</v>
      </c>
      <c r="U20" s="250"/>
      <c r="V20" s="250"/>
      <c r="W20" s="251">
        <f t="shared" si="1"/>
        <v>2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K20" s="78"/>
    </row>
    <row r="21" spans="2:37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12</v>
      </c>
      <c r="R21" s="247"/>
      <c r="S21" s="248"/>
      <c r="T21" s="249">
        <f t="shared" si="0"/>
        <v>0</v>
      </c>
      <c r="U21" s="250"/>
      <c r="V21" s="250"/>
      <c r="W21" s="251">
        <f t="shared" si="1"/>
        <v>12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K21" s="78"/>
    </row>
    <row r="22" spans="2:37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96</v>
      </c>
      <c r="R22" s="247"/>
      <c r="S22" s="248"/>
      <c r="T22" s="249">
        <f t="shared" si="0"/>
        <v>1</v>
      </c>
      <c r="U22" s="250"/>
      <c r="V22" s="250"/>
      <c r="W22" s="251">
        <f t="shared" si="1"/>
        <v>6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</row>
    <row r="23" spans="2:37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707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37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전라남도 장성군 황룡면 황룡리 44-2 2층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37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37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37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37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37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장성센터(저온)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전라남도 장성군 황룡면 황룡리 44-2 2층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51</v>
      </c>
      <c r="R39" s="174"/>
      <c r="S39" s="174"/>
      <c r="T39" s="175">
        <f t="shared" ref="T39:T48" si="4">T13</f>
        <v>2</v>
      </c>
      <c r="U39" s="175"/>
      <c r="V39" s="175"/>
      <c r="W39" s="176">
        <f t="shared" ref="W39:W48" si="5">W13</f>
        <v>11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157</v>
      </c>
      <c r="R40" s="174"/>
      <c r="S40" s="174"/>
      <c r="T40" s="175">
        <f t="shared" si="4"/>
        <v>1</v>
      </c>
      <c r="U40" s="175"/>
      <c r="V40" s="175"/>
      <c r="W40" s="176">
        <f t="shared" si="5"/>
        <v>67</v>
      </c>
      <c r="X40" s="176"/>
      <c r="Y40" s="176"/>
      <c r="Z40" s="176"/>
      <c r="AA40" s="177" t="str">
        <f t="shared" si="6"/>
        <v>26.11.09</v>
      </c>
      <c r="AB40" s="173"/>
      <c r="AC40" s="173"/>
      <c r="AD40" s="173"/>
      <c r="AE40" s="173"/>
      <c r="AF40" s="173"/>
      <c r="AG40" s="173"/>
      <c r="AH40" s="178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178</v>
      </c>
      <c r="R41" s="174"/>
      <c r="S41" s="174"/>
      <c r="T41" s="175">
        <f t="shared" si="4"/>
        <v>1</v>
      </c>
      <c r="U41" s="175"/>
      <c r="V41" s="175"/>
      <c r="W41" s="176">
        <f t="shared" si="5"/>
        <v>88</v>
      </c>
      <c r="X41" s="176"/>
      <c r="Y41" s="176"/>
      <c r="Z41" s="176"/>
      <c r="AA41" s="177" t="str">
        <f t="shared" si="6"/>
        <v>26.11.09</v>
      </c>
      <c r="AB41" s="173"/>
      <c r="AC41" s="173"/>
      <c r="AD41" s="173"/>
      <c r="AE41" s="173"/>
      <c r="AF41" s="173"/>
      <c r="AG41" s="173"/>
      <c r="AH41" s="178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68</v>
      </c>
      <c r="R42" s="174"/>
      <c r="S42" s="174"/>
      <c r="T42" s="175">
        <f t="shared" si="4"/>
        <v>1</v>
      </c>
      <c r="U42" s="175"/>
      <c r="V42" s="175"/>
      <c r="W42" s="176">
        <f t="shared" si="5"/>
        <v>8</v>
      </c>
      <c r="X42" s="176"/>
      <c r="Y42" s="176"/>
      <c r="Z42" s="176"/>
      <c r="AA42" s="177" t="str">
        <f t="shared" si="6"/>
        <v>26.11.07 / 11.16</v>
      </c>
      <c r="AB42" s="173"/>
      <c r="AC42" s="173"/>
      <c r="AD42" s="173"/>
      <c r="AE42" s="173"/>
      <c r="AF42" s="173"/>
      <c r="AG42" s="173"/>
      <c r="AH42" s="178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82</v>
      </c>
      <c r="R43" s="174"/>
      <c r="S43" s="174"/>
      <c r="T43" s="175">
        <f t="shared" si="4"/>
        <v>1</v>
      </c>
      <c r="U43" s="175"/>
      <c r="V43" s="175"/>
      <c r="W43" s="176">
        <f t="shared" si="5"/>
        <v>22</v>
      </c>
      <c r="X43" s="176"/>
      <c r="Y43" s="176"/>
      <c r="Z43" s="176"/>
      <c r="AA43" s="177" t="str">
        <f t="shared" si="6"/>
        <v>26.11.09 / 11.16</v>
      </c>
      <c r="AB43" s="173"/>
      <c r="AC43" s="173"/>
      <c r="AD43" s="173"/>
      <c r="AE43" s="173"/>
      <c r="AF43" s="173"/>
      <c r="AG43" s="173"/>
      <c r="AH43" s="178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13</v>
      </c>
      <c r="R44" s="174"/>
      <c r="S44" s="174"/>
      <c r="T44" s="175">
        <f t="shared" si="4"/>
        <v>0</v>
      </c>
      <c r="U44" s="175"/>
      <c r="V44" s="175"/>
      <c r="W44" s="176">
        <f t="shared" si="5"/>
        <v>13</v>
      </c>
      <c r="X44" s="176"/>
      <c r="Y44" s="176"/>
      <c r="Z44" s="176"/>
      <c r="AA44" s="177" t="str">
        <f t="shared" si="6"/>
        <v>26.11.06</v>
      </c>
      <c r="AB44" s="173"/>
      <c r="AC44" s="173"/>
      <c r="AD44" s="173"/>
      <c r="AE44" s="173"/>
      <c r="AF44" s="173"/>
      <c r="AG44" s="173"/>
      <c r="AH44" s="178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48</v>
      </c>
      <c r="R45" s="174"/>
      <c r="S45" s="174"/>
      <c r="T45" s="175">
        <f t="shared" si="4"/>
        <v>1</v>
      </c>
      <c r="U45" s="175"/>
      <c r="V45" s="175"/>
      <c r="W45" s="176">
        <f t="shared" si="5"/>
        <v>8</v>
      </c>
      <c r="X45" s="176"/>
      <c r="Y45" s="176"/>
      <c r="Z45" s="176"/>
      <c r="AA45" s="177" t="str">
        <f t="shared" si="6"/>
        <v>26.11.06</v>
      </c>
      <c r="AB45" s="173"/>
      <c r="AC45" s="173"/>
      <c r="AD45" s="173"/>
      <c r="AE45" s="173"/>
      <c r="AF45" s="173"/>
      <c r="AG45" s="173"/>
      <c r="AH45" s="178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2</v>
      </c>
      <c r="R46" s="174"/>
      <c r="S46" s="174"/>
      <c r="T46" s="175">
        <f t="shared" si="4"/>
        <v>0</v>
      </c>
      <c r="U46" s="175"/>
      <c r="V46" s="175"/>
      <c r="W46" s="176">
        <f t="shared" si="5"/>
        <v>2</v>
      </c>
      <c r="X46" s="176"/>
      <c r="Y46" s="176"/>
      <c r="Z46" s="176"/>
      <c r="AA46" s="177" t="str">
        <f t="shared" si="6"/>
        <v>26.11.09 / 11.16</v>
      </c>
      <c r="AB46" s="173"/>
      <c r="AC46" s="173"/>
      <c r="AD46" s="173"/>
      <c r="AE46" s="173"/>
      <c r="AF46" s="173"/>
      <c r="AG46" s="173"/>
      <c r="AH46" s="178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12</v>
      </c>
      <c r="R47" s="174"/>
      <c r="S47" s="174"/>
      <c r="T47" s="175">
        <f t="shared" si="4"/>
        <v>0</v>
      </c>
      <c r="U47" s="175"/>
      <c r="V47" s="175"/>
      <c r="W47" s="176">
        <f t="shared" si="5"/>
        <v>12</v>
      </c>
      <c r="X47" s="176"/>
      <c r="Y47" s="176"/>
      <c r="Z47" s="176"/>
      <c r="AA47" s="177" t="str">
        <f t="shared" si="6"/>
        <v>26.11.09 / 11.16</v>
      </c>
      <c r="AB47" s="173"/>
      <c r="AC47" s="173"/>
      <c r="AD47" s="173"/>
      <c r="AE47" s="173"/>
      <c r="AF47" s="173"/>
      <c r="AG47" s="173"/>
      <c r="AH47" s="178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96</v>
      </c>
      <c r="R48" s="174"/>
      <c r="S48" s="174"/>
      <c r="T48" s="175">
        <f t="shared" si="4"/>
        <v>1</v>
      </c>
      <c r="U48" s="175"/>
      <c r="V48" s="175"/>
      <c r="W48" s="176">
        <f t="shared" si="5"/>
        <v>6</v>
      </c>
      <c r="X48" s="176"/>
      <c r="Y48" s="176"/>
      <c r="Z48" s="176"/>
      <c r="AA48" s="177" t="str">
        <f t="shared" si="6"/>
        <v>26.11.16</v>
      </c>
      <c r="AB48" s="173"/>
      <c r="AC48" s="173"/>
      <c r="AD48" s="173"/>
      <c r="AE48" s="173"/>
      <c r="AF48" s="173"/>
      <c r="AG48" s="173"/>
      <c r="AH48" s="178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707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전라남도 장성군 황룡면 황룡리 44-2 2층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AA38:AA48 M8:M22 T13:T22 B12:B24 T39:T48 Q39:Q48 M34:M49 Q13:Q22 E38:E49 B38:B39 B45:B50 B41:B43 B40:D40 AA12:AA22" xr:uid="{A253ABCC-BDF6-4E08-97E9-A223548F2681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1DAE4-84E4-477E-94C5-1109EE534552}">
  <sheetPr>
    <tabColor theme="5" tint="0.39997558519241921"/>
    <pageSetUpPr fitToPage="1"/>
  </sheetPr>
  <dimension ref="A1:AO52"/>
  <sheetViews>
    <sheetView topLeftCell="A3"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9" width="2.33203125" style="5"/>
    <col min="40" max="40" width="30.33203125" style="5" bestFit="1" customWidth="1"/>
    <col min="41" max="41" width="3.109375" style="5" bestFit="1" customWidth="1"/>
    <col min="42" max="16384" width="2.33203125" style="5"/>
  </cols>
  <sheetData>
    <row r="1" spans="2:41" ht="14.25" thickBot="1" x14ac:dyDescent="0.2">
      <c r="B1" s="29" t="s">
        <v>139</v>
      </c>
    </row>
    <row r="2" spans="2:41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1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1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1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1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1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1" ht="16.5" customHeight="1" x14ac:dyDescent="0.15">
      <c r="B8" s="56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1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1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1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1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1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29</v>
      </c>
      <c r="R13" s="247"/>
      <c r="S13" s="248"/>
      <c r="T13" s="249">
        <f t="shared" ref="T13:T22" si="0">IFERROR(ROUNDDOWN(Q13/M13,0),"")</f>
        <v>1</v>
      </c>
      <c r="U13" s="250"/>
      <c r="V13" s="250"/>
      <c r="W13" s="251">
        <f t="shared" ref="W13" si="1">IFERROR(Q13-(T13*M13),"")</f>
        <v>9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N13" s="54"/>
      <c r="AO13" s="54"/>
    </row>
    <row r="14" spans="2:41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59</v>
      </c>
      <c r="R14" s="247"/>
      <c r="S14" s="248"/>
      <c r="T14" s="249">
        <f>IFERROR(ROUNDDOWN(Q14/M14,0),"")</f>
        <v>0</v>
      </c>
      <c r="U14" s="250"/>
      <c r="V14" s="250"/>
      <c r="W14" s="251">
        <f t="shared" ref="W14:W22" si="2">IFERROR(Q14-(T14*M14),"")</f>
        <v>59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N14" s="54"/>
      <c r="AO14" s="54"/>
    </row>
    <row r="15" spans="2:41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92</v>
      </c>
      <c r="R15" s="247"/>
      <c r="S15" s="248"/>
      <c r="T15" s="249">
        <f>IFERROR(ROUNDDOWN(Q15/M15,0),"")</f>
        <v>1</v>
      </c>
      <c r="U15" s="250"/>
      <c r="V15" s="250"/>
      <c r="W15" s="251">
        <f t="shared" si="2"/>
        <v>2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N15" s="54"/>
      <c r="AO15" s="54"/>
    </row>
    <row r="16" spans="2:41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33</v>
      </c>
      <c r="R16" s="247"/>
      <c r="S16" s="248"/>
      <c r="T16" s="334">
        <f>IFERROR(ROUNDDOWN(Q16/M16,0),"")</f>
        <v>0</v>
      </c>
      <c r="U16" s="335"/>
      <c r="V16" s="335"/>
      <c r="W16" s="331">
        <f t="shared" si="2"/>
        <v>33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N16" s="54"/>
      <c r="AO16" s="54"/>
    </row>
    <row r="17" spans="2:41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40</v>
      </c>
      <c r="R17" s="247"/>
      <c r="S17" s="248"/>
      <c r="T17" s="334">
        <f>IFERROR(ROUNDDOWN(Q17/M17,0),"")</f>
        <v>0</v>
      </c>
      <c r="U17" s="335"/>
      <c r="V17" s="335"/>
      <c r="W17" s="331">
        <f t="shared" si="2"/>
        <v>40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N17" s="54"/>
      <c r="AO17" s="54"/>
    </row>
    <row r="18" spans="2:41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24</v>
      </c>
      <c r="R18" s="247"/>
      <c r="S18" s="248"/>
      <c r="T18" s="334">
        <f t="shared" si="0"/>
        <v>0</v>
      </c>
      <c r="U18" s="335"/>
      <c r="V18" s="335"/>
      <c r="W18" s="331">
        <f t="shared" si="2"/>
        <v>24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N18" s="54"/>
      <c r="AO18" s="54"/>
    </row>
    <row r="19" spans="2:41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46</v>
      </c>
      <c r="R19" s="247"/>
      <c r="S19" s="248"/>
      <c r="T19" s="249">
        <f t="shared" si="0"/>
        <v>1</v>
      </c>
      <c r="U19" s="250"/>
      <c r="V19" s="250"/>
      <c r="W19" s="251">
        <f t="shared" si="2"/>
        <v>6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  <c r="AN19" s="54"/>
      <c r="AO19" s="54"/>
    </row>
    <row r="20" spans="2:41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7</v>
      </c>
      <c r="R20" s="247"/>
      <c r="S20" s="248"/>
      <c r="T20" s="249">
        <f t="shared" si="0"/>
        <v>0</v>
      </c>
      <c r="U20" s="250"/>
      <c r="V20" s="250"/>
      <c r="W20" s="251">
        <f t="shared" si="2"/>
        <v>7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J20" s="78"/>
      <c r="AN20" s="54"/>
      <c r="AO20" s="54"/>
    </row>
    <row r="21" spans="2:41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</v>
      </c>
      <c r="R21" s="247"/>
      <c r="S21" s="248"/>
      <c r="T21" s="249">
        <f t="shared" si="0"/>
        <v>0</v>
      </c>
      <c r="U21" s="250"/>
      <c r="V21" s="250"/>
      <c r="W21" s="251">
        <f t="shared" si="2"/>
        <v>1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J21" s="78"/>
      <c r="AN21" s="54"/>
      <c r="AO21" s="54"/>
    </row>
    <row r="22" spans="2:41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109</v>
      </c>
      <c r="R22" s="247"/>
      <c r="S22" s="248"/>
      <c r="T22" s="249">
        <f t="shared" si="0"/>
        <v>1</v>
      </c>
      <c r="U22" s="250"/>
      <c r="V22" s="250"/>
      <c r="W22" s="251">
        <f t="shared" si="2"/>
        <v>19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  <c r="AN22" s="54"/>
      <c r="AO22" s="54"/>
    </row>
    <row r="23" spans="2:41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440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41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경상북도 김천시 어모면 옥율리 212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1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1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1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1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1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김천센터(저온)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경상북도 김천시 어모면 옥율리 212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3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4">Q13</f>
        <v>29</v>
      </c>
      <c r="R39" s="174"/>
      <c r="S39" s="174"/>
      <c r="T39" s="175">
        <f t="shared" ref="T39:T48" si="5">T13</f>
        <v>1</v>
      </c>
      <c r="U39" s="175"/>
      <c r="V39" s="175"/>
      <c r="W39" s="176">
        <f t="shared" ref="W39:W48" si="6">W13</f>
        <v>9</v>
      </c>
      <c r="X39" s="176"/>
      <c r="Y39" s="176"/>
      <c r="Z39" s="176"/>
      <c r="AA39" s="177" t="str">
        <f t="shared" ref="AA39:AA48" si="7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3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4"/>
        <v>59</v>
      </c>
      <c r="R40" s="174"/>
      <c r="S40" s="174"/>
      <c r="T40" s="175">
        <f t="shared" si="5"/>
        <v>0</v>
      </c>
      <c r="U40" s="175"/>
      <c r="V40" s="175"/>
      <c r="W40" s="176">
        <f t="shared" si="6"/>
        <v>59</v>
      </c>
      <c r="X40" s="176"/>
      <c r="Y40" s="176"/>
      <c r="Z40" s="176"/>
      <c r="AA40" s="384" t="str">
        <f t="shared" si="7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3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4"/>
        <v>92</v>
      </c>
      <c r="R41" s="174"/>
      <c r="S41" s="174"/>
      <c r="T41" s="175">
        <f t="shared" si="5"/>
        <v>1</v>
      </c>
      <c r="U41" s="175"/>
      <c r="V41" s="175"/>
      <c r="W41" s="176">
        <f t="shared" si="6"/>
        <v>2</v>
      </c>
      <c r="X41" s="176"/>
      <c r="Y41" s="176"/>
      <c r="Z41" s="176"/>
      <c r="AA41" s="384" t="str">
        <f t="shared" si="7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3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4"/>
        <v>33</v>
      </c>
      <c r="R42" s="174"/>
      <c r="S42" s="174"/>
      <c r="T42" s="175">
        <f t="shared" si="5"/>
        <v>0</v>
      </c>
      <c r="U42" s="175"/>
      <c r="V42" s="175"/>
      <c r="W42" s="176">
        <f t="shared" si="6"/>
        <v>33</v>
      </c>
      <c r="X42" s="176"/>
      <c r="Y42" s="176"/>
      <c r="Z42" s="176"/>
      <c r="AA42" s="384" t="str">
        <f t="shared" si="7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3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4"/>
        <v>40</v>
      </c>
      <c r="R43" s="174"/>
      <c r="S43" s="174"/>
      <c r="T43" s="175">
        <f t="shared" si="5"/>
        <v>0</v>
      </c>
      <c r="U43" s="175"/>
      <c r="V43" s="175"/>
      <c r="W43" s="176">
        <f t="shared" si="6"/>
        <v>40</v>
      </c>
      <c r="X43" s="176"/>
      <c r="Y43" s="176"/>
      <c r="Z43" s="176"/>
      <c r="AA43" s="384" t="str">
        <f t="shared" si="7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3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8">M18</f>
        <v>40</v>
      </c>
      <c r="N44" s="173"/>
      <c r="O44" s="173"/>
      <c r="P44" s="173"/>
      <c r="Q44" s="174">
        <f t="shared" si="4"/>
        <v>24</v>
      </c>
      <c r="R44" s="174"/>
      <c r="S44" s="174"/>
      <c r="T44" s="175">
        <f t="shared" si="5"/>
        <v>0</v>
      </c>
      <c r="U44" s="175"/>
      <c r="V44" s="175"/>
      <c r="W44" s="176">
        <f t="shared" si="6"/>
        <v>24</v>
      </c>
      <c r="X44" s="176"/>
      <c r="Y44" s="176"/>
      <c r="Z44" s="176"/>
      <c r="AA44" s="384" t="str">
        <f t="shared" si="7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3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8"/>
        <v>40</v>
      </c>
      <c r="N45" s="173"/>
      <c r="O45" s="173"/>
      <c r="P45" s="173"/>
      <c r="Q45" s="174">
        <f t="shared" si="4"/>
        <v>46</v>
      </c>
      <c r="R45" s="174"/>
      <c r="S45" s="174"/>
      <c r="T45" s="175">
        <f t="shared" si="5"/>
        <v>1</v>
      </c>
      <c r="U45" s="175"/>
      <c r="V45" s="175"/>
      <c r="W45" s="176">
        <f t="shared" si="6"/>
        <v>6</v>
      </c>
      <c r="X45" s="176"/>
      <c r="Y45" s="176"/>
      <c r="Z45" s="176"/>
      <c r="AA45" s="384" t="str">
        <f t="shared" si="7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3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8"/>
        <v>50</v>
      </c>
      <c r="N46" s="173"/>
      <c r="O46" s="173"/>
      <c r="P46" s="173"/>
      <c r="Q46" s="174">
        <f t="shared" si="4"/>
        <v>7</v>
      </c>
      <c r="R46" s="174"/>
      <c r="S46" s="174"/>
      <c r="T46" s="175">
        <f t="shared" si="5"/>
        <v>0</v>
      </c>
      <c r="U46" s="175"/>
      <c r="V46" s="175"/>
      <c r="W46" s="176">
        <f t="shared" si="6"/>
        <v>7</v>
      </c>
      <c r="X46" s="176"/>
      <c r="Y46" s="176"/>
      <c r="Z46" s="176"/>
      <c r="AA46" s="384" t="str">
        <f t="shared" si="7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3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8"/>
        <v>50</v>
      </c>
      <c r="N47" s="173"/>
      <c r="O47" s="173"/>
      <c r="P47" s="173"/>
      <c r="Q47" s="174">
        <f t="shared" si="4"/>
        <v>1</v>
      </c>
      <c r="R47" s="174"/>
      <c r="S47" s="174"/>
      <c r="T47" s="175">
        <f t="shared" si="5"/>
        <v>0</v>
      </c>
      <c r="U47" s="175"/>
      <c r="V47" s="175"/>
      <c r="W47" s="176">
        <f t="shared" si="6"/>
        <v>1</v>
      </c>
      <c r="X47" s="176"/>
      <c r="Y47" s="176"/>
      <c r="Z47" s="176"/>
      <c r="AA47" s="384" t="str">
        <f t="shared" si="7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3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8"/>
        <v>90</v>
      </c>
      <c r="N48" s="173"/>
      <c r="O48" s="173"/>
      <c r="P48" s="173"/>
      <c r="Q48" s="174">
        <f t="shared" si="4"/>
        <v>109</v>
      </c>
      <c r="R48" s="174"/>
      <c r="S48" s="174"/>
      <c r="T48" s="175">
        <f t="shared" si="5"/>
        <v>1</v>
      </c>
      <c r="U48" s="175"/>
      <c r="V48" s="175"/>
      <c r="W48" s="176">
        <f t="shared" si="6"/>
        <v>19</v>
      </c>
      <c r="X48" s="176"/>
      <c r="Y48" s="176"/>
      <c r="Z48" s="176"/>
      <c r="AA48" s="384" t="str">
        <f t="shared" si="7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8"/>
        <v>440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경상북도 김천시 어모면 옥율리 212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W13:Z22">
    <cfRule type="expression" dxfId="348" priority="2">
      <formula>Q13:S22=0</formula>
    </cfRule>
  </conditionalFormatting>
  <conditionalFormatting sqref="W39:Z43">
    <cfRule type="expression" dxfId="347" priority="1">
      <formula>Q13:S22=0</formula>
    </cfRule>
  </conditionalFormatting>
  <conditionalFormatting sqref="W44:Z48">
    <cfRule type="expression" dxfId="346" priority="8476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Q13:Q22 M8:M22 T13:T22 B12:B24 T39:T48 Q39:Q48 M34:M49 AA38:AA48 E38:E49 B38:B39 B45:B50 B41:B43 B40:D40 AA12:AA22" xr:uid="{032292B5-F356-4308-B38F-B59FA869AEA5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A755-35BF-4E52-88A0-28C4C290F308}">
  <sheetPr>
    <tabColor theme="5" tint="0.39997558519241921"/>
    <pageSetUpPr fitToPage="1"/>
  </sheetPr>
  <dimension ref="A1:AN52"/>
  <sheetViews>
    <sheetView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38" width="2.33203125" style="5"/>
    <col min="39" max="39" width="30.6640625" style="5" bestFit="1" customWidth="1"/>
    <col min="40" max="40" width="4.5546875" style="5" bestFit="1" customWidth="1"/>
    <col min="41" max="41" width="2.33203125" style="5"/>
    <col min="42" max="42" width="5.6640625" style="5" bestFit="1" customWidth="1"/>
    <col min="43" max="43" width="2.33203125" style="5"/>
    <col min="44" max="44" width="5.6640625" style="5" bestFit="1" customWidth="1"/>
    <col min="45" max="16384" width="2.33203125" style="5"/>
  </cols>
  <sheetData>
    <row r="1" spans="2:40" ht="14.25" thickBot="1" x14ac:dyDescent="0.2">
      <c r="B1" s="29" t="s">
        <v>136</v>
      </c>
    </row>
    <row r="2" spans="2:40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0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0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0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0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0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0" ht="16.5" customHeight="1" x14ac:dyDescent="0.15">
      <c r="B8" s="56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0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0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0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0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0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47</v>
      </c>
      <c r="R13" s="247"/>
      <c r="S13" s="248"/>
      <c r="T13" s="249">
        <f t="shared" ref="T13:T22" si="0">IFERROR(ROUNDDOWN(Q13/M13,0),"")</f>
        <v>2</v>
      </c>
      <c r="U13" s="250"/>
      <c r="V13" s="250"/>
      <c r="W13" s="251">
        <f t="shared" ref="W13:W22" si="1">IFERROR(Q13-(T13*M13),"")</f>
        <v>7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M13" s="22"/>
      <c r="AN13" s="22"/>
    </row>
    <row r="14" spans="2:40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49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49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M14"/>
      <c r="AN14"/>
    </row>
    <row r="15" spans="2:40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52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52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M15"/>
      <c r="AN15"/>
    </row>
    <row r="16" spans="2:40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24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24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M16"/>
      <c r="AN16"/>
    </row>
    <row r="17" spans="2:40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30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30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M17"/>
      <c r="AN17"/>
    </row>
    <row r="18" spans="2:40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7</v>
      </c>
      <c r="R18" s="247"/>
      <c r="S18" s="248"/>
      <c r="T18" s="334">
        <f t="shared" si="0"/>
        <v>0</v>
      </c>
      <c r="U18" s="335"/>
      <c r="V18" s="335"/>
      <c r="W18" s="331">
        <f t="shared" si="1"/>
        <v>7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M18"/>
      <c r="AN18"/>
    </row>
    <row r="19" spans="2:40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4</v>
      </c>
      <c r="R19" s="247"/>
      <c r="S19" s="248"/>
      <c r="T19" s="249">
        <f t="shared" si="0"/>
        <v>0</v>
      </c>
      <c r="U19" s="250"/>
      <c r="V19" s="250"/>
      <c r="W19" s="251">
        <f t="shared" si="1"/>
        <v>4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  <c r="AM19"/>
      <c r="AN19"/>
    </row>
    <row r="20" spans="2:40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5</v>
      </c>
      <c r="R20" s="247"/>
      <c r="S20" s="248"/>
      <c r="T20" s="249">
        <f t="shared" si="0"/>
        <v>0</v>
      </c>
      <c r="U20" s="250"/>
      <c r="V20" s="250"/>
      <c r="W20" s="251">
        <f t="shared" si="1"/>
        <v>5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M20"/>
      <c r="AN20"/>
    </row>
    <row r="21" spans="2:40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8</v>
      </c>
      <c r="R21" s="247"/>
      <c r="S21" s="248"/>
      <c r="T21" s="249">
        <f t="shared" si="0"/>
        <v>0</v>
      </c>
      <c r="U21" s="250"/>
      <c r="V21" s="250"/>
      <c r="W21" s="251">
        <f t="shared" si="1"/>
        <v>8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M21"/>
      <c r="AN21"/>
    </row>
    <row r="22" spans="2:40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12</v>
      </c>
      <c r="R22" s="247"/>
      <c r="S22" s="248"/>
      <c r="T22" s="249">
        <f t="shared" si="0"/>
        <v>0</v>
      </c>
      <c r="U22" s="250"/>
      <c r="V22" s="250"/>
      <c r="W22" s="251">
        <f t="shared" si="1"/>
        <v>12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  <c r="AM22"/>
      <c r="AN22"/>
    </row>
    <row r="23" spans="2:40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238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40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경상북도 경산시 압량읍 가야로 20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0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0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0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0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0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0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0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0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경산센터(저온)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경상북도 경산시 압량읍 가야로 20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47</v>
      </c>
      <c r="R39" s="174"/>
      <c r="S39" s="174"/>
      <c r="T39" s="175">
        <f t="shared" ref="T39:T48" si="4">T13</f>
        <v>2</v>
      </c>
      <c r="U39" s="175"/>
      <c r="V39" s="175"/>
      <c r="W39" s="176">
        <f t="shared" ref="W39:W48" si="5">W13</f>
        <v>7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49</v>
      </c>
      <c r="R40" s="174"/>
      <c r="S40" s="174"/>
      <c r="T40" s="175">
        <f t="shared" si="4"/>
        <v>0</v>
      </c>
      <c r="U40" s="175"/>
      <c r="V40" s="175"/>
      <c r="W40" s="176">
        <f t="shared" si="5"/>
        <v>49</v>
      </c>
      <c r="X40" s="176"/>
      <c r="Y40" s="176"/>
      <c r="Z40" s="176"/>
      <c r="AA40" s="177" t="str">
        <f t="shared" si="6"/>
        <v>26.11.09</v>
      </c>
      <c r="AB40" s="173"/>
      <c r="AC40" s="173"/>
      <c r="AD40" s="173"/>
      <c r="AE40" s="173"/>
      <c r="AF40" s="173"/>
      <c r="AG40" s="173"/>
      <c r="AH40" s="178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52</v>
      </c>
      <c r="R41" s="174"/>
      <c r="S41" s="174"/>
      <c r="T41" s="175">
        <f t="shared" si="4"/>
        <v>0</v>
      </c>
      <c r="U41" s="175"/>
      <c r="V41" s="175"/>
      <c r="W41" s="176">
        <f t="shared" si="5"/>
        <v>52</v>
      </c>
      <c r="X41" s="176"/>
      <c r="Y41" s="176"/>
      <c r="Z41" s="176"/>
      <c r="AA41" s="177" t="str">
        <f t="shared" si="6"/>
        <v>26.11.09</v>
      </c>
      <c r="AB41" s="173"/>
      <c r="AC41" s="173"/>
      <c r="AD41" s="173"/>
      <c r="AE41" s="173"/>
      <c r="AF41" s="173"/>
      <c r="AG41" s="173"/>
      <c r="AH41" s="178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24</v>
      </c>
      <c r="R42" s="174"/>
      <c r="S42" s="174"/>
      <c r="T42" s="175">
        <f t="shared" si="4"/>
        <v>0</v>
      </c>
      <c r="U42" s="175"/>
      <c r="V42" s="175"/>
      <c r="W42" s="176">
        <f t="shared" si="5"/>
        <v>24</v>
      </c>
      <c r="X42" s="176"/>
      <c r="Y42" s="176"/>
      <c r="Z42" s="176"/>
      <c r="AA42" s="177" t="str">
        <f t="shared" si="6"/>
        <v>26.11.07 / 11.16</v>
      </c>
      <c r="AB42" s="173"/>
      <c r="AC42" s="173"/>
      <c r="AD42" s="173"/>
      <c r="AE42" s="173"/>
      <c r="AF42" s="173"/>
      <c r="AG42" s="173"/>
      <c r="AH42" s="178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30</v>
      </c>
      <c r="R43" s="174"/>
      <c r="S43" s="174"/>
      <c r="T43" s="175">
        <f t="shared" si="4"/>
        <v>0</v>
      </c>
      <c r="U43" s="175"/>
      <c r="V43" s="175"/>
      <c r="W43" s="176">
        <f t="shared" si="5"/>
        <v>30</v>
      </c>
      <c r="X43" s="176"/>
      <c r="Y43" s="176"/>
      <c r="Z43" s="176"/>
      <c r="AA43" s="177" t="str">
        <f t="shared" si="6"/>
        <v>26.11.09 / 11.16</v>
      </c>
      <c r="AB43" s="173"/>
      <c r="AC43" s="173"/>
      <c r="AD43" s="173"/>
      <c r="AE43" s="173"/>
      <c r="AF43" s="173"/>
      <c r="AG43" s="173"/>
      <c r="AH43" s="178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7</v>
      </c>
      <c r="R44" s="174"/>
      <c r="S44" s="174"/>
      <c r="T44" s="175">
        <f t="shared" si="4"/>
        <v>0</v>
      </c>
      <c r="U44" s="175"/>
      <c r="V44" s="175"/>
      <c r="W44" s="176">
        <f t="shared" si="5"/>
        <v>7</v>
      </c>
      <c r="X44" s="176"/>
      <c r="Y44" s="176"/>
      <c r="Z44" s="176"/>
      <c r="AA44" s="177" t="str">
        <f t="shared" si="6"/>
        <v>26.11.06</v>
      </c>
      <c r="AB44" s="173"/>
      <c r="AC44" s="173"/>
      <c r="AD44" s="173"/>
      <c r="AE44" s="173"/>
      <c r="AF44" s="173"/>
      <c r="AG44" s="173"/>
      <c r="AH44" s="178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4</v>
      </c>
      <c r="R45" s="174"/>
      <c r="S45" s="174"/>
      <c r="T45" s="175">
        <f t="shared" si="4"/>
        <v>0</v>
      </c>
      <c r="U45" s="175"/>
      <c r="V45" s="175"/>
      <c r="W45" s="176">
        <f t="shared" si="5"/>
        <v>4</v>
      </c>
      <c r="X45" s="176"/>
      <c r="Y45" s="176"/>
      <c r="Z45" s="176"/>
      <c r="AA45" s="177" t="str">
        <f t="shared" si="6"/>
        <v>26.11.06</v>
      </c>
      <c r="AB45" s="173"/>
      <c r="AC45" s="173"/>
      <c r="AD45" s="173"/>
      <c r="AE45" s="173"/>
      <c r="AF45" s="173"/>
      <c r="AG45" s="173"/>
      <c r="AH45" s="178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5</v>
      </c>
      <c r="R46" s="174"/>
      <c r="S46" s="174"/>
      <c r="T46" s="175">
        <f t="shared" si="4"/>
        <v>0</v>
      </c>
      <c r="U46" s="175"/>
      <c r="V46" s="175"/>
      <c r="W46" s="176">
        <f t="shared" si="5"/>
        <v>5</v>
      </c>
      <c r="X46" s="176"/>
      <c r="Y46" s="176"/>
      <c r="Z46" s="176"/>
      <c r="AA46" s="177" t="str">
        <f t="shared" si="6"/>
        <v>26.11.09 / 11.16</v>
      </c>
      <c r="AB46" s="173"/>
      <c r="AC46" s="173"/>
      <c r="AD46" s="173"/>
      <c r="AE46" s="173"/>
      <c r="AF46" s="173"/>
      <c r="AG46" s="173"/>
      <c r="AH46" s="178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8</v>
      </c>
      <c r="R47" s="174"/>
      <c r="S47" s="174"/>
      <c r="T47" s="175">
        <f t="shared" si="4"/>
        <v>0</v>
      </c>
      <c r="U47" s="175"/>
      <c r="V47" s="175"/>
      <c r="W47" s="176">
        <f t="shared" si="5"/>
        <v>8</v>
      </c>
      <c r="X47" s="176"/>
      <c r="Y47" s="176"/>
      <c r="Z47" s="176"/>
      <c r="AA47" s="177" t="str">
        <f t="shared" si="6"/>
        <v>26.11.09 / 11.16</v>
      </c>
      <c r="AB47" s="173"/>
      <c r="AC47" s="173"/>
      <c r="AD47" s="173"/>
      <c r="AE47" s="173"/>
      <c r="AF47" s="173"/>
      <c r="AG47" s="173"/>
      <c r="AH47" s="178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12</v>
      </c>
      <c r="R48" s="174"/>
      <c r="S48" s="174"/>
      <c r="T48" s="175">
        <f t="shared" si="4"/>
        <v>0</v>
      </c>
      <c r="U48" s="175"/>
      <c r="V48" s="175"/>
      <c r="W48" s="176">
        <f t="shared" si="5"/>
        <v>12</v>
      </c>
      <c r="X48" s="176"/>
      <c r="Y48" s="176"/>
      <c r="Z48" s="176"/>
      <c r="AA48" s="177" t="str">
        <f t="shared" si="6"/>
        <v>26.11.16</v>
      </c>
      <c r="AB48" s="173"/>
      <c r="AC48" s="173"/>
      <c r="AD48" s="173"/>
      <c r="AE48" s="173"/>
      <c r="AF48" s="173"/>
      <c r="AG48" s="173"/>
      <c r="AH48" s="178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238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경상북도 경산시 압량읍 가야로 20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AA13:AH17">
    <cfRule type="expression" dxfId="345" priority="3">
      <formula>Q13:S22=0</formula>
    </cfRule>
  </conditionalFormatting>
  <conditionalFormatting sqref="AA18:AH19">
    <cfRule type="expression" dxfId="344" priority="7773">
      <formula>Q18:S22=0</formula>
    </cfRule>
  </conditionalFormatting>
  <conditionalFormatting sqref="AA20:AH20">
    <cfRule type="expression" dxfId="343" priority="1">
      <formula>Q20:S29=0</formula>
    </cfRule>
  </conditionalFormatting>
  <conditionalFormatting sqref="AA21:AH22">
    <cfRule type="expression" dxfId="342" priority="7">
      <formula>Q21:S24=0</formula>
    </cfRule>
  </conditionalFormatting>
  <conditionalFormatting sqref="AA39:AH48">
    <cfRule type="expression" dxfId="341" priority="2">
      <formula>Q13:S22=0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AA38:AA48 M8:M22 T13:T22 B12:B24 T39:T48 Q39:Q48 M34:M49 Q13:Q22 E38:E49 B38:B39 B45:B50 B41:B43 B40:D40 AA12:AA22" xr:uid="{B299849C-ABA4-43E7-BFD9-E93F66F7F69D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FDB5F-466B-4A18-A700-629050D02E18}">
  <sheetPr>
    <tabColor theme="5" tint="0.39997558519241921"/>
    <pageSetUpPr fitToPage="1"/>
  </sheetPr>
  <dimension ref="A1:AH52"/>
  <sheetViews>
    <sheetView topLeftCell="A6"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30.6640625" style="5" bestFit="1" customWidth="1"/>
    <col min="42" max="42" width="3.5546875" style="5" bestFit="1" customWidth="1"/>
    <col min="43" max="43" width="2.33203125" style="5"/>
    <col min="44" max="44" width="5.6640625" style="5" bestFit="1" customWidth="1"/>
    <col min="45" max="45" width="2.33203125" style="5"/>
    <col min="46" max="46" width="5.6640625" style="5" bestFit="1" customWidth="1"/>
    <col min="47" max="16384" width="2.33203125" style="5"/>
  </cols>
  <sheetData>
    <row r="1" spans="2:34" ht="14.25" thickBot="1" x14ac:dyDescent="0.2">
      <c r="B1" s="29" t="s">
        <v>59</v>
      </c>
    </row>
    <row r="2" spans="2:34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4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4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4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4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34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34" ht="16.5" customHeight="1" x14ac:dyDescent="0.15">
      <c r="B8" s="56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4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4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34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4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4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38</v>
      </c>
      <c r="R13" s="247"/>
      <c r="S13" s="248"/>
      <c r="T13" s="249">
        <f t="shared" ref="T13:T22" si="0">IFERROR(ROUNDDOWN(Q13/M13,0),"")</f>
        <v>1</v>
      </c>
      <c r="U13" s="250"/>
      <c r="V13" s="250"/>
      <c r="W13" s="251">
        <f t="shared" ref="W13:W22" si="1">IFERROR(Q13-(T13*M13),"")</f>
        <v>18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</row>
    <row r="14" spans="2:34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63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63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</row>
    <row r="15" spans="2:34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91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1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</row>
    <row r="16" spans="2:34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43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43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</row>
    <row r="17" spans="2:34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35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35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</row>
    <row r="18" spans="2:34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3</v>
      </c>
      <c r="R18" s="247"/>
      <c r="S18" s="248"/>
      <c r="T18" s="334">
        <f t="shared" si="0"/>
        <v>0</v>
      </c>
      <c r="U18" s="335"/>
      <c r="V18" s="335"/>
      <c r="W18" s="331">
        <f t="shared" si="1"/>
        <v>3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</row>
    <row r="19" spans="2:34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26</v>
      </c>
      <c r="R19" s="247"/>
      <c r="S19" s="248"/>
      <c r="T19" s="249">
        <f t="shared" si="0"/>
        <v>0</v>
      </c>
      <c r="U19" s="250"/>
      <c r="V19" s="250"/>
      <c r="W19" s="251">
        <f t="shared" si="1"/>
        <v>26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</row>
    <row r="20" spans="2:34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2</v>
      </c>
      <c r="R20" s="247"/>
      <c r="S20" s="248"/>
      <c r="T20" s="249">
        <f t="shared" si="0"/>
        <v>0</v>
      </c>
      <c r="U20" s="250"/>
      <c r="V20" s="250"/>
      <c r="W20" s="251">
        <f t="shared" si="1"/>
        <v>2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</row>
    <row r="21" spans="2:34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9</v>
      </c>
      <c r="R21" s="247"/>
      <c r="S21" s="248"/>
      <c r="T21" s="249">
        <f t="shared" si="0"/>
        <v>0</v>
      </c>
      <c r="U21" s="250"/>
      <c r="V21" s="250"/>
      <c r="W21" s="251">
        <f t="shared" si="1"/>
        <v>9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</row>
    <row r="22" spans="2:34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36</v>
      </c>
      <c r="R22" s="247"/>
      <c r="S22" s="248"/>
      <c r="T22" s="249">
        <f t="shared" si="0"/>
        <v>0</v>
      </c>
      <c r="U22" s="250"/>
      <c r="V22" s="250"/>
      <c r="W22" s="251">
        <f t="shared" si="1"/>
        <v>36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</row>
    <row r="23" spans="2:34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346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34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30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34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34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4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34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34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34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34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화성센터(저온)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경기 화성시 초록로 103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38</v>
      </c>
      <c r="R39" s="174"/>
      <c r="S39" s="174"/>
      <c r="T39" s="175">
        <f t="shared" ref="T39:T48" si="4">T13</f>
        <v>1</v>
      </c>
      <c r="U39" s="175"/>
      <c r="V39" s="175"/>
      <c r="W39" s="176">
        <f t="shared" ref="W39:W48" si="5">W13</f>
        <v>18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63</v>
      </c>
      <c r="R40" s="174"/>
      <c r="S40" s="174"/>
      <c r="T40" s="175">
        <f t="shared" si="4"/>
        <v>0</v>
      </c>
      <c r="U40" s="175"/>
      <c r="V40" s="175"/>
      <c r="W40" s="176">
        <f t="shared" si="5"/>
        <v>63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91</v>
      </c>
      <c r="R41" s="174"/>
      <c r="S41" s="174"/>
      <c r="T41" s="175">
        <f t="shared" si="4"/>
        <v>1</v>
      </c>
      <c r="U41" s="175"/>
      <c r="V41" s="175"/>
      <c r="W41" s="176">
        <f t="shared" si="5"/>
        <v>1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43</v>
      </c>
      <c r="R42" s="174"/>
      <c r="S42" s="174"/>
      <c r="T42" s="175">
        <f t="shared" si="4"/>
        <v>0</v>
      </c>
      <c r="U42" s="175"/>
      <c r="V42" s="175"/>
      <c r="W42" s="176">
        <f t="shared" si="5"/>
        <v>43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35</v>
      </c>
      <c r="R43" s="174"/>
      <c r="S43" s="174"/>
      <c r="T43" s="175">
        <f t="shared" si="4"/>
        <v>0</v>
      </c>
      <c r="U43" s="175"/>
      <c r="V43" s="175"/>
      <c r="W43" s="176">
        <f t="shared" si="5"/>
        <v>35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3</v>
      </c>
      <c r="R44" s="174"/>
      <c r="S44" s="174"/>
      <c r="T44" s="175">
        <f t="shared" si="4"/>
        <v>0</v>
      </c>
      <c r="U44" s="175"/>
      <c r="V44" s="175"/>
      <c r="W44" s="176">
        <f t="shared" si="5"/>
        <v>3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26</v>
      </c>
      <c r="R45" s="174"/>
      <c r="S45" s="174"/>
      <c r="T45" s="175">
        <f t="shared" si="4"/>
        <v>0</v>
      </c>
      <c r="U45" s="175"/>
      <c r="V45" s="175"/>
      <c r="W45" s="176">
        <f t="shared" si="5"/>
        <v>26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2</v>
      </c>
      <c r="R46" s="174"/>
      <c r="S46" s="174"/>
      <c r="T46" s="175">
        <f t="shared" si="4"/>
        <v>0</v>
      </c>
      <c r="U46" s="175"/>
      <c r="V46" s="175"/>
      <c r="W46" s="176">
        <f t="shared" si="5"/>
        <v>2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9</v>
      </c>
      <c r="R47" s="174"/>
      <c r="S47" s="174"/>
      <c r="T47" s="175">
        <f t="shared" si="4"/>
        <v>0</v>
      </c>
      <c r="U47" s="175"/>
      <c r="V47" s="175"/>
      <c r="W47" s="176">
        <f t="shared" si="5"/>
        <v>9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36</v>
      </c>
      <c r="R48" s="174"/>
      <c r="S48" s="174"/>
      <c r="T48" s="175">
        <f t="shared" si="4"/>
        <v>0</v>
      </c>
      <c r="U48" s="175"/>
      <c r="V48" s="175"/>
      <c r="W48" s="176">
        <f t="shared" si="5"/>
        <v>36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346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경기 화성시 초록로 103
오민수 대리 031-8077-2407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W13:Z17">
    <cfRule type="expression" dxfId="340" priority="2">
      <formula>Q13:S22=0</formula>
    </cfRule>
  </conditionalFormatting>
  <conditionalFormatting sqref="W18:Z22">
    <cfRule type="expression" dxfId="339" priority="7768">
      <formula>Q18:S22=0</formula>
    </cfRule>
  </conditionalFormatting>
  <conditionalFormatting sqref="W39:Z43">
    <cfRule type="expression" dxfId="338" priority="1">
      <formula>Q13:S22=0</formula>
    </cfRule>
  </conditionalFormatting>
  <conditionalFormatting sqref="W44:Z48">
    <cfRule type="expression" dxfId="337" priority="8468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W24 Q2:AH11 C38:D38 G8:L11 N8:P11 H2:K5 G2:G6 M2:P5 L2:L6 G34:L37 N34:P37 H26:K31 G26:G32 Q26:AH37 M26:P31 L26:L32 C12:E12 F23:M23 C18:D22 C45:D48 Q13:Q22 M8:M22 T13:T22 B12:B24 E13:E23 T39:T48 Q39:Q48 M34:M49 AA38:AA48 E38:E49 B38:B39 B45:B50 B41:B43 B40:D40 AA12:AA22" xr:uid="{0EB89F24-3224-4ECD-8043-313E98B30B82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ACCAE-FB04-4CC4-8164-7623596BB2CC}">
  <sheetPr>
    <tabColor theme="5" tint="0.39997558519241921"/>
    <pageSetUpPr fitToPage="1"/>
  </sheetPr>
  <dimension ref="A1:AH52"/>
  <sheetViews>
    <sheetView topLeftCell="A8"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5.33203125" style="5" bestFit="1" customWidth="1"/>
    <col min="37" max="38" width="2.33203125" style="5"/>
    <col min="39" max="39" width="5.77734375" style="5" bestFit="1" customWidth="1"/>
    <col min="40" max="41" width="2.33203125" style="5"/>
    <col min="42" max="42" width="5.6640625" style="5" bestFit="1" customWidth="1"/>
    <col min="43" max="16384" width="2.33203125" style="5"/>
  </cols>
  <sheetData>
    <row r="1" spans="2:34" ht="14.25" thickBot="1" x14ac:dyDescent="0.2">
      <c r="B1" s="29" t="s">
        <v>96</v>
      </c>
    </row>
    <row r="2" spans="2:34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34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34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34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34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34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34" ht="16.5" customHeight="1" x14ac:dyDescent="0.15">
      <c r="B8" s="56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34" ht="14.25" customHeight="1" x14ac:dyDescent="0.15">
      <c r="B9" s="56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34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34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34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34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65</v>
      </c>
      <c r="R13" s="247"/>
      <c r="S13" s="248"/>
      <c r="T13" s="249">
        <f t="shared" ref="T13:T22" si="0">IFERROR(ROUNDDOWN(Q13/M13,0),"")</f>
        <v>3</v>
      </c>
      <c r="U13" s="250"/>
      <c r="V13" s="250"/>
      <c r="W13" s="251">
        <f t="shared" ref="W13:W22" si="1">IFERROR(Q13-(T13*M13),"")</f>
        <v>5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</row>
    <row r="14" spans="2:34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100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10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</row>
    <row r="15" spans="2:34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107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17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</row>
    <row r="16" spans="2:34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60</v>
      </c>
      <c r="R16" s="247"/>
      <c r="S16" s="248"/>
      <c r="T16" s="334">
        <f>IFERROR(ROUNDDOWN(Q16/M16,0),"")</f>
        <v>1</v>
      </c>
      <c r="U16" s="335"/>
      <c r="V16" s="335"/>
      <c r="W16" s="331">
        <f>IFERROR(Q16-(T16*M16),"")</f>
        <v>0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</row>
    <row r="17" spans="2:34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66</v>
      </c>
      <c r="R17" s="247"/>
      <c r="S17" s="248"/>
      <c r="T17" s="334">
        <f>IFERROR(ROUNDDOWN(Q17/M17,0),"")</f>
        <v>1</v>
      </c>
      <c r="U17" s="335"/>
      <c r="V17" s="335"/>
      <c r="W17" s="331">
        <f>IFERROR(Q17-(T17*M17),"")</f>
        <v>6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</row>
    <row r="18" spans="2:34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13</v>
      </c>
      <c r="R18" s="247"/>
      <c r="S18" s="248"/>
      <c r="T18" s="334">
        <f t="shared" si="0"/>
        <v>0</v>
      </c>
      <c r="U18" s="335"/>
      <c r="V18" s="335"/>
      <c r="W18" s="331">
        <f t="shared" si="1"/>
        <v>13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</row>
    <row r="19" spans="2:34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41</v>
      </c>
      <c r="R19" s="247"/>
      <c r="S19" s="248"/>
      <c r="T19" s="249">
        <f t="shared" si="0"/>
        <v>1</v>
      </c>
      <c r="U19" s="250"/>
      <c r="V19" s="250"/>
      <c r="W19" s="251">
        <f t="shared" si="1"/>
        <v>1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</row>
    <row r="20" spans="2:34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6</v>
      </c>
      <c r="R20" s="247"/>
      <c r="S20" s="248"/>
      <c r="T20" s="249">
        <f t="shared" si="0"/>
        <v>0</v>
      </c>
      <c r="U20" s="250"/>
      <c r="V20" s="250"/>
      <c r="W20" s="251">
        <f t="shared" si="1"/>
        <v>6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</row>
    <row r="21" spans="2:34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14</v>
      </c>
      <c r="R21" s="247"/>
      <c r="S21" s="248"/>
      <c r="T21" s="249">
        <f t="shared" si="0"/>
        <v>0</v>
      </c>
      <c r="U21" s="250"/>
      <c r="V21" s="250"/>
      <c r="W21" s="251">
        <f t="shared" si="1"/>
        <v>14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</row>
    <row r="22" spans="2:34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103</v>
      </c>
      <c r="R22" s="247"/>
      <c r="S22" s="248"/>
      <c r="T22" s="249">
        <f t="shared" si="0"/>
        <v>1</v>
      </c>
      <c r="U22" s="250"/>
      <c r="V22" s="250"/>
      <c r="W22" s="251">
        <f t="shared" si="1"/>
        <v>13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</row>
    <row r="23" spans="2:34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575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34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97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34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34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4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4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34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34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34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34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청라센터(저온)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363" t="str">
        <f>G8</f>
        <v>인천광역시 서구 북항로120번길 55,
청라로지스틱스센터3, 9층</v>
      </c>
      <c r="H34" s="363"/>
      <c r="I34" s="363"/>
      <c r="J34" s="363"/>
      <c r="K34" s="363"/>
      <c r="L34" s="363"/>
      <c r="M34" s="363"/>
      <c r="N34" s="363"/>
      <c r="O34" s="363"/>
      <c r="P34" s="363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65</v>
      </c>
      <c r="R39" s="174"/>
      <c r="S39" s="174"/>
      <c r="T39" s="175">
        <f t="shared" ref="T39:T48" si="4">T13</f>
        <v>3</v>
      </c>
      <c r="U39" s="175"/>
      <c r="V39" s="175"/>
      <c r="W39" s="176">
        <f t="shared" ref="W39:W48" si="5">W13</f>
        <v>5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100</v>
      </c>
      <c r="R40" s="174"/>
      <c r="S40" s="174"/>
      <c r="T40" s="175">
        <f t="shared" si="4"/>
        <v>1</v>
      </c>
      <c r="U40" s="175"/>
      <c r="V40" s="175"/>
      <c r="W40" s="176">
        <f t="shared" si="5"/>
        <v>10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107</v>
      </c>
      <c r="R41" s="174"/>
      <c r="S41" s="174"/>
      <c r="T41" s="175">
        <f t="shared" si="4"/>
        <v>1</v>
      </c>
      <c r="U41" s="175"/>
      <c r="V41" s="175"/>
      <c r="W41" s="176">
        <f t="shared" si="5"/>
        <v>17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60</v>
      </c>
      <c r="R42" s="174"/>
      <c r="S42" s="174"/>
      <c r="T42" s="175">
        <f t="shared" si="4"/>
        <v>1</v>
      </c>
      <c r="U42" s="175"/>
      <c r="V42" s="175"/>
      <c r="W42" s="176">
        <f t="shared" si="5"/>
        <v>0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66</v>
      </c>
      <c r="R43" s="174"/>
      <c r="S43" s="174"/>
      <c r="T43" s="175">
        <f t="shared" si="4"/>
        <v>1</v>
      </c>
      <c r="U43" s="175"/>
      <c r="V43" s="175"/>
      <c r="W43" s="176">
        <f t="shared" si="5"/>
        <v>6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13</v>
      </c>
      <c r="R44" s="174"/>
      <c r="S44" s="174"/>
      <c r="T44" s="175">
        <f t="shared" si="4"/>
        <v>0</v>
      </c>
      <c r="U44" s="175"/>
      <c r="V44" s="175"/>
      <c r="W44" s="176">
        <f t="shared" si="5"/>
        <v>13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41</v>
      </c>
      <c r="R45" s="174"/>
      <c r="S45" s="174"/>
      <c r="T45" s="175">
        <f t="shared" si="4"/>
        <v>1</v>
      </c>
      <c r="U45" s="175"/>
      <c r="V45" s="175"/>
      <c r="W45" s="176">
        <f t="shared" si="5"/>
        <v>1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6</v>
      </c>
      <c r="R46" s="174"/>
      <c r="S46" s="174"/>
      <c r="T46" s="175">
        <f t="shared" si="4"/>
        <v>0</v>
      </c>
      <c r="U46" s="175"/>
      <c r="V46" s="175"/>
      <c r="W46" s="176">
        <f t="shared" si="5"/>
        <v>6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14</v>
      </c>
      <c r="R47" s="174"/>
      <c r="S47" s="174"/>
      <c r="T47" s="175">
        <f t="shared" si="4"/>
        <v>0</v>
      </c>
      <c r="U47" s="175"/>
      <c r="V47" s="175"/>
      <c r="W47" s="176">
        <f t="shared" si="5"/>
        <v>14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103</v>
      </c>
      <c r="R48" s="174"/>
      <c r="S48" s="174"/>
      <c r="T48" s="175">
        <f t="shared" si="4"/>
        <v>1</v>
      </c>
      <c r="U48" s="175"/>
      <c r="V48" s="175"/>
      <c r="W48" s="176">
        <f t="shared" si="5"/>
        <v>13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575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인천광역시 서구 북항로120번길 55,
청라로지스틱스센터3, 9층
02)437-0500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W13:Z17">
    <cfRule type="expression" dxfId="336" priority="2">
      <formula>Q13:S22=0</formula>
    </cfRule>
  </conditionalFormatting>
  <conditionalFormatting sqref="W18:Z22">
    <cfRule type="expression" dxfId="335" priority="7764">
      <formula>Q18:S22=0</formula>
    </cfRule>
  </conditionalFormatting>
  <conditionalFormatting sqref="W39:Z43">
    <cfRule type="expression" dxfId="334" priority="1">
      <formula>Q13:S22=0</formula>
    </cfRule>
  </conditionalFormatting>
  <conditionalFormatting sqref="W44:Z48">
    <cfRule type="expression" dxfId="333" priority="8464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G8:L11 N8:P11 H2:K5 G2:G6 M2:P5 L2:L6 C12:E12 Q2:AH11 G34:L37 N34:P37 H26:K31 G26:G32 Q26:AH37 M26:P31 L26:L32 E23:M23 W24 C18:E22 Q13:Q22 E13:E17 C45:D48 M8:M22 T13:T22 B12:B24 T39:T48 Q39:Q48 M34:M49 AA38:AA48 E38:E49 B38:B39 B45:B50 B41:B43 B40:D40 AA12:AA22" xr:uid="{0236711B-EF35-441E-8C91-30E5C4F2F99A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2D9BE-FB5B-4D49-9C25-9722A5EB4AEA}">
  <sheetPr>
    <tabColor theme="5" tint="0.39997558519241921"/>
    <pageSetUpPr fitToPage="1"/>
  </sheetPr>
  <dimension ref="A1:AO52"/>
  <sheetViews>
    <sheetView topLeftCell="A26"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1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1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1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1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1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1" ht="16.5" customHeight="1" x14ac:dyDescent="0.15">
      <c r="B8" s="56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1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1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1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1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1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29</v>
      </c>
      <c r="R13" s="247"/>
      <c r="S13" s="248"/>
      <c r="T13" s="249">
        <f t="shared" ref="T13:T22" si="0">IFERROR(ROUNDDOWN(Q13/M13,0),"")</f>
        <v>1</v>
      </c>
      <c r="U13" s="250"/>
      <c r="V13" s="250"/>
      <c r="W13" s="251">
        <f t="shared" ref="W13:W22" si="1">IFERROR(Q13-(T13*M13),"")</f>
        <v>9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O13" s="52"/>
    </row>
    <row r="14" spans="2:41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47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47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O14" s="52"/>
    </row>
    <row r="15" spans="2:41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34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34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O15" s="52"/>
    </row>
    <row r="16" spans="2:41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26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26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O16" s="52"/>
    </row>
    <row r="17" spans="2:41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41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41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O17" s="52"/>
    </row>
    <row r="18" spans="2:41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3</v>
      </c>
      <c r="R18" s="247"/>
      <c r="S18" s="248"/>
      <c r="T18" s="334">
        <f t="shared" si="0"/>
        <v>0</v>
      </c>
      <c r="U18" s="335"/>
      <c r="V18" s="335"/>
      <c r="W18" s="331">
        <f t="shared" si="1"/>
        <v>3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O18" s="52"/>
    </row>
    <row r="19" spans="2:41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7</v>
      </c>
      <c r="R19" s="247"/>
      <c r="S19" s="248"/>
      <c r="T19" s="249">
        <f t="shared" si="0"/>
        <v>0</v>
      </c>
      <c r="U19" s="250"/>
      <c r="V19" s="250"/>
      <c r="W19" s="251">
        <f t="shared" si="1"/>
        <v>7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  <c r="AO19" s="52"/>
    </row>
    <row r="20" spans="2:41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1</v>
      </c>
      <c r="R20" s="247"/>
      <c r="S20" s="248"/>
      <c r="T20" s="249">
        <f t="shared" si="0"/>
        <v>0</v>
      </c>
      <c r="U20" s="250"/>
      <c r="V20" s="250"/>
      <c r="W20" s="251">
        <f t="shared" si="1"/>
        <v>1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K20" s="78"/>
      <c r="AO20" s="52"/>
    </row>
    <row r="21" spans="2:41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2</v>
      </c>
      <c r="R21" s="247"/>
      <c r="S21" s="248"/>
      <c r="T21" s="249">
        <f t="shared" si="0"/>
        <v>0</v>
      </c>
      <c r="U21" s="250"/>
      <c r="V21" s="250"/>
      <c r="W21" s="251">
        <f t="shared" si="1"/>
        <v>2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K21" s="78"/>
      <c r="AO21" s="52"/>
    </row>
    <row r="22" spans="2:41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29</v>
      </c>
      <c r="R22" s="247"/>
      <c r="S22" s="248"/>
      <c r="T22" s="249">
        <f t="shared" si="0"/>
        <v>0</v>
      </c>
      <c r="U22" s="250"/>
      <c r="V22" s="250"/>
      <c r="W22" s="251">
        <f t="shared" si="1"/>
        <v>29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  <c r="AO22" s="53"/>
    </row>
    <row r="23" spans="2:41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219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41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33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1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1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1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1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1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평택센터(저온)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경기도 평택시 진위면 마산8로10,
진위물류센터 창고동 1층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29</v>
      </c>
      <c r="R39" s="174"/>
      <c r="S39" s="174"/>
      <c r="T39" s="175">
        <f t="shared" ref="T39:T48" si="4">T13</f>
        <v>1</v>
      </c>
      <c r="U39" s="175"/>
      <c r="V39" s="175"/>
      <c r="W39" s="176">
        <f t="shared" ref="W39:W48" si="5">W13</f>
        <v>9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47</v>
      </c>
      <c r="R40" s="174"/>
      <c r="S40" s="174"/>
      <c r="T40" s="175">
        <f t="shared" si="4"/>
        <v>0</v>
      </c>
      <c r="U40" s="175"/>
      <c r="V40" s="175"/>
      <c r="W40" s="176">
        <f t="shared" si="5"/>
        <v>47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34</v>
      </c>
      <c r="R41" s="174"/>
      <c r="S41" s="174"/>
      <c r="T41" s="175">
        <f t="shared" si="4"/>
        <v>0</v>
      </c>
      <c r="U41" s="175"/>
      <c r="V41" s="175"/>
      <c r="W41" s="176">
        <f t="shared" si="5"/>
        <v>34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26</v>
      </c>
      <c r="R42" s="174"/>
      <c r="S42" s="174"/>
      <c r="T42" s="175">
        <f t="shared" si="4"/>
        <v>0</v>
      </c>
      <c r="U42" s="175"/>
      <c r="V42" s="175"/>
      <c r="W42" s="176">
        <f t="shared" si="5"/>
        <v>26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41</v>
      </c>
      <c r="R43" s="174"/>
      <c r="S43" s="174"/>
      <c r="T43" s="175">
        <f t="shared" si="4"/>
        <v>0</v>
      </c>
      <c r="U43" s="175"/>
      <c r="V43" s="175"/>
      <c r="W43" s="176">
        <f t="shared" si="5"/>
        <v>41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3</v>
      </c>
      <c r="R44" s="174"/>
      <c r="S44" s="174"/>
      <c r="T44" s="175">
        <f t="shared" si="4"/>
        <v>0</v>
      </c>
      <c r="U44" s="175"/>
      <c r="V44" s="175"/>
      <c r="W44" s="176">
        <f t="shared" si="5"/>
        <v>3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7</v>
      </c>
      <c r="R45" s="174"/>
      <c r="S45" s="174"/>
      <c r="T45" s="175">
        <f t="shared" si="4"/>
        <v>0</v>
      </c>
      <c r="U45" s="175"/>
      <c r="V45" s="175"/>
      <c r="W45" s="176">
        <f t="shared" si="5"/>
        <v>7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1</v>
      </c>
      <c r="R46" s="174"/>
      <c r="S46" s="174"/>
      <c r="T46" s="175">
        <f t="shared" si="4"/>
        <v>0</v>
      </c>
      <c r="U46" s="175"/>
      <c r="V46" s="175"/>
      <c r="W46" s="176">
        <f t="shared" si="5"/>
        <v>1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2</v>
      </c>
      <c r="R47" s="174"/>
      <c r="S47" s="174"/>
      <c r="T47" s="175">
        <f t="shared" si="4"/>
        <v>0</v>
      </c>
      <c r="U47" s="175"/>
      <c r="V47" s="175"/>
      <c r="W47" s="176">
        <f t="shared" si="5"/>
        <v>2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29</v>
      </c>
      <c r="R48" s="174"/>
      <c r="S48" s="174"/>
      <c r="T48" s="175">
        <f t="shared" si="4"/>
        <v>0</v>
      </c>
      <c r="U48" s="175"/>
      <c r="V48" s="175"/>
      <c r="W48" s="176">
        <f t="shared" si="5"/>
        <v>29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219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경기도 평택시 진위면 마산8로10,
진위물류센터 창고동 1층
강민구 대리 031-663-9260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W13:Z17">
    <cfRule type="expression" dxfId="332" priority="2">
      <formula>Q13:S22=0</formula>
    </cfRule>
  </conditionalFormatting>
  <conditionalFormatting sqref="W18:Z22">
    <cfRule type="expression" dxfId="331" priority="7760">
      <formula>Q18:S22=0</formula>
    </cfRule>
  </conditionalFormatting>
  <conditionalFormatting sqref="W39:Z43">
    <cfRule type="expression" dxfId="330" priority="1">
      <formula>Q13:S22=0</formula>
    </cfRule>
  </conditionalFormatting>
  <conditionalFormatting sqref="W44:Z48">
    <cfRule type="expression" dxfId="329" priority="8460">
      <formula>Q14:S23=0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Q13:Q22 M8:M22 T13:T22 B12:B24 T39:T48 Q39:Q48 M34:M49 AA38:AA48 E38:E49 B38:B39 B45:B50 B41:B43 B40:D40 AA12:AA22" xr:uid="{902EFC78-13D4-4B95-92DE-2E3487180FE2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D2FA0-1440-4DCC-8EE0-1EFD404C3CCE}">
  <sheetPr>
    <tabColor theme="5" tint="0.39997558519241921"/>
    <pageSetUpPr fitToPage="1"/>
  </sheetPr>
  <dimension ref="A1:AN52"/>
  <sheetViews>
    <sheetView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6.5546875" style="5" customWidth="1"/>
    <col min="40" max="40" width="12.77734375" style="5" customWidth="1"/>
    <col min="41" max="42" width="2.33203125" style="5"/>
    <col min="43" max="43" width="5.6640625" style="5" bestFit="1" customWidth="1"/>
    <col min="44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93</v>
      </c>
    </row>
    <row r="2" spans="2:40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0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0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0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0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0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0" ht="16.5" customHeight="1" x14ac:dyDescent="0.15">
      <c r="B8" s="56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0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0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0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0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0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76</v>
      </c>
      <c r="R13" s="247"/>
      <c r="S13" s="248"/>
      <c r="T13" s="249">
        <f t="shared" ref="T13:T22" si="0">IFERROR(ROUNDDOWN(Q13/M13,0),"")</f>
        <v>3</v>
      </c>
      <c r="U13" s="250"/>
      <c r="V13" s="250"/>
      <c r="W13" s="251">
        <f t="shared" ref="W13:W22" si="1">IFERROR(Q13-(T13*M13),"")</f>
        <v>16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M13" s="22"/>
      <c r="AN13" s="22"/>
    </row>
    <row r="14" spans="2:40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122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32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M14" s="22"/>
      <c r="AN14" s="22"/>
    </row>
    <row r="15" spans="2:40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108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18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M15" s="22"/>
      <c r="AN15" s="22"/>
    </row>
    <row r="16" spans="2:40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45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45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M16" s="22"/>
      <c r="AN16" s="22"/>
    </row>
    <row r="17" spans="2:40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65</v>
      </c>
      <c r="R17" s="247"/>
      <c r="S17" s="248"/>
      <c r="T17" s="334">
        <f>IFERROR(ROUNDDOWN(Q17/M17,0),"")</f>
        <v>1</v>
      </c>
      <c r="U17" s="335"/>
      <c r="V17" s="335"/>
      <c r="W17" s="331">
        <f>IFERROR(Q17-(T17*M17),"")</f>
        <v>5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M17" s="22"/>
      <c r="AN17" s="22"/>
    </row>
    <row r="18" spans="2:40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54</v>
      </c>
      <c r="R18" s="247"/>
      <c r="S18" s="248"/>
      <c r="T18" s="334">
        <f t="shared" si="0"/>
        <v>1</v>
      </c>
      <c r="U18" s="335"/>
      <c r="V18" s="335"/>
      <c r="W18" s="331">
        <f t="shared" si="1"/>
        <v>14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M18"/>
      <c r="AN18"/>
    </row>
    <row r="19" spans="2:40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109</v>
      </c>
      <c r="R19" s="247"/>
      <c r="S19" s="248"/>
      <c r="T19" s="249">
        <f t="shared" si="0"/>
        <v>2</v>
      </c>
      <c r="U19" s="250"/>
      <c r="V19" s="250"/>
      <c r="W19" s="251">
        <f t="shared" si="1"/>
        <v>29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  <c r="AM19"/>
      <c r="AN19"/>
    </row>
    <row r="20" spans="2:40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6</v>
      </c>
      <c r="R20" s="247"/>
      <c r="S20" s="248"/>
      <c r="T20" s="249">
        <f t="shared" si="0"/>
        <v>0</v>
      </c>
      <c r="U20" s="250"/>
      <c r="V20" s="250"/>
      <c r="W20" s="251">
        <f t="shared" si="1"/>
        <v>6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M20" s="35"/>
      <c r="AN20" s="35"/>
    </row>
    <row r="21" spans="2:40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13</v>
      </c>
      <c r="R21" s="247"/>
      <c r="S21" s="248"/>
      <c r="T21" s="249">
        <f t="shared" si="0"/>
        <v>0</v>
      </c>
      <c r="U21" s="250"/>
      <c r="V21" s="250"/>
      <c r="W21" s="251">
        <f t="shared" si="1"/>
        <v>13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M21" s="35"/>
      <c r="AN21" s="35"/>
    </row>
    <row r="22" spans="2:40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160</v>
      </c>
      <c r="R22" s="247"/>
      <c r="S22" s="248"/>
      <c r="T22" s="249">
        <f t="shared" si="0"/>
        <v>1</v>
      </c>
      <c r="U22" s="250"/>
      <c r="V22" s="250"/>
      <c r="W22" s="251">
        <f t="shared" si="1"/>
        <v>70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</row>
    <row r="23" spans="2:40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758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</row>
    <row r="24" spans="2:40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92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0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0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0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0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0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0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0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0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포천센터(저온)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경기도 포천시 설운동 477,B2F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76</v>
      </c>
      <c r="R39" s="174"/>
      <c r="S39" s="174"/>
      <c r="T39" s="175">
        <f t="shared" ref="T39:T48" si="4">T13</f>
        <v>3</v>
      </c>
      <c r="U39" s="175"/>
      <c r="V39" s="175"/>
      <c r="W39" s="176">
        <f t="shared" ref="W39:W48" si="5">W13</f>
        <v>16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122</v>
      </c>
      <c r="R40" s="174"/>
      <c r="S40" s="174"/>
      <c r="T40" s="175">
        <f t="shared" si="4"/>
        <v>1</v>
      </c>
      <c r="U40" s="175"/>
      <c r="V40" s="175"/>
      <c r="W40" s="176">
        <f t="shared" si="5"/>
        <v>32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108</v>
      </c>
      <c r="R41" s="174"/>
      <c r="S41" s="174"/>
      <c r="T41" s="175">
        <f t="shared" si="4"/>
        <v>1</v>
      </c>
      <c r="U41" s="175"/>
      <c r="V41" s="175"/>
      <c r="W41" s="176">
        <f t="shared" si="5"/>
        <v>18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45</v>
      </c>
      <c r="R42" s="174"/>
      <c r="S42" s="174"/>
      <c r="T42" s="175">
        <f t="shared" si="4"/>
        <v>0</v>
      </c>
      <c r="U42" s="175"/>
      <c r="V42" s="175"/>
      <c r="W42" s="176">
        <f t="shared" si="5"/>
        <v>45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65</v>
      </c>
      <c r="R43" s="174"/>
      <c r="S43" s="174"/>
      <c r="T43" s="175">
        <f t="shared" si="4"/>
        <v>1</v>
      </c>
      <c r="U43" s="175"/>
      <c r="V43" s="175"/>
      <c r="W43" s="176">
        <f t="shared" si="5"/>
        <v>5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54</v>
      </c>
      <c r="R44" s="174"/>
      <c r="S44" s="174"/>
      <c r="T44" s="175">
        <f t="shared" si="4"/>
        <v>1</v>
      </c>
      <c r="U44" s="175"/>
      <c r="V44" s="175"/>
      <c r="W44" s="176">
        <f t="shared" si="5"/>
        <v>14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109</v>
      </c>
      <c r="R45" s="174"/>
      <c r="S45" s="174"/>
      <c r="T45" s="175">
        <f t="shared" si="4"/>
        <v>2</v>
      </c>
      <c r="U45" s="175"/>
      <c r="V45" s="175"/>
      <c r="W45" s="176">
        <f t="shared" si="5"/>
        <v>29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6</v>
      </c>
      <c r="R46" s="174"/>
      <c r="S46" s="174"/>
      <c r="T46" s="175">
        <f t="shared" si="4"/>
        <v>0</v>
      </c>
      <c r="U46" s="175"/>
      <c r="V46" s="175"/>
      <c r="W46" s="176">
        <f t="shared" si="5"/>
        <v>6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13</v>
      </c>
      <c r="R47" s="174"/>
      <c r="S47" s="174"/>
      <c r="T47" s="175">
        <f t="shared" si="4"/>
        <v>0</v>
      </c>
      <c r="U47" s="175"/>
      <c r="V47" s="175"/>
      <c r="W47" s="176">
        <f t="shared" si="5"/>
        <v>13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160</v>
      </c>
      <c r="R48" s="174"/>
      <c r="S48" s="174"/>
      <c r="T48" s="175">
        <f t="shared" si="4"/>
        <v>1</v>
      </c>
      <c r="U48" s="175"/>
      <c r="V48" s="175"/>
      <c r="W48" s="176">
        <f t="shared" si="5"/>
        <v>70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758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경기도 포천시 설운동 477,B2F
031-543-2486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AA13:AH17">
    <cfRule type="expression" dxfId="328" priority="3">
      <formula>Q13:S22=0</formula>
    </cfRule>
  </conditionalFormatting>
  <conditionalFormatting sqref="AA18:AH19">
    <cfRule type="expression" dxfId="327" priority="7757">
      <formula>Q18:S22=0</formula>
    </cfRule>
  </conditionalFormatting>
  <conditionalFormatting sqref="AA20:AH20">
    <cfRule type="expression" dxfId="326" priority="1">
      <formula>Q20:S29=0</formula>
    </cfRule>
  </conditionalFormatting>
  <conditionalFormatting sqref="AA21:AH22">
    <cfRule type="expression" dxfId="325" priority="7">
      <formula>Q21:S24=0</formula>
    </cfRule>
  </conditionalFormatting>
  <conditionalFormatting sqref="AA39:AH48">
    <cfRule type="expression" dxfId="324" priority="2">
      <formula>Q13:S22=0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G8:L11 N8:P11 H2:K5 G2:G6 M2:P5 L2:L6 C12:E12 Q2:AH11 G34:L37 N34:P37 H26:K31 G26:G32 Q26:AH37 M26:P31 L26:L32 E23:M23 W24 C18:E22 AA38:AA48 E13:E17 C45:D48 M8:M22 T13:T22 B12:B24 T39:T48 Q39:Q48 M34:M49 Q13:Q22 E38:E49 B38:B39 B45:B50 B41:B43 B40:D40 AA12:AA22" xr:uid="{17112A8C-CD19-476D-9F28-7B13EAAFB5C3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A2EC2-B978-484D-AA1E-D5B1B0DD5B50}">
  <sheetPr>
    <tabColor theme="5" tint="0.39997558519241921"/>
    <pageSetUpPr fitToPage="1"/>
  </sheetPr>
  <dimension ref="A1:AP52"/>
  <sheetViews>
    <sheetView zoomScaleNormal="100" workbookViewId="0">
      <selection activeCell="AA22" sqref="AA22:AH22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39" width="2.33203125" style="5"/>
    <col min="40" max="40" width="30.33203125" style="5" bestFit="1" customWidth="1"/>
    <col min="41" max="41" width="4" style="5" bestFit="1" customWidth="1"/>
    <col min="42" max="16384" width="2.33203125" style="5"/>
  </cols>
  <sheetData>
    <row r="1" spans="2:42" ht="14.25" thickBot="1" x14ac:dyDescent="0.2">
      <c r="B1" s="29" t="s">
        <v>38</v>
      </c>
    </row>
    <row r="2" spans="2:42" ht="20.100000000000001" customHeight="1" x14ac:dyDescent="0.15">
      <c r="B2" s="555" t="s">
        <v>11</v>
      </c>
      <c r="C2" s="556"/>
      <c r="D2" s="557"/>
      <c r="E2" s="557"/>
      <c r="F2" s="557"/>
      <c r="G2" s="557"/>
      <c r="H2" s="557"/>
      <c r="I2" s="557"/>
      <c r="J2" s="557"/>
      <c r="K2" s="557"/>
      <c r="L2" s="557"/>
      <c r="M2" s="557"/>
      <c r="N2" s="557"/>
      <c r="O2" s="557"/>
      <c r="P2" s="557"/>
      <c r="Q2" s="557"/>
      <c r="R2" s="557"/>
      <c r="S2" s="557"/>
      <c r="T2" s="557"/>
      <c r="U2" s="557"/>
      <c r="V2" s="557"/>
      <c r="W2" s="557"/>
      <c r="X2" s="557"/>
      <c r="Y2" s="557"/>
      <c r="Z2" s="557"/>
      <c r="AA2" s="557"/>
      <c r="AB2" s="557"/>
      <c r="AC2" s="557"/>
      <c r="AD2" s="557"/>
      <c r="AE2" s="557"/>
      <c r="AF2" s="557"/>
      <c r="AG2" s="557"/>
      <c r="AH2" s="558"/>
    </row>
    <row r="3" spans="2:42" ht="20.100000000000001" customHeight="1" thickBot="1" x14ac:dyDescent="0.2">
      <c r="B3" s="559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560"/>
    </row>
    <row r="4" spans="2:42" ht="13.5" customHeight="1" x14ac:dyDescent="0.15">
      <c r="B4" s="56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202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564"/>
    </row>
    <row r="5" spans="2:42" x14ac:dyDescent="0.15">
      <c r="B5" s="56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565"/>
    </row>
    <row r="6" spans="2:42" ht="13.5" customHeight="1" x14ac:dyDescent="0.15">
      <c r="B6" s="56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203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204</v>
      </c>
      <c r="AE6" s="284"/>
      <c r="AF6" s="284"/>
      <c r="AG6" s="284"/>
      <c r="AH6" s="566"/>
    </row>
    <row r="7" spans="2:42" x14ac:dyDescent="0.15">
      <c r="B7" s="56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566"/>
    </row>
    <row r="8" spans="2:42" ht="16.5" customHeight="1" x14ac:dyDescent="0.15">
      <c r="B8" s="56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205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568"/>
    </row>
    <row r="9" spans="2:42" ht="14.25" customHeight="1" x14ac:dyDescent="0.15">
      <c r="B9" s="56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568"/>
    </row>
    <row r="10" spans="2:42" ht="13.5" customHeight="1" x14ac:dyDescent="0.15">
      <c r="B10" s="56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206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207</v>
      </c>
      <c r="AE10" s="284"/>
      <c r="AF10" s="284"/>
      <c r="AG10" s="284"/>
      <c r="AH10" s="566"/>
    </row>
    <row r="11" spans="2:42" ht="14.25" thickBot="1" x14ac:dyDescent="0.2">
      <c r="B11" s="56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567"/>
    </row>
    <row r="12" spans="2:42" ht="20.100000000000001" customHeight="1" x14ac:dyDescent="0.15">
      <c r="B12" s="4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552"/>
    </row>
    <row r="13" spans="2:42" ht="21.95" customHeight="1" x14ac:dyDescent="0.15">
      <c r="B13" s="730">
        <f>'원주(날짜변경!!)'!$B$13</f>
        <v>46307</v>
      </c>
      <c r="C13" s="731"/>
      <c r="D13" s="732"/>
      <c r="E13" s="243" t="s">
        <v>198</v>
      </c>
      <c r="F13" s="244"/>
      <c r="G13" s="244"/>
      <c r="H13" s="244"/>
      <c r="I13" s="244"/>
      <c r="J13" s="244"/>
      <c r="K13" s="244"/>
      <c r="L13" s="245"/>
      <c r="M13" s="243">
        <v>20</v>
      </c>
      <c r="N13" s="244"/>
      <c r="O13" s="244"/>
      <c r="P13" s="245"/>
      <c r="Q13" s="246">
        <f>IFERROR(VLOOKUP($B$1,오뗄피벗!$A:$DY,2,FALSE),0)</f>
        <v>76</v>
      </c>
      <c r="R13" s="247"/>
      <c r="S13" s="248"/>
      <c r="T13" s="249">
        <f t="shared" ref="T13:T22" si="0">IFERROR(ROUNDDOWN(Q13/M13,0),"")</f>
        <v>3</v>
      </c>
      <c r="U13" s="250"/>
      <c r="V13" s="250"/>
      <c r="W13" s="251">
        <f t="shared" ref="W13:W22" si="1">IFERROR(Q13-(T13*M13),"")</f>
        <v>16</v>
      </c>
      <c r="X13" s="252"/>
      <c r="Y13" s="252"/>
      <c r="Z13" s="253"/>
      <c r="AA13" s="329" t="s">
        <v>423</v>
      </c>
      <c r="AB13" s="335"/>
      <c r="AC13" s="335"/>
      <c r="AD13" s="335"/>
      <c r="AE13" s="335"/>
      <c r="AF13" s="335"/>
      <c r="AG13" s="335"/>
      <c r="AH13" s="729"/>
      <c r="AN13" s="54"/>
      <c r="AO13" s="54"/>
    </row>
    <row r="14" spans="2:42" ht="21.95" customHeight="1" x14ac:dyDescent="0.15">
      <c r="B14" s="90"/>
      <c r="C14" s="85"/>
      <c r="D14" s="85"/>
      <c r="E14" s="244" t="s">
        <v>220</v>
      </c>
      <c r="F14" s="244"/>
      <c r="G14" s="244"/>
      <c r="H14" s="244"/>
      <c r="I14" s="244"/>
      <c r="J14" s="244"/>
      <c r="K14" s="244"/>
      <c r="L14" s="245"/>
      <c r="M14" s="243">
        <v>90</v>
      </c>
      <c r="N14" s="244"/>
      <c r="O14" s="244"/>
      <c r="P14" s="245"/>
      <c r="Q14" s="246">
        <f>IFERROR(VLOOKUP($B$1,오뗄피벗!$A:$DY,3,FALSE),0)</f>
        <v>86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86</v>
      </c>
      <c r="X14" s="252"/>
      <c r="Y14" s="252"/>
      <c r="Z14" s="253"/>
      <c r="AA14" s="329" t="s">
        <v>418</v>
      </c>
      <c r="AB14" s="335"/>
      <c r="AC14" s="335"/>
      <c r="AD14" s="335"/>
      <c r="AE14" s="335"/>
      <c r="AF14" s="335"/>
      <c r="AG14" s="335"/>
      <c r="AH14" s="729"/>
      <c r="AN14" s="54"/>
      <c r="AO14" s="54"/>
      <c r="AP14" s="54"/>
    </row>
    <row r="15" spans="2:42" ht="21.95" customHeight="1" x14ac:dyDescent="0.15">
      <c r="B15" s="87"/>
      <c r="C15" s="83"/>
      <c r="D15" s="83"/>
      <c r="E15" s="244" t="s">
        <v>221</v>
      </c>
      <c r="F15" s="244"/>
      <c r="G15" s="244"/>
      <c r="H15" s="244"/>
      <c r="I15" s="244"/>
      <c r="J15" s="244"/>
      <c r="K15" s="244"/>
      <c r="L15" s="245"/>
      <c r="M15" s="243">
        <v>90</v>
      </c>
      <c r="N15" s="244"/>
      <c r="O15" s="244"/>
      <c r="P15" s="245"/>
      <c r="Q15" s="246">
        <f>IFERROR(VLOOKUP($B$1,오뗄피벗!$A:$DY,4,FALSE),0)</f>
        <v>69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69</v>
      </c>
      <c r="X15" s="252"/>
      <c r="Y15" s="252"/>
      <c r="Z15" s="253"/>
      <c r="AA15" s="329" t="s">
        <v>418</v>
      </c>
      <c r="AB15" s="335"/>
      <c r="AC15" s="335"/>
      <c r="AD15" s="335"/>
      <c r="AE15" s="335"/>
      <c r="AF15" s="335"/>
      <c r="AG15" s="335"/>
      <c r="AH15" s="729"/>
      <c r="AN15" s="54"/>
      <c r="AO15" s="54"/>
      <c r="AP15" s="54"/>
    </row>
    <row r="16" spans="2:42" ht="21.95" customHeight="1" x14ac:dyDescent="0.15">
      <c r="B16" s="87"/>
      <c r="C16" s="83"/>
      <c r="D16" s="83"/>
      <c r="E16" s="326" t="s">
        <v>222</v>
      </c>
      <c r="F16" s="326"/>
      <c r="G16" s="326"/>
      <c r="H16" s="326"/>
      <c r="I16" s="326"/>
      <c r="J16" s="326"/>
      <c r="K16" s="326"/>
      <c r="L16" s="327"/>
      <c r="M16" s="325">
        <v>60</v>
      </c>
      <c r="N16" s="326"/>
      <c r="O16" s="326"/>
      <c r="P16" s="327"/>
      <c r="Q16" s="246">
        <f>IFERROR(VLOOKUP($B$1,오뗄피벗!$A:$DY,5,FALSE),0)</f>
        <v>48</v>
      </c>
      <c r="R16" s="247"/>
      <c r="S16" s="248"/>
      <c r="T16" s="334">
        <f>IFERROR(ROUNDDOWN(Q16/M16,0),"")</f>
        <v>0</v>
      </c>
      <c r="U16" s="335"/>
      <c r="V16" s="335"/>
      <c r="W16" s="331">
        <f>IFERROR(Q16-(T16*M16),"")</f>
        <v>48</v>
      </c>
      <c r="X16" s="332"/>
      <c r="Y16" s="332"/>
      <c r="Z16" s="333"/>
      <c r="AA16" s="329" t="s">
        <v>438</v>
      </c>
      <c r="AB16" s="335"/>
      <c r="AC16" s="335"/>
      <c r="AD16" s="335"/>
      <c r="AE16" s="335"/>
      <c r="AF16" s="335"/>
      <c r="AG16" s="335"/>
      <c r="AH16" s="729"/>
      <c r="AN16" s="54"/>
      <c r="AO16" s="54"/>
      <c r="AP16" s="54"/>
    </row>
    <row r="17" spans="2:42" ht="21.95" customHeight="1" x14ac:dyDescent="0.15">
      <c r="B17" s="87"/>
      <c r="C17" s="83"/>
      <c r="D17" s="83"/>
      <c r="E17" s="326" t="s">
        <v>223</v>
      </c>
      <c r="F17" s="326"/>
      <c r="G17" s="326"/>
      <c r="H17" s="326"/>
      <c r="I17" s="326"/>
      <c r="J17" s="326"/>
      <c r="K17" s="326"/>
      <c r="L17" s="327"/>
      <c r="M17" s="325">
        <v>60</v>
      </c>
      <c r="N17" s="326"/>
      <c r="O17" s="326"/>
      <c r="P17" s="327"/>
      <c r="Q17" s="246">
        <f>IFERROR(VLOOKUP($B$1,오뗄피벗!$A:$DY,6,FALSE),0)</f>
        <v>37</v>
      </c>
      <c r="R17" s="247"/>
      <c r="S17" s="248"/>
      <c r="T17" s="334">
        <f>IFERROR(ROUNDDOWN(Q17/M17,0),"")</f>
        <v>0</v>
      </c>
      <c r="U17" s="335"/>
      <c r="V17" s="335"/>
      <c r="W17" s="331">
        <f>IFERROR(Q17-(T17*M17),"")</f>
        <v>37</v>
      </c>
      <c r="X17" s="332"/>
      <c r="Y17" s="332"/>
      <c r="Z17" s="333"/>
      <c r="AA17" s="329" t="s">
        <v>429</v>
      </c>
      <c r="AB17" s="335"/>
      <c r="AC17" s="335"/>
      <c r="AD17" s="335"/>
      <c r="AE17" s="335"/>
      <c r="AF17" s="335"/>
      <c r="AG17" s="335"/>
      <c r="AH17" s="729"/>
      <c r="AN17" s="54"/>
      <c r="AO17" s="54"/>
      <c r="AP17" s="54"/>
    </row>
    <row r="18" spans="2:42" ht="21.95" customHeight="1" x14ac:dyDescent="0.15">
      <c r="B18" s="88"/>
      <c r="C18" s="86" t="s">
        <v>42</v>
      </c>
      <c r="D18" s="86" t="s">
        <v>42</v>
      </c>
      <c r="E18" s="326" t="s">
        <v>200</v>
      </c>
      <c r="F18" s="326"/>
      <c r="G18" s="326"/>
      <c r="H18" s="326"/>
      <c r="I18" s="326"/>
      <c r="J18" s="326"/>
      <c r="K18" s="326"/>
      <c r="L18" s="327"/>
      <c r="M18" s="325">
        <v>40</v>
      </c>
      <c r="N18" s="326"/>
      <c r="O18" s="326"/>
      <c r="P18" s="327"/>
      <c r="Q18" s="246">
        <f>IFERROR(VLOOKUP($B$1,오뗄피벗!$A:$DY,7,FALSE),0)</f>
        <v>54</v>
      </c>
      <c r="R18" s="247"/>
      <c r="S18" s="248"/>
      <c r="T18" s="334">
        <f t="shared" si="0"/>
        <v>1</v>
      </c>
      <c r="U18" s="335"/>
      <c r="V18" s="335"/>
      <c r="W18" s="331">
        <f t="shared" si="1"/>
        <v>14</v>
      </c>
      <c r="X18" s="332"/>
      <c r="Y18" s="332"/>
      <c r="Z18" s="333"/>
      <c r="AA18" s="329" t="s">
        <v>424</v>
      </c>
      <c r="AB18" s="335"/>
      <c r="AC18" s="335"/>
      <c r="AD18" s="335"/>
      <c r="AE18" s="335"/>
      <c r="AF18" s="335"/>
      <c r="AG18" s="335"/>
      <c r="AH18" s="729"/>
      <c r="AN18" s="54"/>
      <c r="AO18" s="54"/>
      <c r="AP18" s="54"/>
    </row>
    <row r="19" spans="2:42" ht="21.95" customHeight="1" x14ac:dyDescent="0.15">
      <c r="B19" s="89"/>
      <c r="C19" s="82" t="s">
        <v>42</v>
      </c>
      <c r="D19" s="82" t="s">
        <v>42</v>
      </c>
      <c r="E19" s="243" t="s">
        <v>201</v>
      </c>
      <c r="F19" s="244"/>
      <c r="G19" s="244"/>
      <c r="H19" s="244"/>
      <c r="I19" s="244"/>
      <c r="J19" s="244"/>
      <c r="K19" s="244"/>
      <c r="L19" s="245"/>
      <c r="M19" s="243">
        <v>40</v>
      </c>
      <c r="N19" s="244"/>
      <c r="O19" s="244"/>
      <c r="P19" s="245"/>
      <c r="Q19" s="246">
        <f>IFERROR(VLOOKUP($B$1,오뗄피벗!$A:$DY,8,FALSE),0)</f>
        <v>52</v>
      </c>
      <c r="R19" s="247"/>
      <c r="S19" s="248"/>
      <c r="T19" s="249">
        <f t="shared" si="0"/>
        <v>1</v>
      </c>
      <c r="U19" s="250"/>
      <c r="V19" s="250"/>
      <c r="W19" s="251">
        <f t="shared" si="1"/>
        <v>12</v>
      </c>
      <c r="X19" s="252"/>
      <c r="Y19" s="252"/>
      <c r="Z19" s="253"/>
      <c r="AA19" s="329" t="s">
        <v>424</v>
      </c>
      <c r="AB19" s="335"/>
      <c r="AC19" s="335"/>
      <c r="AD19" s="335"/>
      <c r="AE19" s="335"/>
      <c r="AF19" s="335"/>
      <c r="AG19" s="335"/>
      <c r="AH19" s="729"/>
      <c r="AN19" s="54"/>
      <c r="AO19" s="54"/>
      <c r="AP19" s="54"/>
    </row>
    <row r="20" spans="2:42" ht="21.95" customHeight="1" x14ac:dyDescent="0.15">
      <c r="B20" s="91" t="s">
        <v>42</v>
      </c>
      <c r="C20" s="84" t="s">
        <v>42</v>
      </c>
      <c r="D20" s="18" t="s">
        <v>42</v>
      </c>
      <c r="E20" s="243" t="s">
        <v>209</v>
      </c>
      <c r="F20" s="244"/>
      <c r="G20" s="244"/>
      <c r="H20" s="244"/>
      <c r="I20" s="244"/>
      <c r="J20" s="244"/>
      <c r="K20" s="244"/>
      <c r="L20" s="245"/>
      <c r="M20" s="243">
        <v>50</v>
      </c>
      <c r="N20" s="244"/>
      <c r="O20" s="244"/>
      <c r="P20" s="245"/>
      <c r="Q20" s="246">
        <f>IFERROR(VLOOKUP($B$1,오뗄피벗!$A:$DY,9,FALSE),0)</f>
        <v>4</v>
      </c>
      <c r="R20" s="247"/>
      <c r="S20" s="248"/>
      <c r="T20" s="249">
        <f t="shared" si="0"/>
        <v>0</v>
      </c>
      <c r="U20" s="250"/>
      <c r="V20" s="250"/>
      <c r="W20" s="251">
        <f t="shared" si="1"/>
        <v>4</v>
      </c>
      <c r="X20" s="252"/>
      <c r="Y20" s="252"/>
      <c r="Z20" s="253"/>
      <c r="AA20" s="329" t="s">
        <v>429</v>
      </c>
      <c r="AB20" s="335"/>
      <c r="AC20" s="335"/>
      <c r="AD20" s="335"/>
      <c r="AE20" s="335"/>
      <c r="AF20" s="335"/>
      <c r="AG20" s="335"/>
      <c r="AH20" s="729"/>
      <c r="AK20" s="78"/>
      <c r="AN20" s="54"/>
      <c r="AO20" s="54"/>
      <c r="AP20" s="54"/>
    </row>
    <row r="21" spans="2:42" ht="21.95" customHeight="1" x14ac:dyDescent="0.15">
      <c r="B21" s="91" t="s">
        <v>42</v>
      </c>
      <c r="C21" s="82" t="s">
        <v>42</v>
      </c>
      <c r="D21" s="18" t="s">
        <v>42</v>
      </c>
      <c r="E21" s="243" t="s">
        <v>210</v>
      </c>
      <c r="F21" s="244"/>
      <c r="G21" s="244"/>
      <c r="H21" s="244"/>
      <c r="I21" s="244"/>
      <c r="J21" s="244"/>
      <c r="K21" s="244"/>
      <c r="L21" s="245"/>
      <c r="M21" s="243">
        <v>50</v>
      </c>
      <c r="N21" s="244"/>
      <c r="O21" s="244"/>
      <c r="P21" s="245"/>
      <c r="Q21" s="246">
        <f>IFERROR(VLOOKUP($B$1,오뗄피벗!$A:$DY,10,FALSE),0)</f>
        <v>6</v>
      </c>
      <c r="R21" s="247"/>
      <c r="S21" s="248"/>
      <c r="T21" s="249">
        <f t="shared" si="0"/>
        <v>0</v>
      </c>
      <c r="U21" s="250"/>
      <c r="V21" s="250"/>
      <c r="W21" s="251">
        <f t="shared" si="1"/>
        <v>6</v>
      </c>
      <c r="X21" s="252"/>
      <c r="Y21" s="252"/>
      <c r="Z21" s="253"/>
      <c r="AA21" s="329" t="s">
        <v>429</v>
      </c>
      <c r="AB21" s="335"/>
      <c r="AC21" s="335"/>
      <c r="AD21" s="335"/>
      <c r="AE21" s="335"/>
      <c r="AF21" s="335"/>
      <c r="AG21" s="335"/>
      <c r="AH21" s="729"/>
      <c r="AK21" s="78"/>
      <c r="AN21" s="54"/>
      <c r="AO21" s="54"/>
      <c r="AP21" s="54"/>
    </row>
    <row r="22" spans="2:42" ht="21.95" customHeight="1" x14ac:dyDescent="0.15">
      <c r="B22" s="91"/>
      <c r="C22" s="18"/>
      <c r="D22" s="18"/>
      <c r="E22" s="243" t="s">
        <v>216</v>
      </c>
      <c r="F22" s="244"/>
      <c r="G22" s="244"/>
      <c r="H22" s="244"/>
      <c r="I22" s="244"/>
      <c r="J22" s="244"/>
      <c r="K22" s="244"/>
      <c r="L22" s="245"/>
      <c r="M22" s="243">
        <v>90</v>
      </c>
      <c r="N22" s="244"/>
      <c r="O22" s="244"/>
      <c r="P22" s="245"/>
      <c r="Q22" s="246">
        <f>IFERROR(VLOOKUP($B$1,오뗄피벗!$A:$DY,11,FALSE),0)</f>
        <v>62</v>
      </c>
      <c r="R22" s="247"/>
      <c r="S22" s="248"/>
      <c r="T22" s="249">
        <f t="shared" si="0"/>
        <v>0</v>
      </c>
      <c r="U22" s="250"/>
      <c r="V22" s="250"/>
      <c r="W22" s="251">
        <f t="shared" si="1"/>
        <v>62</v>
      </c>
      <c r="X22" s="252"/>
      <c r="Y22" s="252"/>
      <c r="Z22" s="253"/>
      <c r="AA22" s="329" t="s">
        <v>430</v>
      </c>
      <c r="AB22" s="335"/>
      <c r="AC22" s="335"/>
      <c r="AD22" s="335"/>
      <c r="AE22" s="335"/>
      <c r="AF22" s="335"/>
      <c r="AG22" s="335"/>
      <c r="AH22" s="729"/>
      <c r="AN22" s="54"/>
      <c r="AO22" s="54"/>
      <c r="AP22" s="54"/>
    </row>
    <row r="23" spans="2:42" ht="16.5" customHeight="1" thickBot="1" x14ac:dyDescent="0.2">
      <c r="B23" s="553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494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554"/>
      <c r="AO23" s="54"/>
      <c r="AP23" s="54"/>
    </row>
    <row r="24" spans="2:42" ht="17.100000000000001" customHeight="1" x14ac:dyDescent="0.15">
      <c r="B24" s="569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32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573"/>
    </row>
    <row r="25" spans="2:42" ht="17.100000000000001" customHeight="1" thickBot="1" x14ac:dyDescent="0.2">
      <c r="B25" s="570"/>
      <c r="C25" s="571"/>
      <c r="D25" s="571"/>
      <c r="E25" s="571"/>
      <c r="F25" s="571"/>
      <c r="G25" s="571"/>
      <c r="H25" s="571"/>
      <c r="I25" s="571"/>
      <c r="J25" s="571"/>
      <c r="K25" s="571"/>
      <c r="L25" s="571"/>
      <c r="M25" s="571"/>
      <c r="N25" s="571"/>
      <c r="O25" s="571"/>
      <c r="P25" s="571"/>
      <c r="Q25" s="571"/>
      <c r="R25" s="571"/>
      <c r="S25" s="571"/>
      <c r="T25" s="571"/>
      <c r="U25" s="571"/>
      <c r="V25" s="572"/>
      <c r="W25" s="574"/>
      <c r="X25" s="575"/>
      <c r="Y25" s="575"/>
      <c r="Z25" s="575"/>
      <c r="AA25" s="575"/>
      <c r="AB25" s="575"/>
      <c r="AC25" s="575"/>
      <c r="AD25" s="575"/>
      <c r="AE25" s="575"/>
      <c r="AF25" s="575"/>
      <c r="AG25" s="575"/>
      <c r="AH25" s="576"/>
    </row>
    <row r="26" spans="2:42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2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2" ht="15" customHeight="1" x14ac:dyDescent="0.15">
      <c r="B28" s="737" t="s">
        <v>12</v>
      </c>
      <c r="C28" s="738"/>
      <c r="D28" s="739"/>
      <c r="E28" s="739"/>
      <c r="F28" s="739"/>
      <c r="G28" s="739"/>
      <c r="H28" s="739"/>
      <c r="I28" s="739"/>
      <c r="J28" s="739"/>
      <c r="K28" s="739"/>
      <c r="L28" s="739"/>
      <c r="M28" s="739"/>
      <c r="N28" s="739"/>
      <c r="O28" s="739"/>
      <c r="P28" s="739"/>
      <c r="Q28" s="739"/>
      <c r="R28" s="739"/>
      <c r="S28" s="739"/>
      <c r="T28" s="739"/>
      <c r="U28" s="739"/>
      <c r="V28" s="739"/>
      <c r="W28" s="739"/>
      <c r="X28" s="739"/>
      <c r="Y28" s="739"/>
      <c r="Z28" s="739"/>
      <c r="AA28" s="739"/>
      <c r="AB28" s="739"/>
      <c r="AC28" s="739"/>
      <c r="AD28" s="739"/>
      <c r="AE28" s="739"/>
      <c r="AF28" s="739"/>
      <c r="AG28" s="739"/>
      <c r="AH28" s="740"/>
    </row>
    <row r="29" spans="2:42" ht="20.100000000000001" customHeight="1" x14ac:dyDescent="0.15">
      <c r="B29" s="741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742"/>
    </row>
    <row r="30" spans="2:42" x14ac:dyDescent="0.15">
      <c r="B30" s="743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132-86-08657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744"/>
    </row>
    <row r="31" spans="2:42" x14ac:dyDescent="0.15">
      <c r="B31" s="743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744"/>
    </row>
    <row r="32" spans="2:42" ht="13.5" customHeight="1" x14ac:dyDescent="0.15">
      <c r="B32" s="743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양지센터(저온)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주식회사 고프렙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김선홍</v>
      </c>
      <c r="AE32" s="195"/>
      <c r="AF32" s="195"/>
      <c r="AG32" s="195"/>
      <c r="AH32" s="749"/>
    </row>
    <row r="33" spans="1:34" x14ac:dyDescent="0.15">
      <c r="B33" s="743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749"/>
    </row>
    <row r="34" spans="1:34" x14ac:dyDescent="0.15">
      <c r="B34" s="743"/>
      <c r="C34" s="189" t="s">
        <v>4</v>
      </c>
      <c r="D34" s="182"/>
      <c r="E34" s="182"/>
      <c r="F34" s="182"/>
      <c r="G34" s="199" t="str">
        <f>G8</f>
        <v>경기도 용인시 처인구 양지면
제일리 453-7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서울특별시 강북구 도봉로 193, 3층 307호(미아동)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736"/>
    </row>
    <row r="35" spans="1:34" x14ac:dyDescent="0.15">
      <c r="B35" s="743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736"/>
    </row>
    <row r="36" spans="1:34" ht="13.5" customHeight="1" x14ac:dyDescent="0.15">
      <c r="B36" s="743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도매 및 소매업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축산물 중개업</v>
      </c>
      <c r="AE36" s="195"/>
      <c r="AF36" s="195"/>
      <c r="AG36" s="195"/>
      <c r="AH36" s="749"/>
    </row>
    <row r="37" spans="1:34" x14ac:dyDescent="0.15">
      <c r="B37" s="743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750"/>
    </row>
    <row r="38" spans="1:34" ht="20.100000000000001" customHeight="1" x14ac:dyDescent="0.15">
      <c r="B38" s="108" t="s">
        <v>10</v>
      </c>
      <c r="C38" s="109" t="s">
        <v>7</v>
      </c>
      <c r="D38" s="92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1:34" ht="21.95" customHeight="1" x14ac:dyDescent="0.15">
      <c r="B39" s="352">
        <f>B13</f>
        <v>46307</v>
      </c>
      <c r="C39" s="173"/>
      <c r="D39" s="173"/>
      <c r="E39" s="154" t="str">
        <f t="shared" ref="E39:E48" si="2">E13</f>
        <v>오뗄)그릴철판닭가슴살100g</v>
      </c>
      <c r="F39" s="154"/>
      <c r="G39" s="154"/>
      <c r="H39" s="154"/>
      <c r="I39" s="154"/>
      <c r="J39" s="154"/>
      <c r="K39" s="154"/>
      <c r="L39" s="154"/>
      <c r="M39" s="173">
        <f>M13</f>
        <v>20</v>
      </c>
      <c r="N39" s="173"/>
      <c r="O39" s="173"/>
      <c r="P39" s="173"/>
      <c r="Q39" s="174">
        <f t="shared" ref="Q39:Q48" si="3">Q13</f>
        <v>76</v>
      </c>
      <c r="R39" s="174"/>
      <c r="S39" s="174"/>
      <c r="T39" s="175">
        <f t="shared" ref="T39:T48" si="4">T13</f>
        <v>3</v>
      </c>
      <c r="U39" s="175"/>
      <c r="V39" s="175"/>
      <c r="W39" s="176">
        <f t="shared" ref="W39:W48" si="5">W13</f>
        <v>16</v>
      </c>
      <c r="X39" s="176"/>
      <c r="Y39" s="176"/>
      <c r="Z39" s="176"/>
      <c r="AA39" s="177" t="str">
        <f t="shared" ref="AA39:AA48" si="6">AA13</f>
        <v>26.11.08</v>
      </c>
      <c r="AB39" s="173"/>
      <c r="AC39" s="173"/>
      <c r="AD39" s="173"/>
      <c r="AE39" s="173"/>
      <c r="AF39" s="173"/>
      <c r="AG39" s="173"/>
      <c r="AH39" s="178"/>
    </row>
    <row r="40" spans="1:34" ht="21.95" customHeight="1" x14ac:dyDescent="0.15">
      <c r="A40" s="101"/>
      <c r="B40" s="102"/>
      <c r="C40" s="93"/>
      <c r="D40" s="94"/>
      <c r="E40" s="154" t="str">
        <f t="shared" si="2"/>
        <v>오뗄)마늘맛후랑크65g</v>
      </c>
      <c r="F40" s="154"/>
      <c r="G40" s="154"/>
      <c r="H40" s="154"/>
      <c r="I40" s="154"/>
      <c r="J40" s="154"/>
      <c r="K40" s="154"/>
      <c r="L40" s="154"/>
      <c r="M40" s="173">
        <f>M14</f>
        <v>90</v>
      </c>
      <c r="N40" s="173"/>
      <c r="O40" s="173"/>
      <c r="P40" s="173"/>
      <c r="Q40" s="174">
        <f t="shared" si="3"/>
        <v>86</v>
      </c>
      <c r="R40" s="174"/>
      <c r="S40" s="174"/>
      <c r="T40" s="175">
        <f t="shared" si="4"/>
        <v>0</v>
      </c>
      <c r="U40" s="175"/>
      <c r="V40" s="175"/>
      <c r="W40" s="176">
        <f t="shared" si="5"/>
        <v>86</v>
      </c>
      <c r="X40" s="176"/>
      <c r="Y40" s="176"/>
      <c r="Z40" s="176"/>
      <c r="AA40" s="384" t="str">
        <f t="shared" si="6"/>
        <v>26.11.09</v>
      </c>
      <c r="AB40" s="385"/>
      <c r="AC40" s="385"/>
      <c r="AD40" s="385"/>
      <c r="AE40" s="385"/>
      <c r="AF40" s="385"/>
      <c r="AG40" s="385"/>
      <c r="AH40" s="386"/>
    </row>
    <row r="41" spans="1:34" ht="21.95" customHeight="1" x14ac:dyDescent="0.15">
      <c r="B41" s="103"/>
      <c r="C41" s="97"/>
      <c r="D41" s="98"/>
      <c r="E41" s="154" t="str">
        <f t="shared" si="2"/>
        <v>오뗄)불고기맛후랑크65g</v>
      </c>
      <c r="F41" s="154"/>
      <c r="G41" s="154"/>
      <c r="H41" s="154"/>
      <c r="I41" s="154"/>
      <c r="J41" s="154"/>
      <c r="K41" s="154"/>
      <c r="L41" s="154"/>
      <c r="M41" s="173">
        <f>M15</f>
        <v>90</v>
      </c>
      <c r="N41" s="173"/>
      <c r="O41" s="173"/>
      <c r="P41" s="173"/>
      <c r="Q41" s="174">
        <f t="shared" si="3"/>
        <v>69</v>
      </c>
      <c r="R41" s="174"/>
      <c r="S41" s="174"/>
      <c r="T41" s="175">
        <f t="shared" si="4"/>
        <v>0</v>
      </c>
      <c r="U41" s="175"/>
      <c r="V41" s="175"/>
      <c r="W41" s="176">
        <f t="shared" si="5"/>
        <v>69</v>
      </c>
      <c r="X41" s="176"/>
      <c r="Y41" s="176"/>
      <c r="Z41" s="176"/>
      <c r="AA41" s="384" t="str">
        <f t="shared" si="6"/>
        <v>26.11.09</v>
      </c>
      <c r="AB41" s="385"/>
      <c r="AC41" s="385"/>
      <c r="AD41" s="385"/>
      <c r="AE41" s="385"/>
      <c r="AF41" s="385"/>
      <c r="AG41" s="385"/>
      <c r="AH41" s="386"/>
    </row>
    <row r="42" spans="1:34" ht="21.95" customHeight="1" x14ac:dyDescent="0.15">
      <c r="B42" s="104"/>
      <c r="C42" s="99"/>
      <c r="D42" s="100"/>
      <c r="E42" s="154" t="str">
        <f t="shared" si="2"/>
        <v>오뗄)사이즈UP오리지널핫바140g</v>
      </c>
      <c r="F42" s="154"/>
      <c r="G42" s="154"/>
      <c r="H42" s="154"/>
      <c r="I42" s="154"/>
      <c r="J42" s="154"/>
      <c r="K42" s="154"/>
      <c r="L42" s="154"/>
      <c r="M42" s="173">
        <f>M16</f>
        <v>60</v>
      </c>
      <c r="N42" s="173"/>
      <c r="O42" s="173"/>
      <c r="P42" s="173"/>
      <c r="Q42" s="174">
        <f t="shared" si="3"/>
        <v>48</v>
      </c>
      <c r="R42" s="174"/>
      <c r="S42" s="174"/>
      <c r="T42" s="175">
        <f t="shared" si="4"/>
        <v>0</v>
      </c>
      <c r="U42" s="175"/>
      <c r="V42" s="175"/>
      <c r="W42" s="176">
        <f t="shared" si="5"/>
        <v>48</v>
      </c>
      <c r="X42" s="176"/>
      <c r="Y42" s="176"/>
      <c r="Z42" s="176"/>
      <c r="AA42" s="384" t="str">
        <f t="shared" si="6"/>
        <v>26.11.07 / 11.16</v>
      </c>
      <c r="AB42" s="385"/>
      <c r="AC42" s="385"/>
      <c r="AD42" s="385"/>
      <c r="AE42" s="385"/>
      <c r="AF42" s="385"/>
      <c r="AG42" s="385"/>
      <c r="AH42" s="386"/>
    </row>
    <row r="43" spans="1:34" ht="21.95" customHeight="1" x14ac:dyDescent="0.15">
      <c r="B43" s="104"/>
      <c r="C43" s="99"/>
      <c r="D43" s="100"/>
      <c r="E43" s="154" t="str">
        <f t="shared" si="2"/>
        <v>오뗄)사이즈UP치즈핫바140g</v>
      </c>
      <c r="F43" s="154"/>
      <c r="G43" s="154"/>
      <c r="H43" s="154"/>
      <c r="I43" s="154"/>
      <c r="J43" s="154"/>
      <c r="K43" s="154"/>
      <c r="L43" s="154"/>
      <c r="M43" s="173">
        <f>M17</f>
        <v>60</v>
      </c>
      <c r="N43" s="173"/>
      <c r="O43" s="173"/>
      <c r="P43" s="173"/>
      <c r="Q43" s="174">
        <f t="shared" si="3"/>
        <v>37</v>
      </c>
      <c r="R43" s="174"/>
      <c r="S43" s="174"/>
      <c r="T43" s="175">
        <f t="shared" si="4"/>
        <v>0</v>
      </c>
      <c r="U43" s="175"/>
      <c r="V43" s="175"/>
      <c r="W43" s="176">
        <f t="shared" si="5"/>
        <v>37</v>
      </c>
      <c r="X43" s="176"/>
      <c r="Y43" s="176"/>
      <c r="Z43" s="176"/>
      <c r="AA43" s="384" t="str">
        <f t="shared" si="6"/>
        <v>26.11.09 / 11.16</v>
      </c>
      <c r="AB43" s="385"/>
      <c r="AC43" s="385"/>
      <c r="AD43" s="385"/>
      <c r="AE43" s="385"/>
      <c r="AF43" s="385"/>
      <c r="AG43" s="385"/>
      <c r="AH43" s="386"/>
    </row>
    <row r="44" spans="1:34" ht="21.95" customHeight="1" x14ac:dyDescent="0.15">
      <c r="B44" s="105"/>
      <c r="C44" s="95"/>
      <c r="D44" s="96"/>
      <c r="E44" s="154" t="str">
        <f t="shared" si="2"/>
        <v>오뗄)직화닭가슴살바페퍼&amp;트러플향</v>
      </c>
      <c r="F44" s="154"/>
      <c r="G44" s="154"/>
      <c r="H44" s="154"/>
      <c r="I44" s="154"/>
      <c r="J44" s="154"/>
      <c r="K44" s="154"/>
      <c r="L44" s="154"/>
      <c r="M44" s="173">
        <f t="shared" ref="M44:M49" si="7">M18</f>
        <v>40</v>
      </c>
      <c r="N44" s="173"/>
      <c r="O44" s="173"/>
      <c r="P44" s="173"/>
      <c r="Q44" s="174">
        <f t="shared" si="3"/>
        <v>54</v>
      </c>
      <c r="R44" s="174"/>
      <c r="S44" s="174"/>
      <c r="T44" s="175">
        <f t="shared" si="4"/>
        <v>1</v>
      </c>
      <c r="U44" s="175"/>
      <c r="V44" s="175"/>
      <c r="W44" s="176">
        <f t="shared" si="5"/>
        <v>14</v>
      </c>
      <c r="X44" s="176"/>
      <c r="Y44" s="176"/>
      <c r="Z44" s="176"/>
      <c r="AA44" s="384" t="str">
        <f t="shared" si="6"/>
        <v>26.11.06</v>
      </c>
      <c r="AB44" s="385"/>
      <c r="AC44" s="385"/>
      <c r="AD44" s="385"/>
      <c r="AE44" s="385"/>
      <c r="AF44" s="385"/>
      <c r="AG44" s="385"/>
      <c r="AH44" s="386"/>
    </row>
    <row r="45" spans="1:34" ht="21.95" customHeight="1" x14ac:dyDescent="0.15">
      <c r="B45" s="102"/>
      <c r="C45" s="93"/>
      <c r="D45" s="94"/>
      <c r="E45" s="153" t="str">
        <f t="shared" si="2"/>
        <v>오뗄)직화닭가슴살바후라이드치킨맛</v>
      </c>
      <c r="F45" s="154"/>
      <c r="G45" s="154"/>
      <c r="H45" s="154"/>
      <c r="I45" s="154"/>
      <c r="J45" s="154"/>
      <c r="K45" s="154"/>
      <c r="L45" s="154"/>
      <c r="M45" s="173">
        <f t="shared" si="7"/>
        <v>40</v>
      </c>
      <c r="N45" s="173"/>
      <c r="O45" s="173"/>
      <c r="P45" s="173"/>
      <c r="Q45" s="174">
        <f t="shared" si="3"/>
        <v>52</v>
      </c>
      <c r="R45" s="174"/>
      <c r="S45" s="174"/>
      <c r="T45" s="175">
        <f t="shared" si="4"/>
        <v>1</v>
      </c>
      <c r="U45" s="175"/>
      <c r="V45" s="175"/>
      <c r="W45" s="176">
        <f t="shared" si="5"/>
        <v>12</v>
      </c>
      <c r="X45" s="176"/>
      <c r="Y45" s="176"/>
      <c r="Z45" s="176"/>
      <c r="AA45" s="384" t="str">
        <f t="shared" si="6"/>
        <v>26.11.06</v>
      </c>
      <c r="AB45" s="385"/>
      <c r="AC45" s="385"/>
      <c r="AD45" s="385"/>
      <c r="AE45" s="385"/>
      <c r="AF45" s="385"/>
      <c r="AG45" s="385"/>
      <c r="AH45" s="386"/>
    </row>
    <row r="46" spans="1:34" ht="21.95" customHeight="1" x14ac:dyDescent="0.15">
      <c r="B46" s="106"/>
      <c r="C46" s="20"/>
      <c r="D46" s="21"/>
      <c r="E46" s="153" t="str">
        <f t="shared" si="2"/>
        <v>오뗄)치즈킬바사200g</v>
      </c>
      <c r="F46" s="154"/>
      <c r="G46" s="154"/>
      <c r="H46" s="154"/>
      <c r="I46" s="154"/>
      <c r="J46" s="154"/>
      <c r="K46" s="154"/>
      <c r="L46" s="154"/>
      <c r="M46" s="173">
        <f t="shared" si="7"/>
        <v>50</v>
      </c>
      <c r="N46" s="173"/>
      <c r="O46" s="173"/>
      <c r="P46" s="173"/>
      <c r="Q46" s="174">
        <f t="shared" si="3"/>
        <v>4</v>
      </c>
      <c r="R46" s="174"/>
      <c r="S46" s="174"/>
      <c r="T46" s="175">
        <f t="shared" si="4"/>
        <v>0</v>
      </c>
      <c r="U46" s="175"/>
      <c r="V46" s="175"/>
      <c r="W46" s="176">
        <f t="shared" si="5"/>
        <v>4</v>
      </c>
      <c r="X46" s="176"/>
      <c r="Y46" s="176"/>
      <c r="Z46" s="176"/>
      <c r="AA46" s="384" t="str">
        <f t="shared" si="6"/>
        <v>26.11.09 / 11.16</v>
      </c>
      <c r="AB46" s="385"/>
      <c r="AC46" s="385"/>
      <c r="AD46" s="385"/>
      <c r="AE46" s="385"/>
      <c r="AF46" s="385"/>
      <c r="AG46" s="385"/>
      <c r="AH46" s="386"/>
    </row>
    <row r="47" spans="1:34" ht="21.95" customHeight="1" x14ac:dyDescent="0.15">
      <c r="B47" s="106"/>
      <c r="C47" s="20"/>
      <c r="D47" s="21"/>
      <c r="E47" s="153" t="str">
        <f t="shared" si="2"/>
        <v>오뗄)킬바사200g</v>
      </c>
      <c r="F47" s="154"/>
      <c r="G47" s="154"/>
      <c r="H47" s="154"/>
      <c r="I47" s="154"/>
      <c r="J47" s="154"/>
      <c r="K47" s="154"/>
      <c r="L47" s="154"/>
      <c r="M47" s="173">
        <f t="shared" si="7"/>
        <v>50</v>
      </c>
      <c r="N47" s="173"/>
      <c r="O47" s="173"/>
      <c r="P47" s="173"/>
      <c r="Q47" s="174">
        <f t="shared" si="3"/>
        <v>6</v>
      </c>
      <c r="R47" s="174"/>
      <c r="S47" s="174"/>
      <c r="T47" s="175">
        <f t="shared" si="4"/>
        <v>0</v>
      </c>
      <c r="U47" s="175"/>
      <c r="V47" s="175"/>
      <c r="W47" s="176">
        <f t="shared" si="5"/>
        <v>6</v>
      </c>
      <c r="X47" s="176"/>
      <c r="Y47" s="176"/>
      <c r="Z47" s="176"/>
      <c r="AA47" s="384" t="str">
        <f t="shared" si="6"/>
        <v>26.11.09 / 11.16</v>
      </c>
      <c r="AB47" s="385"/>
      <c r="AC47" s="385"/>
      <c r="AD47" s="385"/>
      <c r="AE47" s="385"/>
      <c r="AF47" s="385"/>
      <c r="AG47" s="385"/>
      <c r="AH47" s="386"/>
    </row>
    <row r="48" spans="1:34" ht="21.95" customHeight="1" x14ac:dyDescent="0.15">
      <c r="B48" s="107"/>
      <c r="C48" s="16"/>
      <c r="D48" s="10"/>
      <c r="E48" s="153" t="str">
        <f t="shared" si="2"/>
        <v>크레이지치즈)콕콕프랑크65g</v>
      </c>
      <c r="F48" s="154"/>
      <c r="G48" s="154"/>
      <c r="H48" s="154"/>
      <c r="I48" s="154"/>
      <c r="J48" s="154"/>
      <c r="K48" s="154"/>
      <c r="L48" s="154"/>
      <c r="M48" s="173">
        <f t="shared" si="7"/>
        <v>90</v>
      </c>
      <c r="N48" s="173"/>
      <c r="O48" s="173"/>
      <c r="P48" s="173"/>
      <c r="Q48" s="174">
        <f t="shared" si="3"/>
        <v>62</v>
      </c>
      <c r="R48" s="174"/>
      <c r="S48" s="174"/>
      <c r="T48" s="175">
        <f t="shared" si="4"/>
        <v>0</v>
      </c>
      <c r="U48" s="175"/>
      <c r="V48" s="175"/>
      <c r="W48" s="176">
        <f t="shared" si="5"/>
        <v>62</v>
      </c>
      <c r="X48" s="176"/>
      <c r="Y48" s="176"/>
      <c r="Z48" s="176"/>
      <c r="AA48" s="384" t="str">
        <f t="shared" si="6"/>
        <v>26.11.16</v>
      </c>
      <c r="AB48" s="385"/>
      <c r="AC48" s="385"/>
      <c r="AD48" s="385"/>
      <c r="AE48" s="385"/>
      <c r="AF48" s="385"/>
      <c r="AG48" s="385"/>
      <c r="AH48" s="386"/>
    </row>
    <row r="49" spans="2:34" ht="16.5" customHeight="1" x14ac:dyDescent="0.15">
      <c r="B49" s="745" t="str">
        <f>B23</f>
        <v>총수량</v>
      </c>
      <c r="C49" s="151"/>
      <c r="D49" s="152"/>
      <c r="E49" s="153"/>
      <c r="F49" s="154"/>
      <c r="G49" s="154"/>
      <c r="H49" s="154"/>
      <c r="I49" s="154"/>
      <c r="J49" s="154"/>
      <c r="K49" s="154"/>
      <c r="L49" s="154"/>
      <c r="M49" s="155">
        <f t="shared" si="7"/>
        <v>494</v>
      </c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6"/>
      <c r="AB49" s="157"/>
      <c r="AC49" s="157"/>
      <c r="AD49" s="157"/>
      <c r="AE49" s="157"/>
      <c r="AF49" s="157"/>
      <c r="AG49" s="157"/>
      <c r="AH49" s="746"/>
    </row>
    <row r="50" spans="2:34" ht="17.100000000000001" customHeight="1" x14ac:dyDescent="0.15">
      <c r="B50" s="747" t="str">
        <f>B24</f>
        <v>3자물류 (더원물류)
담당자 박병선이사  010-4448-1456</v>
      </c>
      <c r="C50" s="160"/>
      <c r="D50" s="160"/>
      <c r="E50" s="160"/>
      <c r="F50" s="160"/>
      <c r="G50" s="160"/>
      <c r="H50" s="160"/>
      <c r="I50" s="160"/>
      <c r="J50" s="160"/>
      <c r="K50" s="160"/>
      <c r="L50" s="160"/>
      <c r="M50" s="161"/>
      <c r="N50" s="161"/>
      <c r="O50" s="161"/>
      <c r="P50" s="161"/>
      <c r="Q50" s="161"/>
      <c r="R50" s="161"/>
      <c r="S50" s="161"/>
      <c r="T50" s="161"/>
      <c r="U50" s="161"/>
      <c r="V50" s="162"/>
      <c r="W50" s="166" t="str">
        <f>W24</f>
        <v>경기도 용인시 처인구 양지면
제일리 453-7
박영범 주임 031-8027-2080</v>
      </c>
      <c r="X50" s="167"/>
      <c r="Y50" s="167"/>
      <c r="Z50" s="167"/>
      <c r="AA50" s="168"/>
      <c r="AB50" s="168"/>
      <c r="AC50" s="168"/>
      <c r="AD50" s="168"/>
      <c r="AE50" s="168"/>
      <c r="AF50" s="168"/>
      <c r="AG50" s="168"/>
      <c r="AH50" s="748"/>
    </row>
    <row r="51" spans="2:34" ht="17.100000000000001" customHeight="1" thickBot="1" x14ac:dyDescent="0.2">
      <c r="B51" s="623"/>
      <c r="C51" s="624"/>
      <c r="D51" s="624"/>
      <c r="E51" s="624"/>
      <c r="F51" s="624"/>
      <c r="G51" s="624"/>
      <c r="H51" s="624"/>
      <c r="I51" s="624"/>
      <c r="J51" s="624"/>
      <c r="K51" s="624"/>
      <c r="L51" s="624"/>
      <c r="M51" s="624"/>
      <c r="N51" s="624"/>
      <c r="O51" s="624"/>
      <c r="P51" s="624"/>
      <c r="Q51" s="624"/>
      <c r="R51" s="624"/>
      <c r="S51" s="624"/>
      <c r="T51" s="624"/>
      <c r="U51" s="624"/>
      <c r="V51" s="625"/>
      <c r="W51" s="629"/>
      <c r="X51" s="630"/>
      <c r="Y51" s="630"/>
      <c r="Z51" s="630"/>
      <c r="AA51" s="630"/>
      <c r="AB51" s="630"/>
      <c r="AC51" s="630"/>
      <c r="AD51" s="630"/>
      <c r="AE51" s="630"/>
      <c r="AF51" s="630"/>
      <c r="AG51" s="630"/>
      <c r="AH51" s="631"/>
    </row>
    <row r="52" spans="2:34" ht="15" customHeight="1" x14ac:dyDescent="0.15"/>
  </sheetData>
  <mergeCells count="194">
    <mergeCell ref="AA15:AH15"/>
    <mergeCell ref="E40:L40"/>
    <mergeCell ref="M40:P40"/>
    <mergeCell ref="Q40:S40"/>
    <mergeCell ref="T40:V40"/>
    <mergeCell ref="W40:Z40"/>
    <mergeCell ref="AA40:AH40"/>
    <mergeCell ref="AA39:AH39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B49:D49"/>
    <mergeCell ref="E49:L49"/>
    <mergeCell ref="M49:Z49"/>
    <mergeCell ref="AA49:AH49"/>
    <mergeCell ref="B50:V51"/>
    <mergeCell ref="W50:AH51"/>
    <mergeCell ref="E48:L48"/>
    <mergeCell ref="M48:P48"/>
    <mergeCell ref="Q48:S48"/>
    <mergeCell ref="T48:V48"/>
    <mergeCell ref="W48:Z48"/>
    <mergeCell ref="AA48:AH48"/>
    <mergeCell ref="E47:L47"/>
    <mergeCell ref="M47:P47"/>
    <mergeCell ref="Q47:S47"/>
    <mergeCell ref="T47:V47"/>
    <mergeCell ref="W47:Z47"/>
    <mergeCell ref="AA47:AH47"/>
    <mergeCell ref="E45:L45"/>
    <mergeCell ref="M45:P45"/>
    <mergeCell ref="Q45:S45"/>
    <mergeCell ref="T45:V45"/>
    <mergeCell ref="W45:Z45"/>
    <mergeCell ref="AA45:AH45"/>
    <mergeCell ref="E46:L46"/>
    <mergeCell ref="M46:P46"/>
    <mergeCell ref="Q46:S46"/>
    <mergeCell ref="T46:V46"/>
    <mergeCell ref="W46:Z46"/>
    <mergeCell ref="AA46:AH46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1:L41"/>
    <mergeCell ref="M41:P41"/>
    <mergeCell ref="Q41:S41"/>
    <mergeCell ref="T41:V41"/>
    <mergeCell ref="W41:Z41"/>
    <mergeCell ref="AA41:AH41"/>
    <mergeCell ref="E42:L42"/>
    <mergeCell ref="M42:P42"/>
    <mergeCell ref="Q42:S42"/>
    <mergeCell ref="T42:V42"/>
    <mergeCell ref="W42:Z42"/>
    <mergeCell ref="AA42:AH42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19:L19"/>
    <mergeCell ref="M19:P19"/>
    <mergeCell ref="Q19:S19"/>
    <mergeCell ref="T19:V19"/>
    <mergeCell ref="W19:Z19"/>
    <mergeCell ref="AA19:AH19"/>
    <mergeCell ref="E20:L20"/>
    <mergeCell ref="M20:P20"/>
    <mergeCell ref="Q20:S20"/>
    <mergeCell ref="T20:V20"/>
    <mergeCell ref="W20:Z20"/>
    <mergeCell ref="AA20:AH20"/>
    <mergeCell ref="AA13:AH13"/>
    <mergeCell ref="E18:L18"/>
    <mergeCell ref="M18:P18"/>
    <mergeCell ref="Q18:S18"/>
    <mergeCell ref="T18:V18"/>
    <mergeCell ref="W18:Z18"/>
    <mergeCell ref="AA18:AH18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AA14:AH14"/>
    <mergeCell ref="E15:L15"/>
    <mergeCell ref="M15:P15"/>
    <mergeCell ref="Q15:S15"/>
    <mergeCell ref="T15:V15"/>
    <mergeCell ref="W15:Z15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43:L43"/>
    <mergeCell ref="M43:P43"/>
    <mergeCell ref="Q43:S43"/>
    <mergeCell ref="T43:V43"/>
    <mergeCell ref="W43:Z43"/>
    <mergeCell ref="AA43:AH43"/>
    <mergeCell ref="E16:L16"/>
    <mergeCell ref="M16:P16"/>
    <mergeCell ref="Q16:S16"/>
    <mergeCell ref="T16:V16"/>
    <mergeCell ref="W16:Z16"/>
    <mergeCell ref="AA16:AH16"/>
    <mergeCell ref="E17:L17"/>
    <mergeCell ref="M17:P17"/>
    <mergeCell ref="Q17:S17"/>
    <mergeCell ref="T17:V17"/>
    <mergeCell ref="W17:Z17"/>
    <mergeCell ref="AA17:AH17"/>
    <mergeCell ref="E21:L21"/>
    <mergeCell ref="M21:P21"/>
    <mergeCell ref="Q21:S21"/>
    <mergeCell ref="T21:V21"/>
    <mergeCell ref="W21:Z21"/>
    <mergeCell ref="AA21:AH21"/>
  </mergeCells>
  <phoneticPr fontId="7" type="noConversion"/>
  <conditionalFormatting sqref="AA13:AH17">
    <cfRule type="expression" dxfId="323" priority="3">
      <formula>Q13:S22=0</formula>
    </cfRule>
  </conditionalFormatting>
  <conditionalFormatting sqref="AA18:AH19">
    <cfRule type="expression" dxfId="322" priority="7753">
      <formula>Q18:S22=0</formula>
    </cfRule>
  </conditionalFormatting>
  <conditionalFormatting sqref="AA20:AH20">
    <cfRule type="expression" dxfId="321" priority="1">
      <formula>Q20:S29=0</formula>
    </cfRule>
  </conditionalFormatting>
  <conditionalFormatting sqref="AA21:AH22">
    <cfRule type="expression" dxfId="320" priority="7">
      <formula>Q21:S24=0</formula>
    </cfRule>
  </conditionalFormatting>
  <conditionalFormatting sqref="AA39:AH48">
    <cfRule type="expression" dxfId="319" priority="2">
      <formula>Q13:S22=0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50 B2:B4 C36 C2:F3 C6 C10 C4 C32 D26:F29 B26:C30 C38:D38 W24 G8:L11 N8:P11 H2:K5 G2:G6 M2:P5 L2:L6 C12:E12 Q2:AH11 G34:L37 N34:P37 H26:K31 G26:G32 Q26:AH37 M26:P31 L26:L32 E23:M23 C18:E22 C45:D48 E13:E17 AA38:AA48 M8:M22 T13:T22 B12:B24 T39:T48 Q39:Q48 M34:M49 Q13:Q22 E38:E49 B38:B39 B45:B50 B41:B43 B40:D40 AA12:AA22" xr:uid="{7DA5C91F-00DB-4B2A-B4B1-BEAE26821EA3}"/>
  </dataValidations>
  <printOptions horizontalCentered="1"/>
  <pageMargins left="0" right="0" top="0.11811023622047245" bottom="0" header="0" footer="0"/>
  <pageSetup paperSize="9" scale="88" orientation="portrait"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5EC46-7F68-4B45-ACBE-A61D703E3F6F}">
  <sheetPr>
    <tabColor rgb="FF9999FF"/>
  </sheetPr>
  <dimension ref="A1:O23"/>
  <sheetViews>
    <sheetView zoomScale="55" zoomScaleNormal="55" workbookViewId="0">
      <selection sqref="A1:G15"/>
    </sheetView>
  </sheetViews>
  <sheetFormatPr defaultRowHeight="13.5" x14ac:dyDescent="0.15"/>
  <cols>
    <col min="1" max="1" width="10" bestFit="1" customWidth="1"/>
    <col min="2" max="2" width="31.6640625" bestFit="1" customWidth="1"/>
    <col min="3" max="3" width="32.109375" bestFit="1" customWidth="1"/>
    <col min="4" max="13" width="32.109375" customWidth="1"/>
    <col min="14" max="14" width="30.44140625" style="35" bestFit="1" customWidth="1"/>
    <col min="15" max="15" width="6.88671875" style="35" bestFit="1" customWidth="1"/>
    <col min="17" max="17" width="9.44140625" bestFit="1" customWidth="1"/>
  </cols>
  <sheetData>
    <row r="1" spans="1:7" x14ac:dyDescent="0.15">
      <c r="A1" t="s">
        <v>433</v>
      </c>
      <c r="B1" t="s">
        <v>66</v>
      </c>
    </row>
    <row r="2" spans="1:7" x14ac:dyDescent="0.15">
      <c r="A2" t="s">
        <v>35</v>
      </c>
      <c r="B2" t="s">
        <v>333</v>
      </c>
      <c r="C2" t="s">
        <v>408</v>
      </c>
      <c r="D2" t="s">
        <v>417</v>
      </c>
      <c r="E2" t="s">
        <v>334</v>
      </c>
      <c r="F2" t="s">
        <v>439</v>
      </c>
      <c r="G2" t="s">
        <v>18</v>
      </c>
    </row>
    <row r="3" spans="1:7" x14ac:dyDescent="0.15">
      <c r="A3" t="s">
        <v>78</v>
      </c>
      <c r="C3">
        <v>62</v>
      </c>
      <c r="D3">
        <v>48</v>
      </c>
      <c r="E3">
        <v>37</v>
      </c>
      <c r="F3">
        <v>3</v>
      </c>
      <c r="G3">
        <v>150</v>
      </c>
    </row>
    <row r="4" spans="1:7" x14ac:dyDescent="0.15">
      <c r="A4" t="s">
        <v>109</v>
      </c>
      <c r="B4">
        <v>6</v>
      </c>
      <c r="C4">
        <v>70</v>
      </c>
      <c r="D4">
        <v>64</v>
      </c>
      <c r="E4">
        <v>54</v>
      </c>
      <c r="F4">
        <v>5</v>
      </c>
      <c r="G4">
        <v>199</v>
      </c>
    </row>
    <row r="5" spans="1:7" ht="15" customHeight="1" x14ac:dyDescent="0.15">
      <c r="A5" t="s">
        <v>37</v>
      </c>
      <c r="B5">
        <v>5</v>
      </c>
      <c r="C5">
        <v>118</v>
      </c>
      <c r="D5">
        <v>122</v>
      </c>
      <c r="E5">
        <v>97</v>
      </c>
      <c r="F5">
        <v>10</v>
      </c>
      <c r="G5">
        <v>352</v>
      </c>
    </row>
    <row r="6" spans="1:7" ht="15" customHeight="1" x14ac:dyDescent="0.15">
      <c r="A6" t="s">
        <v>36</v>
      </c>
      <c r="B6">
        <v>6</v>
      </c>
      <c r="C6">
        <v>134</v>
      </c>
      <c r="D6">
        <v>162</v>
      </c>
      <c r="E6">
        <v>126</v>
      </c>
      <c r="F6">
        <v>4</v>
      </c>
      <c r="G6">
        <v>432</v>
      </c>
    </row>
    <row r="7" spans="1:7" ht="15" customHeight="1" x14ac:dyDescent="0.15">
      <c r="A7" t="s">
        <v>54</v>
      </c>
      <c r="B7">
        <v>3</v>
      </c>
      <c r="C7">
        <v>106</v>
      </c>
      <c r="D7">
        <v>62</v>
      </c>
      <c r="E7">
        <v>70</v>
      </c>
      <c r="F7">
        <v>8</v>
      </c>
      <c r="G7">
        <v>249</v>
      </c>
    </row>
    <row r="8" spans="1:7" ht="15" customHeight="1" x14ac:dyDescent="0.15">
      <c r="A8" t="s">
        <v>138</v>
      </c>
      <c r="B8">
        <v>4</v>
      </c>
      <c r="C8">
        <v>66</v>
      </c>
      <c r="D8">
        <v>72</v>
      </c>
      <c r="E8">
        <v>65</v>
      </c>
      <c r="F8">
        <v>7</v>
      </c>
      <c r="G8">
        <v>214</v>
      </c>
    </row>
    <row r="9" spans="1:7" ht="15" customHeight="1" x14ac:dyDescent="0.15">
      <c r="A9" t="s">
        <v>133</v>
      </c>
      <c r="B9">
        <v>6</v>
      </c>
      <c r="C9">
        <v>42</v>
      </c>
      <c r="D9">
        <v>32</v>
      </c>
      <c r="E9">
        <v>35</v>
      </c>
      <c r="F9">
        <v>3</v>
      </c>
      <c r="G9">
        <v>118</v>
      </c>
    </row>
    <row r="10" spans="1:7" ht="15" customHeight="1" x14ac:dyDescent="0.15">
      <c r="A10" t="s">
        <v>40</v>
      </c>
      <c r="B10">
        <v>3</v>
      </c>
      <c r="C10">
        <v>92</v>
      </c>
      <c r="D10">
        <v>74</v>
      </c>
      <c r="E10">
        <v>60</v>
      </c>
      <c r="F10">
        <v>9</v>
      </c>
      <c r="G10">
        <v>238</v>
      </c>
    </row>
    <row r="11" spans="1:7" ht="15" customHeight="1" x14ac:dyDescent="0.15">
      <c r="A11" t="s">
        <v>94</v>
      </c>
      <c r="B11">
        <v>12</v>
      </c>
      <c r="C11">
        <v>144</v>
      </c>
      <c r="D11">
        <v>182</v>
      </c>
      <c r="E11">
        <v>111</v>
      </c>
      <c r="F11">
        <v>9</v>
      </c>
      <c r="G11">
        <v>458</v>
      </c>
    </row>
    <row r="12" spans="1:7" ht="15" customHeight="1" x14ac:dyDescent="0.15">
      <c r="A12" t="s">
        <v>39</v>
      </c>
      <c r="B12">
        <v>4</v>
      </c>
      <c r="C12">
        <v>74</v>
      </c>
      <c r="D12">
        <v>26</v>
      </c>
      <c r="E12">
        <v>50</v>
      </c>
      <c r="F12">
        <v>6</v>
      </c>
      <c r="G12">
        <v>160</v>
      </c>
    </row>
    <row r="13" spans="1:7" ht="15" customHeight="1" x14ac:dyDescent="0.15">
      <c r="A13" t="s">
        <v>89</v>
      </c>
      <c r="B13">
        <v>27</v>
      </c>
      <c r="C13">
        <v>205</v>
      </c>
      <c r="D13">
        <v>290</v>
      </c>
      <c r="E13">
        <v>210</v>
      </c>
      <c r="F13">
        <v>16</v>
      </c>
      <c r="G13">
        <v>748</v>
      </c>
    </row>
    <row r="14" spans="1:7" x14ac:dyDescent="0.15">
      <c r="A14" t="s">
        <v>38</v>
      </c>
      <c r="B14">
        <v>13</v>
      </c>
      <c r="C14">
        <v>167</v>
      </c>
      <c r="D14">
        <v>182</v>
      </c>
      <c r="E14">
        <v>124</v>
      </c>
      <c r="F14">
        <v>39</v>
      </c>
      <c r="G14">
        <v>525</v>
      </c>
    </row>
    <row r="15" spans="1:7" ht="16.5" x14ac:dyDescent="0.15">
      <c r="A15" s="22" t="s">
        <v>18</v>
      </c>
      <c r="B15" s="22">
        <v>89</v>
      </c>
      <c r="C15">
        <v>1280</v>
      </c>
      <c r="D15">
        <v>1316</v>
      </c>
      <c r="E15">
        <v>1039</v>
      </c>
      <c r="F15">
        <v>119</v>
      </c>
      <c r="G15">
        <v>3843</v>
      </c>
    </row>
    <row r="16" spans="1:7" ht="16.5" x14ac:dyDescent="0.15">
      <c r="A16" s="22"/>
      <c r="B16" s="22"/>
    </row>
    <row r="23" spans="3:13" ht="22.5" x14ac:dyDescent="0.15">
      <c r="C23" ph="1"/>
      <c r="D23" ph="1"/>
      <c r="E23" ph="1"/>
      <c r="F23" ph="1"/>
      <c r="G23" ph="1"/>
      <c r="H23" ph="1"/>
      <c r="I23" ph="1"/>
      <c r="J23" ph="1"/>
      <c r="K23" ph="1"/>
      <c r="L23" ph="1"/>
      <c r="M23" ph="1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B5A5-3ECE-4691-B329-310A2294A573}">
  <sheetPr>
    <tabColor rgb="FF9999FF"/>
    <pageSetUpPr fitToPage="1"/>
  </sheetPr>
  <dimension ref="B1:AN51"/>
  <sheetViews>
    <sheetView tabSelected="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8.5546875" style="5" customWidth="1"/>
    <col min="40" max="40" width="5.21875" style="5" customWidth="1"/>
    <col min="41" max="41" width="2.33203125" style="5"/>
    <col min="42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79</v>
      </c>
      <c r="C1" s="28"/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0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22" t="s">
        <v>42</v>
      </c>
      <c r="AN13" s="22"/>
    </row>
    <row r="14" spans="2:40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62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62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  <c r="AM14" s="22"/>
      <c r="AN14" s="22"/>
    </row>
    <row r="15" spans="2:40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48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12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  <c r="AM15" s="22"/>
      <c r="AN15" s="22"/>
    </row>
    <row r="16" spans="2:40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37</v>
      </c>
      <c r="R16" s="247"/>
      <c r="S16" s="248"/>
      <c r="T16" s="249">
        <f>IFERROR(ROUNDDOWN(Q16/M16,0),"")</f>
        <v>1</v>
      </c>
      <c r="U16" s="250"/>
      <c r="V16" s="250"/>
      <c r="W16" s="251">
        <f>IFERROR(Q16-(T16*M16),"")</f>
        <v>7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  <c r="AM16" s="22"/>
      <c r="AN16" s="22"/>
    </row>
    <row r="17" spans="2:40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3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3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  <c r="AM17" s="22"/>
      <c r="AN17" s="22"/>
    </row>
    <row r="18" spans="2:40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M18" s="22"/>
      <c r="AN18" s="22"/>
    </row>
    <row r="19" spans="2:40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40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40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</row>
    <row r="22" spans="2:40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40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150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40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강원특별자치도 원주시 호저면 주산리 298,1층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40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40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0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0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40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40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40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0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원주센터(저온)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강원특별자치도 원주시 호저면 주산리 298,1층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0</v>
      </c>
      <c r="R39" s="174"/>
      <c r="S39" s="174"/>
      <c r="T39" s="175">
        <f>T13</f>
        <v>0</v>
      </c>
      <c r="U39" s="175"/>
      <c r="V39" s="175"/>
      <c r="W39" s="176">
        <f>W13</f>
        <v>0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62</v>
      </c>
      <c r="R40" s="174"/>
      <c r="S40" s="174"/>
      <c r="T40" s="175">
        <f t="shared" ref="T40:T43" si="3">T14</f>
        <v>0</v>
      </c>
      <c r="U40" s="175"/>
      <c r="V40" s="175"/>
      <c r="W40" s="176">
        <f t="shared" ref="W40:W43" si="4">W14</f>
        <v>62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48</v>
      </c>
      <c r="R41" s="174"/>
      <c r="S41" s="174"/>
      <c r="T41" s="175">
        <f t="shared" si="3"/>
        <v>1</v>
      </c>
      <c r="U41" s="175"/>
      <c r="V41" s="175"/>
      <c r="W41" s="176">
        <f t="shared" si="4"/>
        <v>12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37</v>
      </c>
      <c r="R42" s="174"/>
      <c r="S42" s="174"/>
      <c r="T42" s="175">
        <f t="shared" si="3"/>
        <v>1</v>
      </c>
      <c r="U42" s="175"/>
      <c r="V42" s="175"/>
      <c r="W42" s="176">
        <f t="shared" si="4"/>
        <v>7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3</v>
      </c>
      <c r="R43" s="174"/>
      <c r="S43" s="174"/>
      <c r="T43" s="175">
        <f t="shared" si="3"/>
        <v>0</v>
      </c>
      <c r="U43" s="175"/>
      <c r="V43" s="175"/>
      <c r="W43" s="176">
        <f t="shared" si="4"/>
        <v>3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150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강원특별자치도 원주시 호저면 주산리 298,1층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AA13:AH13">
    <cfRule type="expression" dxfId="318" priority="10146">
      <formula>Q13:S22=0</formula>
    </cfRule>
  </conditionalFormatting>
  <conditionalFormatting sqref="AA18:AH19">
    <cfRule type="expression" dxfId="316" priority="11">
      <formula>Q18:S24=0</formula>
    </cfRule>
  </conditionalFormatting>
  <conditionalFormatting sqref="AA20:AH22">
    <cfRule type="expression" dxfId="315" priority="14">
      <formula>Q20:S24=0</formula>
    </cfRule>
  </conditionalFormatting>
  <conditionalFormatting sqref="AA39:AH43">
    <cfRule type="expression" dxfId="314" priority="10178">
      <formula>Q13:S22=0</formula>
    </cfRule>
  </conditionalFormatting>
  <conditionalFormatting sqref="AA44:AH47">
    <cfRule type="expression" dxfId="313" priority="9396">
      <formula>Q18:S23=0</formula>
    </cfRule>
  </conditionalFormatting>
  <conditionalFormatting sqref="AA14:AH14">
    <cfRule type="expression" dxfId="23" priority="4">
      <formula>Q14:S23=0</formula>
    </cfRule>
  </conditionalFormatting>
  <conditionalFormatting sqref="AA15:AH15">
    <cfRule type="expression" dxfId="17" priority="3">
      <formula>Q15:S24=0</formula>
    </cfRule>
  </conditionalFormatting>
  <conditionalFormatting sqref="AA16:AH16">
    <cfRule type="expression" dxfId="11" priority="2">
      <formula>Q16:S25=0</formula>
    </cfRule>
  </conditionalFormatting>
  <conditionalFormatting sqref="AA17:AH17">
    <cfRule type="expression" dxfId="5" priority="1">
      <formula>Q17:S26=0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4:D22 AA38:AA47 T13:T22 B12:B24 E13:E22 M8:M22 Q13:Q22 C40:D47 T39:T47 M34:M48 E38:E48 B38:B49 Q39:Q47 AA12:AA22" xr:uid="{3CB026FF-BFFF-4885-85F6-4020399B7678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3133-DB1E-49F3-8370-6CAED97C5C05}">
  <sheetPr>
    <tabColor rgb="FF9999FF"/>
    <pageSetUpPr fitToPage="1"/>
  </sheetPr>
  <dimension ref="B1:AM51"/>
  <sheetViews>
    <sheetView tabSelected="1" topLeftCell="A2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110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6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6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70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70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64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28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54</v>
      </c>
      <c r="R16" s="247"/>
      <c r="S16" s="248"/>
      <c r="T16" s="249">
        <f>IFERROR(ROUNDDOWN(Q16/M16,0),"")</f>
        <v>1</v>
      </c>
      <c r="U16" s="250"/>
      <c r="V16" s="250"/>
      <c r="W16" s="251">
        <f>IFERROR(Q16-(T16*M16),"")</f>
        <v>24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5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5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199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108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김해센터(저온)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경상남도 김해시 진례면 
테크노밸리로 193-28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6</v>
      </c>
      <c r="R39" s="174"/>
      <c r="S39" s="174"/>
      <c r="T39" s="175">
        <f>T13</f>
        <v>0</v>
      </c>
      <c r="U39" s="175"/>
      <c r="V39" s="175"/>
      <c r="W39" s="176">
        <f>W13</f>
        <v>6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70</v>
      </c>
      <c r="R40" s="174"/>
      <c r="S40" s="174"/>
      <c r="T40" s="175">
        <f t="shared" ref="T40:T43" si="3">T14</f>
        <v>0</v>
      </c>
      <c r="U40" s="175"/>
      <c r="V40" s="175"/>
      <c r="W40" s="176">
        <f t="shared" ref="W40:W43" si="4">W14</f>
        <v>70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64</v>
      </c>
      <c r="R41" s="174"/>
      <c r="S41" s="174"/>
      <c r="T41" s="175">
        <f t="shared" si="3"/>
        <v>1</v>
      </c>
      <c r="U41" s="175"/>
      <c r="V41" s="175"/>
      <c r="W41" s="176">
        <f t="shared" si="4"/>
        <v>28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54</v>
      </c>
      <c r="R42" s="174"/>
      <c r="S42" s="174"/>
      <c r="T42" s="175">
        <f t="shared" si="3"/>
        <v>1</v>
      </c>
      <c r="U42" s="175"/>
      <c r="V42" s="175"/>
      <c r="W42" s="176">
        <f t="shared" si="4"/>
        <v>24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5</v>
      </c>
      <c r="R43" s="174"/>
      <c r="S43" s="174"/>
      <c r="T43" s="175">
        <f t="shared" si="3"/>
        <v>0</v>
      </c>
      <c r="U43" s="175"/>
      <c r="V43" s="175"/>
      <c r="W43" s="176">
        <f t="shared" si="4"/>
        <v>5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199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경상남도 김해시 진례면 
테크노밸리로 193-28
TEL 070-4398-2825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AA13:AH13">
    <cfRule type="expression" dxfId="312" priority="10174">
      <formula>Q13:S22=0</formula>
    </cfRule>
  </conditionalFormatting>
  <conditionalFormatting sqref="AA18:AH19">
    <cfRule type="expression" dxfId="310" priority="11">
      <formula>Q18:S24=0</formula>
    </cfRule>
  </conditionalFormatting>
  <conditionalFormatting sqref="AA20:AH22">
    <cfRule type="expression" dxfId="309" priority="15">
      <formula>Q20:S23=0</formula>
    </cfRule>
  </conditionalFormatting>
  <conditionalFormatting sqref="AA39:AH43">
    <cfRule type="expression" dxfId="308" priority="10209">
      <formula>Q13:S22=0</formula>
    </cfRule>
  </conditionalFormatting>
  <conditionalFormatting sqref="AA44:AH47">
    <cfRule type="expression" dxfId="307" priority="9415">
      <formula>Q18:S23=0</formula>
    </cfRule>
  </conditionalFormatting>
  <conditionalFormatting sqref="AA14:AH14">
    <cfRule type="expression" dxfId="18" priority="4">
      <formula>Q14:S23=0</formula>
    </cfRule>
  </conditionalFormatting>
  <conditionalFormatting sqref="AA15:AH15">
    <cfRule type="expression" dxfId="12" priority="3">
      <formula>Q15:S24=0</formula>
    </cfRule>
  </conditionalFormatting>
  <conditionalFormatting sqref="AA16:AH16">
    <cfRule type="expression" dxfId="6" priority="2">
      <formula>Q16:S25=0</formula>
    </cfRule>
  </conditionalFormatting>
  <conditionalFormatting sqref="AA17:AH17">
    <cfRule type="expression" dxfId="0" priority="1">
      <formula>Q17:S26=0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M34:M48 E38:E48 Q39:Q47 AA12:AA22" xr:uid="{505AC763-FA1C-477E-A2E6-3A6A93F34825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6C5A-F303-43F3-957B-97535ACFDAC2}">
  <sheetPr>
    <tabColor rgb="FF9999FF"/>
    <pageSetUpPr fitToPage="1"/>
  </sheetPr>
  <dimension ref="B1:AO51"/>
  <sheetViews>
    <sheetView tabSelected="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5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5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118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46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122</v>
      </c>
      <c r="R15" s="247"/>
      <c r="S15" s="248"/>
      <c r="T15" s="249">
        <f>IFERROR(ROUNDDOWN(Q15/M15,0),"")</f>
        <v>3</v>
      </c>
      <c r="U15" s="250"/>
      <c r="V15" s="250"/>
      <c r="W15" s="251">
        <f>IFERROR(Q15-(T15*M15),"")</f>
        <v>14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97</v>
      </c>
      <c r="R16" s="247"/>
      <c r="S16" s="248"/>
      <c r="T16" s="249">
        <f>IFERROR(ROUNDDOWN(Q16/M16,0),"")</f>
        <v>3</v>
      </c>
      <c r="U16" s="250"/>
      <c r="V16" s="250"/>
      <c r="W16" s="251">
        <f>IFERROR(Q16-(T16*M16),"")</f>
        <v>7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10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10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  <c r="AO21" s="52"/>
    </row>
    <row r="22" spans="2:41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  <c r="AO22" s="53"/>
    </row>
    <row r="23" spans="2:41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352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41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경상남도 양산시 산막공단북3길 25(산막동 313-4)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41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41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41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41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1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양산센터(저온)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경상남도 양산시 산막공단북3길 25(산막동 313-4)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5</v>
      </c>
      <c r="R39" s="174"/>
      <c r="S39" s="174"/>
      <c r="T39" s="175">
        <f>T13</f>
        <v>0</v>
      </c>
      <c r="U39" s="175"/>
      <c r="V39" s="175"/>
      <c r="W39" s="176">
        <f>W13</f>
        <v>5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118</v>
      </c>
      <c r="R40" s="174"/>
      <c r="S40" s="174"/>
      <c r="T40" s="175">
        <f t="shared" ref="T40:T43" si="3">T14</f>
        <v>1</v>
      </c>
      <c r="U40" s="175"/>
      <c r="V40" s="175"/>
      <c r="W40" s="176">
        <f t="shared" ref="W40:W43" si="4">W14</f>
        <v>46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122</v>
      </c>
      <c r="R41" s="174"/>
      <c r="S41" s="174"/>
      <c r="T41" s="175">
        <f t="shared" si="3"/>
        <v>3</v>
      </c>
      <c r="U41" s="175"/>
      <c r="V41" s="175"/>
      <c r="W41" s="176">
        <f t="shared" si="4"/>
        <v>14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97</v>
      </c>
      <c r="R42" s="174"/>
      <c r="S42" s="174"/>
      <c r="T42" s="175">
        <f t="shared" si="3"/>
        <v>3</v>
      </c>
      <c r="U42" s="175"/>
      <c r="V42" s="175"/>
      <c r="W42" s="176">
        <f t="shared" si="4"/>
        <v>7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10</v>
      </c>
      <c r="R43" s="174"/>
      <c r="S43" s="174"/>
      <c r="T43" s="175">
        <f t="shared" si="3"/>
        <v>0</v>
      </c>
      <c r="U43" s="175"/>
      <c r="V43" s="175"/>
      <c r="W43" s="176">
        <f t="shared" si="4"/>
        <v>10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352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경상남도 양산시 산막공단북3길 25(산막동 313-4)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AA13:AH13">
    <cfRule type="expression" dxfId="306" priority="10170">
      <formula>Q13:S22=0</formula>
    </cfRule>
  </conditionalFormatting>
  <conditionalFormatting sqref="AA18:AH19">
    <cfRule type="expression" dxfId="304" priority="11">
      <formula>Q18:S24=0</formula>
    </cfRule>
  </conditionalFormatting>
  <conditionalFormatting sqref="AA20:AH22">
    <cfRule type="expression" dxfId="303" priority="15">
      <formula>Q20:S23=0</formula>
    </cfRule>
  </conditionalFormatting>
  <conditionalFormatting sqref="AA39:AH43">
    <cfRule type="expression" dxfId="302" priority="10206">
      <formula>Q13:S22=0</formula>
    </cfRule>
  </conditionalFormatting>
  <conditionalFormatting sqref="AA44:AH47">
    <cfRule type="expression" dxfId="301" priority="9413">
      <formula>Q18:S23=0</formula>
    </cfRule>
  </conditionalFormatting>
  <conditionalFormatting sqref="AA14:AH14">
    <cfRule type="expression" dxfId="19" priority="4">
      <formula>Q14:S23=0</formula>
    </cfRule>
  </conditionalFormatting>
  <conditionalFormatting sqref="AA15:AH15">
    <cfRule type="expression" dxfId="13" priority="3">
      <formula>Q15:S24=0</formula>
    </cfRule>
  </conditionalFormatting>
  <conditionalFormatting sqref="AA16:AH16">
    <cfRule type="expression" dxfId="7" priority="2">
      <formula>Q16:S25=0</formula>
    </cfRule>
  </conditionalFormatting>
  <conditionalFormatting sqref="AA17:AH17">
    <cfRule type="expression" dxfId="1" priority="1">
      <formula>Q17:S26=0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M34:M48 E38:E48 Q39:Q47 AA12:AA22" xr:uid="{946D2EB8-9C34-400D-BBD2-31244A0F4B65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32E4-9FDF-4E26-A8C2-2C1789365210}">
  <sheetPr>
    <tabColor rgb="FF9999FF"/>
    <pageSetUpPr fitToPage="1"/>
  </sheetPr>
  <dimension ref="B1:AM51"/>
  <sheetViews>
    <sheetView tabSelected="1" topLeftCell="A4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56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6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6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134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62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162</v>
      </c>
      <c r="R15" s="247"/>
      <c r="S15" s="248"/>
      <c r="T15" s="249">
        <f>IFERROR(ROUNDDOWN(Q15/M15,0),"")</f>
        <v>4</v>
      </c>
      <c r="U15" s="250"/>
      <c r="V15" s="250"/>
      <c r="W15" s="251">
        <f>IFERROR(Q15-(T15*M15),"")</f>
        <v>18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126</v>
      </c>
      <c r="R16" s="247"/>
      <c r="S16" s="248"/>
      <c r="T16" s="249">
        <f>IFERROR(ROUNDDOWN(Q16/M16,0),"")</f>
        <v>4</v>
      </c>
      <c r="U16" s="250"/>
      <c r="V16" s="250"/>
      <c r="W16" s="251">
        <f>IFERROR(Q16-(T16*M16),"")</f>
        <v>6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4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4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432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31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세종센터(저온)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세종특별자치시 연동면
응암리 925 E동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6</v>
      </c>
      <c r="R39" s="174"/>
      <c r="S39" s="174"/>
      <c r="T39" s="175">
        <f>T13</f>
        <v>0</v>
      </c>
      <c r="U39" s="175"/>
      <c r="V39" s="175"/>
      <c r="W39" s="176">
        <f>W13</f>
        <v>6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134</v>
      </c>
      <c r="R40" s="174"/>
      <c r="S40" s="174"/>
      <c r="T40" s="175">
        <f t="shared" ref="T40:T43" si="3">T14</f>
        <v>1</v>
      </c>
      <c r="U40" s="175"/>
      <c r="V40" s="175"/>
      <c r="W40" s="176">
        <f t="shared" ref="W40:W43" si="4">W14</f>
        <v>62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162</v>
      </c>
      <c r="R41" s="174"/>
      <c r="S41" s="174"/>
      <c r="T41" s="175">
        <f t="shared" si="3"/>
        <v>4</v>
      </c>
      <c r="U41" s="175"/>
      <c r="V41" s="175"/>
      <c r="W41" s="176">
        <f t="shared" si="4"/>
        <v>18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126</v>
      </c>
      <c r="R42" s="174"/>
      <c r="S42" s="174"/>
      <c r="T42" s="175">
        <f t="shared" si="3"/>
        <v>4</v>
      </c>
      <c r="U42" s="175"/>
      <c r="V42" s="175"/>
      <c r="W42" s="176">
        <f t="shared" si="4"/>
        <v>6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4</v>
      </c>
      <c r="R43" s="174"/>
      <c r="S43" s="174"/>
      <c r="T43" s="175">
        <f t="shared" si="3"/>
        <v>0</v>
      </c>
      <c r="U43" s="175"/>
      <c r="V43" s="175"/>
      <c r="W43" s="176">
        <f t="shared" si="4"/>
        <v>4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432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세종특별자치시 연동면
응암리 925 E동
허승현 대리 044-862-4400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W39:Z43">
    <cfRule type="expression" dxfId="300" priority="10227">
      <formula>Q39:S47=0</formula>
    </cfRule>
  </conditionalFormatting>
  <conditionalFormatting sqref="W44:Z47">
    <cfRule type="expression" dxfId="299" priority="5">
      <formula>Q44:S48=0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4 W49 B2:B4 C36 C2:F3 C6 C10 C4 C32 D26:F29 B26:C30 W24 Q2:AH11 C38:D38 G8:L11 N8:P11 H2:K5 G2:G6 M2:P5 L2:L6 G34:L37 N34:P37 H26:K31 G26:G32 Q26:AH37 M26:P31 L26:L32 F23:M23 C14:D22 AA38:AA47 E13:E23 B12:B24 M8:M22 T13:T22 Q13:Q22 C40:D47 T39:T47 M34:M48 E38:E48 B38:B49 Q39:Q47 AA12:AA22" xr:uid="{2E7E50DA-F82D-422E-9233-62D3F6D8AD76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DB8BA-44BD-4152-9286-79D17D9F3837}">
  <sheetPr>
    <tabColor rgb="FF9999FF"/>
    <pageSetUpPr fitToPage="1"/>
  </sheetPr>
  <dimension ref="B1:AM51"/>
  <sheetViews>
    <sheetView tabSelected="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55</v>
      </c>
      <c r="C1" s="28"/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3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106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34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62</v>
      </c>
      <c r="R15" s="247"/>
      <c r="S15" s="248"/>
      <c r="T15" s="249">
        <f>IFERROR(ROUNDDOWN(Q15/M15,0),"")</f>
        <v>1</v>
      </c>
      <c r="U15" s="250"/>
      <c r="V15" s="250"/>
      <c r="W15" s="251">
        <f>IFERROR(Q15-(T15*M15),"")</f>
        <v>26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70</v>
      </c>
      <c r="R16" s="247"/>
      <c r="S16" s="248"/>
      <c r="T16" s="249">
        <f>IFERROR(ROUNDDOWN(Q16/M16,0),"")</f>
        <v>2</v>
      </c>
      <c r="U16" s="250"/>
      <c r="V16" s="250"/>
      <c r="W16" s="251">
        <f>IFERROR(Q16-(T16*M16),"")</f>
        <v>10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8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8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249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전라남도 장성군 황룡면 황룡리 44-2 2층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장성센터(저온)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전라남도 장성군 황룡면 황룡리 44-2 2층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3</v>
      </c>
      <c r="R39" s="174"/>
      <c r="S39" s="174"/>
      <c r="T39" s="175">
        <f>T13</f>
        <v>0</v>
      </c>
      <c r="U39" s="175"/>
      <c r="V39" s="175"/>
      <c r="W39" s="176">
        <f>W13</f>
        <v>3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106</v>
      </c>
      <c r="R40" s="174"/>
      <c r="S40" s="174"/>
      <c r="T40" s="175">
        <f t="shared" ref="T40:T43" si="3">T14</f>
        <v>1</v>
      </c>
      <c r="U40" s="175"/>
      <c r="V40" s="175"/>
      <c r="W40" s="176">
        <f t="shared" ref="W40:W43" si="4">W14</f>
        <v>34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62</v>
      </c>
      <c r="R41" s="174"/>
      <c r="S41" s="174"/>
      <c r="T41" s="175">
        <f t="shared" si="3"/>
        <v>1</v>
      </c>
      <c r="U41" s="175"/>
      <c r="V41" s="175"/>
      <c r="W41" s="176">
        <f t="shared" si="4"/>
        <v>26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70</v>
      </c>
      <c r="R42" s="174"/>
      <c r="S42" s="174"/>
      <c r="T42" s="175">
        <f t="shared" si="3"/>
        <v>2</v>
      </c>
      <c r="U42" s="175"/>
      <c r="V42" s="175"/>
      <c r="W42" s="176">
        <f t="shared" si="4"/>
        <v>10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8</v>
      </c>
      <c r="R43" s="174"/>
      <c r="S43" s="174"/>
      <c r="T43" s="175">
        <f t="shared" si="3"/>
        <v>0</v>
      </c>
      <c r="U43" s="175"/>
      <c r="V43" s="175"/>
      <c r="W43" s="176">
        <f t="shared" si="4"/>
        <v>8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249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전라남도 장성군 황룡면 황룡리 44-2 2층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M34:M48 E38:E48 Q39:Q47 AA12:AA22" xr:uid="{442D2047-F730-4F99-A174-E5FBF7E0DBFE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E486-FA7F-4940-816F-88D1F54BF183}">
  <sheetPr>
    <tabColor rgb="FF9999FF"/>
    <pageSetUpPr fitToPage="1"/>
  </sheetPr>
  <dimension ref="B1:AM51"/>
  <sheetViews>
    <sheetView tabSelected="1"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139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4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4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66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66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72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0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65</v>
      </c>
      <c r="R16" s="247"/>
      <c r="S16" s="248"/>
      <c r="T16" s="249">
        <f>IFERROR(ROUNDDOWN(Q16/M16,0),"")</f>
        <v>2</v>
      </c>
      <c r="U16" s="250"/>
      <c r="V16" s="250"/>
      <c r="W16" s="251">
        <f>IFERROR(Q16-(T16*M16),"")</f>
        <v>5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7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7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214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경상북도 김천시 어모면 옥율리 212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김천센터(저온)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경상북도 김천시 어모면 옥율리 212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4</v>
      </c>
      <c r="R39" s="174"/>
      <c r="S39" s="174"/>
      <c r="T39" s="175">
        <f>T13</f>
        <v>0</v>
      </c>
      <c r="U39" s="175"/>
      <c r="V39" s="175"/>
      <c r="W39" s="176">
        <f>W13</f>
        <v>4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66</v>
      </c>
      <c r="R40" s="174"/>
      <c r="S40" s="174"/>
      <c r="T40" s="175">
        <f t="shared" ref="T40:T43" si="3">T14</f>
        <v>0</v>
      </c>
      <c r="U40" s="175"/>
      <c r="V40" s="175"/>
      <c r="W40" s="176">
        <f t="shared" ref="W40:W43" si="4">W14</f>
        <v>66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72</v>
      </c>
      <c r="R41" s="174"/>
      <c r="S41" s="174"/>
      <c r="T41" s="175">
        <f t="shared" si="3"/>
        <v>2</v>
      </c>
      <c r="U41" s="175"/>
      <c r="V41" s="175"/>
      <c r="W41" s="176">
        <f t="shared" si="4"/>
        <v>0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65</v>
      </c>
      <c r="R42" s="174"/>
      <c r="S42" s="174"/>
      <c r="T42" s="175">
        <f t="shared" si="3"/>
        <v>2</v>
      </c>
      <c r="U42" s="175"/>
      <c r="V42" s="175"/>
      <c r="W42" s="176">
        <f t="shared" si="4"/>
        <v>5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7</v>
      </c>
      <c r="R43" s="174"/>
      <c r="S43" s="174"/>
      <c r="T43" s="175">
        <f t="shared" si="3"/>
        <v>0</v>
      </c>
      <c r="U43" s="175"/>
      <c r="V43" s="175"/>
      <c r="W43" s="176">
        <f t="shared" si="4"/>
        <v>7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214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경상북도 김천시 어모면 옥율리 212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W13:Z13">
    <cfRule type="expression" dxfId="298" priority="9689">
      <formula>Q13:S22=0</formula>
    </cfRule>
  </conditionalFormatting>
  <conditionalFormatting sqref="W14:Z17">
    <cfRule type="expression" dxfId="297" priority="4">
      <formula>Q14:S20=0</formula>
    </cfRule>
  </conditionalFormatting>
  <conditionalFormatting sqref="W18:Z18">
    <cfRule type="expression" dxfId="296" priority="6">
      <formula>Q18:S23=0</formula>
    </cfRule>
  </conditionalFormatting>
  <conditionalFormatting sqref="W19:Z19">
    <cfRule type="expression" dxfId="295" priority="10">
      <formula>Q19:S23=0</formula>
    </cfRule>
  </conditionalFormatting>
  <conditionalFormatting sqref="W20:Z22">
    <cfRule type="expression" dxfId="294" priority="11">
      <formula>Q20:S23=0</formula>
    </cfRule>
  </conditionalFormatting>
  <conditionalFormatting sqref="W39:Z43">
    <cfRule type="expression" dxfId="293" priority="10199">
      <formula>Q13:S22=0</formula>
    </cfRule>
  </conditionalFormatting>
  <conditionalFormatting sqref="W44:Z47">
    <cfRule type="expression" dxfId="292" priority="9406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M34:M48 E38:E48 Q39:Q47 AA12:AA22" xr:uid="{75A5D517-F09A-46B5-94DC-9DFB82215964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107AB-9990-45B5-B1BF-E8A502833E64}">
  <sheetPr>
    <tabColor rgb="FF9999FF"/>
    <pageSetUpPr fitToPage="1"/>
  </sheetPr>
  <dimension ref="B1:AO51"/>
  <sheetViews>
    <sheetView tabSelected="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6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6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42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42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32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32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35</v>
      </c>
      <c r="R16" s="247"/>
      <c r="S16" s="248"/>
      <c r="T16" s="249">
        <f>IFERROR(ROUNDDOWN(Q16/M16,0),"")</f>
        <v>1</v>
      </c>
      <c r="U16" s="250"/>
      <c r="V16" s="250"/>
      <c r="W16" s="251">
        <f>IFERROR(Q16-(T16*M16),"")</f>
        <v>5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3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3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  <c r="AO21" s="52"/>
    </row>
    <row r="22" spans="2:41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  <c r="AO22" s="53"/>
    </row>
    <row r="23" spans="2:41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118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41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tr">
        <f>G8</f>
        <v>경상북도 경산시 압량읍 가야로 20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41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41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41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41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1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경산센터(저온)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경상북도 경산시 압량읍 가야로 20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6</v>
      </c>
      <c r="R39" s="174"/>
      <c r="S39" s="174"/>
      <c r="T39" s="175">
        <f>T13</f>
        <v>0</v>
      </c>
      <c r="U39" s="175"/>
      <c r="V39" s="175"/>
      <c r="W39" s="176">
        <f>W13</f>
        <v>6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42</v>
      </c>
      <c r="R40" s="174"/>
      <c r="S40" s="174"/>
      <c r="T40" s="175">
        <f t="shared" ref="T40:T43" si="3">T14</f>
        <v>0</v>
      </c>
      <c r="U40" s="175"/>
      <c r="V40" s="175"/>
      <c r="W40" s="176">
        <f t="shared" ref="W40:W43" si="4">W14</f>
        <v>42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32</v>
      </c>
      <c r="R41" s="174"/>
      <c r="S41" s="174"/>
      <c r="T41" s="175">
        <f t="shared" si="3"/>
        <v>0</v>
      </c>
      <c r="U41" s="175"/>
      <c r="V41" s="175"/>
      <c r="W41" s="176">
        <f t="shared" si="4"/>
        <v>32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35</v>
      </c>
      <c r="R42" s="174"/>
      <c r="S42" s="174"/>
      <c r="T42" s="175">
        <f t="shared" si="3"/>
        <v>1</v>
      </c>
      <c r="U42" s="175"/>
      <c r="V42" s="175"/>
      <c r="W42" s="176">
        <f t="shared" si="4"/>
        <v>5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3</v>
      </c>
      <c r="R43" s="174"/>
      <c r="S43" s="174"/>
      <c r="T43" s="175">
        <f t="shared" si="3"/>
        <v>0</v>
      </c>
      <c r="U43" s="175"/>
      <c r="V43" s="175"/>
      <c r="W43" s="176">
        <f t="shared" si="4"/>
        <v>3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118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경상북도 경산시 압량읍 가야로 20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AA13:AH13">
    <cfRule type="expression" dxfId="291" priority="10164">
      <formula>Q13:S22=0</formula>
    </cfRule>
  </conditionalFormatting>
  <conditionalFormatting sqref="AA18:AH19">
    <cfRule type="expression" dxfId="289" priority="11">
      <formula>Q18:S24=0</formula>
    </cfRule>
  </conditionalFormatting>
  <conditionalFormatting sqref="AA20:AH22">
    <cfRule type="expression" dxfId="288" priority="15">
      <formula>Q20:S23=0</formula>
    </cfRule>
  </conditionalFormatting>
  <conditionalFormatting sqref="AA39:AH43">
    <cfRule type="expression" dxfId="287" priority="10199">
      <formula>Q13:S22=0</formula>
    </cfRule>
  </conditionalFormatting>
  <conditionalFormatting sqref="AA44:AH47">
    <cfRule type="expression" dxfId="286" priority="9408">
      <formula>Q18:S23=0</formula>
    </cfRule>
  </conditionalFormatting>
  <conditionalFormatting sqref="AA14:AH14">
    <cfRule type="expression" dxfId="20" priority="4">
      <formula>Q14:S23=0</formula>
    </cfRule>
  </conditionalFormatting>
  <conditionalFormatting sqref="AA15:AH15">
    <cfRule type="expression" dxfId="14" priority="3">
      <formula>Q15:S24=0</formula>
    </cfRule>
  </conditionalFormatting>
  <conditionalFormatting sqref="AA16:AH16">
    <cfRule type="expression" dxfId="8" priority="2">
      <formula>Q16:S25=0</formula>
    </cfRule>
  </conditionalFormatting>
  <conditionalFormatting sqref="AA17:AH17">
    <cfRule type="expression" dxfId="2" priority="1">
      <formula>Q17:S26=0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M34:M48 E38:E48 Q39:Q47 AA12:AA22" xr:uid="{FE6D347C-7AC1-47EB-A826-C896F01599D4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93573-AED7-44A6-9845-BBB3914C866F}">
  <sheetPr>
    <tabColor rgb="FF9999FF"/>
    <pageSetUpPr fitToPage="1"/>
  </sheetPr>
  <dimension ref="B1:AM51"/>
  <sheetViews>
    <sheetView tabSelected="1"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3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92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20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74</v>
      </c>
      <c r="R15" s="247"/>
      <c r="S15" s="248"/>
      <c r="T15" s="249">
        <f>IFERROR(ROUNDDOWN(Q15/M15,0),"")</f>
        <v>2</v>
      </c>
      <c r="U15" s="250"/>
      <c r="V15" s="250"/>
      <c r="W15" s="251">
        <f>IFERROR(Q15-(T15*M15),"")</f>
        <v>2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60</v>
      </c>
      <c r="R16" s="247"/>
      <c r="S16" s="248"/>
      <c r="T16" s="249">
        <f>IFERROR(ROUNDDOWN(Q16/M16,0),"")</f>
        <v>2</v>
      </c>
      <c r="U16" s="250"/>
      <c r="V16" s="250"/>
      <c r="W16" s="251">
        <f>IFERROR(Q16-(T16*M16),"")</f>
        <v>0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9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9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238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30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화성센터(저온)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경기 화성시 초록로 103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3</v>
      </c>
      <c r="R39" s="174"/>
      <c r="S39" s="174"/>
      <c r="T39" s="175">
        <f>T13</f>
        <v>0</v>
      </c>
      <c r="U39" s="175"/>
      <c r="V39" s="175"/>
      <c r="W39" s="176">
        <f>W13</f>
        <v>3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92</v>
      </c>
      <c r="R40" s="174"/>
      <c r="S40" s="174"/>
      <c r="T40" s="175">
        <f t="shared" ref="T40:T43" si="3">T14</f>
        <v>1</v>
      </c>
      <c r="U40" s="175"/>
      <c r="V40" s="175"/>
      <c r="W40" s="176">
        <f t="shared" ref="W40:W43" si="4">W14</f>
        <v>20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74</v>
      </c>
      <c r="R41" s="174"/>
      <c r="S41" s="174"/>
      <c r="T41" s="175">
        <f t="shared" si="3"/>
        <v>2</v>
      </c>
      <c r="U41" s="175"/>
      <c r="V41" s="175"/>
      <c r="W41" s="176">
        <f t="shared" si="4"/>
        <v>2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60</v>
      </c>
      <c r="R42" s="174"/>
      <c r="S42" s="174"/>
      <c r="T42" s="175">
        <f t="shared" si="3"/>
        <v>2</v>
      </c>
      <c r="U42" s="175"/>
      <c r="V42" s="175"/>
      <c r="W42" s="176">
        <f t="shared" si="4"/>
        <v>0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9</v>
      </c>
      <c r="R43" s="174"/>
      <c r="S43" s="174"/>
      <c r="T43" s="175">
        <f t="shared" si="3"/>
        <v>0</v>
      </c>
      <c r="U43" s="175"/>
      <c r="V43" s="175"/>
      <c r="W43" s="176">
        <f t="shared" si="4"/>
        <v>9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238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경기 화성시 초록로 103
오민수 대리 031-8077-2407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W13:Z13">
    <cfRule type="expression" dxfId="285" priority="9681">
      <formula>Q13:S22=0</formula>
    </cfRule>
  </conditionalFormatting>
  <conditionalFormatting sqref="W14:Z17">
    <cfRule type="expression" dxfId="284" priority="4">
      <formula>Q14:S20=0</formula>
    </cfRule>
  </conditionalFormatting>
  <conditionalFormatting sqref="W18:Z18">
    <cfRule type="expression" dxfId="283" priority="6">
      <formula>Q18:S23=0</formula>
    </cfRule>
  </conditionalFormatting>
  <conditionalFormatting sqref="W19:Z19">
    <cfRule type="expression" dxfId="282" priority="10">
      <formula>Q19:S23=0</formula>
    </cfRule>
  </conditionalFormatting>
  <conditionalFormatting sqref="W20:Z22">
    <cfRule type="expression" dxfId="281" priority="11">
      <formula>Q20:S23=0</formula>
    </cfRule>
  </conditionalFormatting>
  <conditionalFormatting sqref="W39:Z43">
    <cfRule type="expression" dxfId="280" priority="10192">
      <formula>Q13:S22=0</formula>
    </cfRule>
  </conditionalFormatting>
  <conditionalFormatting sqref="W44:Z47">
    <cfRule type="expression" dxfId="279" priority="9402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W24 Q2:AH11 C38:D38 G8:L11 N8:P11 H2:K5 G2:G6 M2:P5 L2:L6 G34:L37 N34:P37 H26:K31 G26:G32 Q26:AH37 M26:P31 L26:L32 C12:E12 F23:M23 C14:D22 AA38:AA47 E13:E23 B12:B24 M8:M22 T13:T22 Q13:Q22 C40:D47 T39:T47 M34:M48 E38:E48 B38:B49 Q39:Q47 AA12:AA22" xr:uid="{4125214B-AA53-4379-B268-7CE5F6041A9E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88F20-4F05-4368-A52C-DDFECF3A0940}">
  <sheetPr>
    <tabColor rgb="FF9999FF"/>
  </sheetPr>
  <dimension ref="B1:AO51"/>
  <sheetViews>
    <sheetView tabSelected="1" topLeftCell="A1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10.5546875" style="5" customWidth="1"/>
    <col min="37" max="37" width="22.21875" style="5" bestFit="1" customWidth="1"/>
    <col min="38" max="38" width="4" style="5" bestFit="1" customWidth="1"/>
    <col min="39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12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12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K13" s="22"/>
      <c r="AL13" s="22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144</v>
      </c>
      <c r="R14" s="247"/>
      <c r="S14" s="248"/>
      <c r="T14" s="249">
        <f>IFERROR(ROUNDDOWN(Q14/M14,0),"")</f>
        <v>2</v>
      </c>
      <c r="U14" s="250"/>
      <c r="V14" s="250"/>
      <c r="W14" s="251">
        <f>IFERROR(Q14-(T14*M14),"")</f>
        <v>0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  <c r="AK14" s="22"/>
      <c r="AL14" s="22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182</v>
      </c>
      <c r="R15" s="247"/>
      <c r="S15" s="248"/>
      <c r="T15" s="249">
        <f>IFERROR(ROUNDDOWN(Q15/M15,0),"")</f>
        <v>5</v>
      </c>
      <c r="U15" s="250"/>
      <c r="V15" s="250"/>
      <c r="W15" s="251">
        <f>IFERROR(Q15-(T15*M15),"")</f>
        <v>2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  <c r="AK15" s="22"/>
      <c r="AL15" s="22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111</v>
      </c>
      <c r="R16" s="247"/>
      <c r="S16" s="248"/>
      <c r="T16" s="249">
        <f>IFERROR(ROUNDDOWN(Q16/M16,0),"")</f>
        <v>3</v>
      </c>
      <c r="U16" s="250"/>
      <c r="V16" s="250"/>
      <c r="W16" s="251">
        <f>IFERROR(Q16-(T16*M16),"")</f>
        <v>21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  <c r="AK16" s="22"/>
      <c r="AL16" s="22"/>
      <c r="AO16" s="52"/>
    </row>
    <row r="17" spans="2:41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9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9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  <c r="AK17" s="22"/>
      <c r="AL17" s="22"/>
      <c r="AO17" s="52"/>
    </row>
    <row r="18" spans="2:41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K18" s="22"/>
      <c r="AL18" s="22"/>
      <c r="AO18" s="52"/>
    </row>
    <row r="19" spans="2:41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K19"/>
      <c r="AL19"/>
      <c r="AO19" s="52"/>
    </row>
    <row r="20" spans="2:41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K20"/>
      <c r="AL20"/>
      <c r="AO20" s="52"/>
    </row>
    <row r="21" spans="2:41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  <c r="AO21" s="52"/>
    </row>
    <row r="22" spans="2:41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  <c r="AO22" s="53"/>
    </row>
    <row r="23" spans="2:41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458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41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97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41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41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41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41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1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청라센터(저온)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363" t="str">
        <f>G8</f>
        <v>인천광역시 서구 북항로120번길 55,
청라로지스틱스센터3, 9층</v>
      </c>
      <c r="H34" s="363"/>
      <c r="I34" s="363"/>
      <c r="J34" s="363"/>
      <c r="K34" s="363"/>
      <c r="L34" s="363"/>
      <c r="M34" s="363"/>
      <c r="N34" s="363"/>
      <c r="O34" s="363"/>
      <c r="P34" s="363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12</v>
      </c>
      <c r="R39" s="174"/>
      <c r="S39" s="174"/>
      <c r="T39" s="175">
        <f>T13</f>
        <v>0</v>
      </c>
      <c r="U39" s="175"/>
      <c r="V39" s="175"/>
      <c r="W39" s="176">
        <f>W13</f>
        <v>12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144</v>
      </c>
      <c r="R40" s="174"/>
      <c r="S40" s="174"/>
      <c r="T40" s="175">
        <f t="shared" ref="T40:T43" si="3">T14</f>
        <v>2</v>
      </c>
      <c r="U40" s="175"/>
      <c r="V40" s="175"/>
      <c r="W40" s="176">
        <f t="shared" ref="W40:W43" si="4">W14</f>
        <v>0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182</v>
      </c>
      <c r="R41" s="174"/>
      <c r="S41" s="174"/>
      <c r="T41" s="175">
        <f t="shared" si="3"/>
        <v>5</v>
      </c>
      <c r="U41" s="175"/>
      <c r="V41" s="175"/>
      <c r="W41" s="176">
        <f t="shared" si="4"/>
        <v>2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111</v>
      </c>
      <c r="R42" s="174"/>
      <c r="S42" s="174"/>
      <c r="T42" s="175">
        <f t="shared" si="3"/>
        <v>3</v>
      </c>
      <c r="U42" s="175"/>
      <c r="V42" s="175"/>
      <c r="W42" s="176">
        <f t="shared" si="4"/>
        <v>21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9</v>
      </c>
      <c r="R43" s="174"/>
      <c r="S43" s="174"/>
      <c r="T43" s="175">
        <f t="shared" si="3"/>
        <v>0</v>
      </c>
      <c r="U43" s="175"/>
      <c r="V43" s="175"/>
      <c r="W43" s="176">
        <f t="shared" si="4"/>
        <v>9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458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인천광역시 서구 북항로120번길 55,
청라로지스틱스센터3, 9층
02)437-0500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E41:L41"/>
    <mergeCell ref="M41:P41"/>
    <mergeCell ref="Q41:S41"/>
    <mergeCell ref="T41:V41"/>
    <mergeCell ref="W41:Z41"/>
    <mergeCell ref="AA41:AH41"/>
    <mergeCell ref="Q40:S40"/>
    <mergeCell ref="T40:V40"/>
    <mergeCell ref="W40:Z40"/>
    <mergeCell ref="AA40:AH40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W13:Z13">
    <cfRule type="expression" dxfId="278" priority="9677">
      <formula>Q13:S22=0</formula>
    </cfRule>
  </conditionalFormatting>
  <conditionalFormatting sqref="W14:Z17">
    <cfRule type="expression" dxfId="277" priority="4">
      <formula>Q14:S20=0</formula>
    </cfRule>
  </conditionalFormatting>
  <conditionalFormatting sqref="W18:Z18">
    <cfRule type="expression" dxfId="276" priority="6">
      <formula>Q18:S23=0</formula>
    </cfRule>
  </conditionalFormatting>
  <conditionalFormatting sqref="W19:Z19">
    <cfRule type="expression" dxfId="275" priority="10">
      <formula>Q19:S23=0</formula>
    </cfRule>
  </conditionalFormatting>
  <conditionalFormatting sqref="W20:Z22">
    <cfRule type="expression" dxfId="274" priority="11">
      <formula>Q20:S23=0</formula>
    </cfRule>
  </conditionalFormatting>
  <conditionalFormatting sqref="W39:Z43">
    <cfRule type="expression" dxfId="273" priority="10188">
      <formula>Q13:S22=0</formula>
    </cfRule>
  </conditionalFormatting>
  <conditionalFormatting sqref="W44:Z47">
    <cfRule type="expression" dxfId="272" priority="9400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G8:L11 N8:P11 H2:K5 G2:G6 M2:P5 L2:L6 C12:E12 Q2:AH11 G34:L37 N34:P37 H26:K31 G26:G32 Q26:AH37 M26:P31 L26:L32 E23:M23 W24 C19:E22 C14:D18 AA38:AA47 E13:E18 B12:B24 M8:M22 T13:T22 Q13:Q22 E38:E48 C40:D47 B38:B49 M34:M48 T39:T47 Q39:Q47 AA12:AA22" xr:uid="{96794B95-D0B1-4064-8BAA-7307CF56A31B}"/>
  </dataValidations>
  <printOptions horizontalCentered="1"/>
  <pageMargins left="0" right="0" top="0.11811023622047245" bottom="0" header="0" footer="0"/>
  <pageSetup paperSize="9" scale="89" orientation="portrait"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90927-4C19-4F94-AC71-2EAC77929453}">
  <sheetPr>
    <tabColor rgb="FF9999FF"/>
    <pageSetUpPr fitToPage="1"/>
  </sheetPr>
  <dimension ref="B1:AO51"/>
  <sheetViews>
    <sheetView tabSelected="1" topLeftCell="A1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4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4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74</v>
      </c>
      <c r="R14" s="247"/>
      <c r="S14" s="248"/>
      <c r="T14" s="249">
        <f>IFERROR(ROUNDDOWN(Q14/M14,0),"")</f>
        <v>1</v>
      </c>
      <c r="U14" s="250"/>
      <c r="V14" s="250"/>
      <c r="W14" s="251">
        <f>IFERROR(Q14-(T14*M14),"")</f>
        <v>2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26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26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50</v>
      </c>
      <c r="R16" s="247"/>
      <c r="S16" s="248"/>
      <c r="T16" s="249">
        <f>IFERROR(ROUNDDOWN(Q16/M16,0),"")</f>
        <v>1</v>
      </c>
      <c r="U16" s="250"/>
      <c r="V16" s="250"/>
      <c r="W16" s="251">
        <f>IFERROR(Q16-(T16*M16),"")</f>
        <v>20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  <c r="AO16" s="52"/>
    </row>
    <row r="17" spans="2:41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6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6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  <c r="AO20" s="52"/>
    </row>
    <row r="21" spans="2:41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  <c r="AO21" s="52"/>
    </row>
    <row r="22" spans="2:41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  <c r="AO22" s="53"/>
    </row>
    <row r="23" spans="2:41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160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41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33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41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41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41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41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41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41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41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41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평택센터(저온)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경기도 평택시 진위면 마산8로10,
진위물류센터 창고동 1층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4</v>
      </c>
      <c r="R39" s="174"/>
      <c r="S39" s="174"/>
      <c r="T39" s="175">
        <f>T13</f>
        <v>0</v>
      </c>
      <c r="U39" s="175"/>
      <c r="V39" s="175"/>
      <c r="W39" s="176">
        <f>W13</f>
        <v>4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74</v>
      </c>
      <c r="R40" s="174"/>
      <c r="S40" s="174"/>
      <c r="T40" s="175">
        <f t="shared" ref="T40:T43" si="3">T14</f>
        <v>1</v>
      </c>
      <c r="U40" s="175"/>
      <c r="V40" s="175"/>
      <c r="W40" s="176">
        <f t="shared" ref="W40:W43" si="4">W14</f>
        <v>2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26</v>
      </c>
      <c r="R41" s="174"/>
      <c r="S41" s="174"/>
      <c r="T41" s="175">
        <f t="shared" si="3"/>
        <v>0</v>
      </c>
      <c r="U41" s="175"/>
      <c r="V41" s="175"/>
      <c r="W41" s="176">
        <f t="shared" si="4"/>
        <v>26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50</v>
      </c>
      <c r="R42" s="174"/>
      <c r="S42" s="174"/>
      <c r="T42" s="175">
        <f t="shared" si="3"/>
        <v>1</v>
      </c>
      <c r="U42" s="175"/>
      <c r="V42" s="175"/>
      <c r="W42" s="176">
        <f t="shared" si="4"/>
        <v>20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6</v>
      </c>
      <c r="R43" s="174"/>
      <c r="S43" s="174"/>
      <c r="T43" s="175">
        <f t="shared" si="3"/>
        <v>0</v>
      </c>
      <c r="U43" s="175"/>
      <c r="V43" s="175"/>
      <c r="W43" s="176">
        <f t="shared" si="4"/>
        <v>6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160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경기도 평택시 진위면 마산8로10,
진위물류센터 창고동 1층
강민구 대리 031-663-9260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W13:Z13">
    <cfRule type="expression" dxfId="271" priority="9673">
      <formula>Q13:S22=0</formula>
    </cfRule>
  </conditionalFormatting>
  <conditionalFormatting sqref="W14:Z17">
    <cfRule type="expression" dxfId="270" priority="4">
      <formula>Q14:S20=0</formula>
    </cfRule>
  </conditionalFormatting>
  <conditionalFormatting sqref="W18:Z18">
    <cfRule type="expression" dxfId="269" priority="6">
      <formula>Q18:S23=0</formula>
    </cfRule>
  </conditionalFormatting>
  <conditionalFormatting sqref="W19:Z19">
    <cfRule type="expression" dxfId="268" priority="10">
      <formula>Q19:S23=0</formula>
    </cfRule>
  </conditionalFormatting>
  <conditionalFormatting sqref="W20:Z22">
    <cfRule type="expression" dxfId="267" priority="11">
      <formula>Q20:S23=0</formula>
    </cfRule>
  </conditionalFormatting>
  <conditionalFormatting sqref="W39:Z43">
    <cfRule type="expression" dxfId="266" priority="10184">
      <formula>Q13:S22=0</formula>
    </cfRule>
  </conditionalFormatting>
  <conditionalFormatting sqref="W44:Z47">
    <cfRule type="expression" dxfId="265" priority="9398">
      <formula>Q18:S23=0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M34:M48 E38:E48 Q39:Q47 AA12:AA22" xr:uid="{13968AE8-8800-4256-89E9-38824D1909EC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2AE7-117D-4B07-BBBB-263814BA40A2}">
  <sheetPr>
    <tabColor rgb="FF9999FF"/>
    <pageSetUpPr fitToPage="1"/>
  </sheetPr>
  <dimension ref="B1:AM51"/>
  <sheetViews>
    <sheetView tabSelected="1" topLeftCell="A1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6.5546875" style="5" customWidth="1"/>
    <col min="42" max="42" width="12.77734375" style="5" customWidth="1"/>
    <col min="43" max="43" width="2.33203125" style="5"/>
    <col min="44" max="44" width="5.6640625" style="5" bestFit="1" customWidth="1"/>
    <col min="45" max="46" width="2.33203125" style="5"/>
    <col min="47" max="47" width="5.6640625" style="5" bestFit="1" customWidth="1"/>
    <col min="48" max="16384" width="2.33203125" style="5"/>
  </cols>
  <sheetData>
    <row r="1" spans="2:39" ht="14.25" thickBot="1" x14ac:dyDescent="0.2">
      <c r="B1" s="29" t="s">
        <v>93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27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27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205</v>
      </c>
      <c r="R14" s="247"/>
      <c r="S14" s="248"/>
      <c r="T14" s="249">
        <f>IFERROR(ROUNDDOWN(Q14/M14,0),"")</f>
        <v>2</v>
      </c>
      <c r="U14" s="250"/>
      <c r="V14" s="250"/>
      <c r="W14" s="251">
        <f>IFERROR(Q14-(T14*M14),"")</f>
        <v>61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290</v>
      </c>
      <c r="R15" s="247"/>
      <c r="S15" s="248"/>
      <c r="T15" s="249">
        <f>IFERROR(ROUNDDOWN(Q15/M15,0),"")</f>
        <v>8</v>
      </c>
      <c r="U15" s="250"/>
      <c r="V15" s="250"/>
      <c r="W15" s="251">
        <f>IFERROR(Q15-(T15*M15),"")</f>
        <v>2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210</v>
      </c>
      <c r="R16" s="247"/>
      <c r="S16" s="248"/>
      <c r="T16" s="249">
        <f>IFERROR(ROUNDDOWN(Q16/M16,0),"")</f>
        <v>7</v>
      </c>
      <c r="U16" s="250"/>
      <c r="V16" s="250"/>
      <c r="W16" s="251">
        <f>IFERROR(Q16-(T16*M16),"")</f>
        <v>0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16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16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748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92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포천센터(저온)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경기도 포천시 설운동 477,B2F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27</v>
      </c>
      <c r="R39" s="174"/>
      <c r="S39" s="174"/>
      <c r="T39" s="175">
        <f>T13</f>
        <v>0</v>
      </c>
      <c r="U39" s="175"/>
      <c r="V39" s="175"/>
      <c r="W39" s="176">
        <f>W13</f>
        <v>27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205</v>
      </c>
      <c r="R40" s="174"/>
      <c r="S40" s="174"/>
      <c r="T40" s="175">
        <f t="shared" ref="T40:T43" si="3">T14</f>
        <v>2</v>
      </c>
      <c r="U40" s="175"/>
      <c r="V40" s="175"/>
      <c r="W40" s="176">
        <f t="shared" ref="W40:W43" si="4">W14</f>
        <v>61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290</v>
      </c>
      <c r="R41" s="174"/>
      <c r="S41" s="174"/>
      <c r="T41" s="175">
        <f t="shared" si="3"/>
        <v>8</v>
      </c>
      <c r="U41" s="175"/>
      <c r="V41" s="175"/>
      <c r="W41" s="176">
        <f t="shared" si="4"/>
        <v>2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210</v>
      </c>
      <c r="R42" s="174"/>
      <c r="S42" s="174"/>
      <c r="T42" s="175">
        <f t="shared" si="3"/>
        <v>7</v>
      </c>
      <c r="U42" s="175"/>
      <c r="V42" s="175"/>
      <c r="W42" s="176">
        <f t="shared" si="4"/>
        <v>0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16</v>
      </c>
      <c r="R43" s="174"/>
      <c r="S43" s="174"/>
      <c r="T43" s="175">
        <f t="shared" si="3"/>
        <v>0</v>
      </c>
      <c r="U43" s="175"/>
      <c r="V43" s="175"/>
      <c r="W43" s="176">
        <f t="shared" si="4"/>
        <v>16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748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경기도 포천시 설운동 477,B2F
031-543-2486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AA43:AH43"/>
    <mergeCell ref="W43:Z43"/>
    <mergeCell ref="T43:V43"/>
    <mergeCell ref="Q43:S43"/>
    <mergeCell ref="M43:P43"/>
    <mergeCell ref="E43:L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E18:L18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M13:P13"/>
    <mergeCell ref="Q13:S13"/>
    <mergeCell ref="T13:V13"/>
    <mergeCell ref="W13:Z13"/>
    <mergeCell ref="AA18:AH18"/>
    <mergeCell ref="W18:Z18"/>
    <mergeCell ref="T18:V18"/>
    <mergeCell ref="Q18:S18"/>
    <mergeCell ref="M18:P18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AA42:AH42"/>
    <mergeCell ref="R6:U7"/>
    <mergeCell ref="V6:AA7"/>
    <mergeCell ref="AB6:AC7"/>
    <mergeCell ref="AD6:AH7"/>
    <mergeCell ref="C8:F9"/>
    <mergeCell ref="G8:P9"/>
    <mergeCell ref="R8:U9"/>
    <mergeCell ref="V8:AH9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13:D13"/>
    <mergeCell ref="E13:L13"/>
  </mergeCells>
  <phoneticPr fontId="7" type="noConversion"/>
  <conditionalFormatting sqref="AA13:AH13">
    <cfRule type="expression" dxfId="264" priority="10154">
      <formula>Q13:S22=0</formula>
    </cfRule>
  </conditionalFormatting>
  <conditionalFormatting sqref="AA18:AH19">
    <cfRule type="expression" dxfId="262" priority="11">
      <formula>Q18:S24=0</formula>
    </cfRule>
  </conditionalFormatting>
  <conditionalFormatting sqref="AA20:AH22">
    <cfRule type="expression" dxfId="261" priority="15">
      <formula>Q20:S23=0</formula>
    </cfRule>
  </conditionalFormatting>
  <conditionalFormatting sqref="AA39:AH43">
    <cfRule type="expression" dxfId="260" priority="10184">
      <formula>Q13:S22=0</formula>
    </cfRule>
  </conditionalFormatting>
  <conditionalFormatting sqref="AA44:AH47">
    <cfRule type="expression" dxfId="259" priority="9400">
      <formula>Q18:S23=0</formula>
    </cfRule>
  </conditionalFormatting>
  <conditionalFormatting sqref="AA14:AH14">
    <cfRule type="expression" dxfId="21" priority="4">
      <formula>Q14:S23=0</formula>
    </cfRule>
  </conditionalFormatting>
  <conditionalFormatting sqref="AA15:AH15">
    <cfRule type="expression" dxfId="15" priority="3">
      <formula>Q15:S24=0</formula>
    </cfRule>
  </conditionalFormatting>
  <conditionalFormatting sqref="AA16:AH16">
    <cfRule type="expression" dxfId="9" priority="2">
      <formula>Q16:S25=0</formula>
    </cfRule>
  </conditionalFormatting>
  <conditionalFormatting sqref="AA17:AH17">
    <cfRule type="expression" dxfId="3" priority="1">
      <formula>Q17:S26=0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G8:L11 N8:P11 H2:K5 G2:G6 M2:P5 L2:L6 C12:E12 Q2:AH11 G34:L37 N34:P37 H26:K31 G26:G32 Q26:AH37 M26:P31 L26:L32 E23:M23 W24 C19:E22 C14:D18 AA38:AA47 E13:E18 B12:B24 M8:M22 T13:T22 Q13:Q22 C40:D47 T39:T47 B38:B49 M34:M48 E38:E48 Q39:Q47 AA12:AA22" xr:uid="{B1C6D16D-AC7C-4885-AD00-F16E9A7E79A9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2A2E1-D950-4DB5-BEA9-5E1D961A9493}">
  <sheetPr>
    <tabColor rgb="FF9999FF"/>
    <pageSetUpPr fitToPage="1"/>
  </sheetPr>
  <dimension ref="B1:AM51"/>
  <sheetViews>
    <sheetView tabSelected="1"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16384" width="2.33203125" style="5"/>
  </cols>
  <sheetData>
    <row r="1" spans="2:39" ht="14.25" thickBot="1" x14ac:dyDescent="0.2">
      <c r="B1" s="29" t="s">
        <v>38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255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256</v>
      </c>
      <c r="W6" s="281"/>
      <c r="X6" s="281"/>
      <c r="Y6" s="281"/>
      <c r="Z6" s="281"/>
      <c r="AA6" s="281"/>
      <c r="AB6" s="279" t="s">
        <v>51</v>
      </c>
      <c r="AC6" s="279"/>
      <c r="AD6" s="284" t="s">
        <v>257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258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259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58" t="s">
        <v>313</v>
      </c>
      <c r="F13" s="259"/>
      <c r="G13" s="259"/>
      <c r="H13" s="259"/>
      <c r="I13" s="259"/>
      <c r="J13" s="259"/>
      <c r="K13" s="259"/>
      <c r="L13" s="260"/>
      <c r="M13" s="243">
        <v>40</v>
      </c>
      <c r="N13" s="244"/>
      <c r="O13" s="244"/>
      <c r="P13" s="245"/>
      <c r="Q13" s="246">
        <f>IFERROR(VLOOKUP($B$1,신성베이커리!$A:$DM,2,FALSE),0)</f>
        <v>13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13</v>
      </c>
      <c r="X13" s="252"/>
      <c r="Y13" s="252"/>
      <c r="Z13" s="253"/>
      <c r="AA13" s="254" t="s">
        <v>440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58" t="s">
        <v>409</v>
      </c>
      <c r="F14" s="259"/>
      <c r="G14" s="259"/>
      <c r="H14" s="259"/>
      <c r="I14" s="259"/>
      <c r="J14" s="259"/>
      <c r="K14" s="259"/>
      <c r="L14" s="260"/>
      <c r="M14" s="243">
        <v>72</v>
      </c>
      <c r="N14" s="244"/>
      <c r="O14" s="244"/>
      <c r="P14" s="245"/>
      <c r="Q14" s="246">
        <f>IFERROR(VLOOKUP($B$1,신성베이커리!$A:$DM,3,FALSE),0)</f>
        <v>167</v>
      </c>
      <c r="R14" s="247"/>
      <c r="S14" s="248"/>
      <c r="T14" s="249">
        <f>IFERROR(ROUNDDOWN(Q14/M14,0),"")</f>
        <v>2</v>
      </c>
      <c r="U14" s="250"/>
      <c r="V14" s="250"/>
      <c r="W14" s="251">
        <f>IFERROR(Q14-(T14*M14),"")</f>
        <v>23</v>
      </c>
      <c r="X14" s="252"/>
      <c r="Y14" s="252"/>
      <c r="Z14" s="253"/>
      <c r="AA14" s="254" t="s">
        <v>440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58" t="s">
        <v>399</v>
      </c>
      <c r="F15" s="259"/>
      <c r="G15" s="259"/>
      <c r="H15" s="259"/>
      <c r="I15" s="259"/>
      <c r="J15" s="259"/>
      <c r="K15" s="259"/>
      <c r="L15" s="260"/>
      <c r="M15" s="243">
        <v>36</v>
      </c>
      <c r="N15" s="244"/>
      <c r="O15" s="244"/>
      <c r="P15" s="245"/>
      <c r="Q15" s="246">
        <f>IFERROR(VLOOKUP($B$1,신성베이커리!$A:$DM,4,FALSE),0)</f>
        <v>182</v>
      </c>
      <c r="R15" s="247"/>
      <c r="S15" s="248"/>
      <c r="T15" s="249">
        <f>IFERROR(ROUNDDOWN(Q15/M15,0),"")</f>
        <v>5</v>
      </c>
      <c r="U15" s="250"/>
      <c r="V15" s="250"/>
      <c r="W15" s="251">
        <f>IFERROR(Q15-(T15*M15),"")</f>
        <v>2</v>
      </c>
      <c r="X15" s="252"/>
      <c r="Y15" s="252"/>
      <c r="Z15" s="253"/>
      <c r="AA15" s="254" t="s">
        <v>440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/>
      <c r="C16" s="18" t="s">
        <v>42</v>
      </c>
      <c r="D16" s="18" t="s">
        <v>42</v>
      </c>
      <c r="E16" s="258" t="s">
        <v>279</v>
      </c>
      <c r="F16" s="259"/>
      <c r="G16" s="259"/>
      <c r="H16" s="259"/>
      <c r="I16" s="259"/>
      <c r="J16" s="259"/>
      <c r="K16" s="259"/>
      <c r="L16" s="260"/>
      <c r="M16" s="243">
        <v>30</v>
      </c>
      <c r="N16" s="244"/>
      <c r="O16" s="244"/>
      <c r="P16" s="245"/>
      <c r="Q16" s="246">
        <f>IFERROR(VLOOKUP($B$1,신성베이커리!$A:$DM,5,FALSE),0)</f>
        <v>124</v>
      </c>
      <c r="R16" s="247"/>
      <c r="S16" s="248"/>
      <c r="T16" s="249">
        <f>IFERROR(ROUNDDOWN(Q16/M16,0),"")</f>
        <v>4</v>
      </c>
      <c r="U16" s="250"/>
      <c r="V16" s="250"/>
      <c r="W16" s="251">
        <f>IFERROR(Q16-(T16*M16),"")</f>
        <v>4</v>
      </c>
      <c r="X16" s="252"/>
      <c r="Y16" s="252"/>
      <c r="Z16" s="253"/>
      <c r="AA16" s="254" t="s">
        <v>440</v>
      </c>
      <c r="AB16" s="250"/>
      <c r="AC16" s="250"/>
      <c r="AD16" s="250"/>
      <c r="AE16" s="250"/>
      <c r="AF16" s="250"/>
      <c r="AG16" s="250"/>
      <c r="AH16" s="255"/>
    </row>
    <row r="17" spans="2:37" ht="21.95" customHeight="1" x14ac:dyDescent="0.15">
      <c r="B17" s="17"/>
      <c r="C17" s="18" t="s">
        <v>42</v>
      </c>
      <c r="D17" s="18" t="s">
        <v>42</v>
      </c>
      <c r="E17" s="258" t="s">
        <v>410</v>
      </c>
      <c r="F17" s="259"/>
      <c r="G17" s="259"/>
      <c r="H17" s="259"/>
      <c r="I17" s="259"/>
      <c r="J17" s="259"/>
      <c r="K17" s="259"/>
      <c r="L17" s="260"/>
      <c r="M17" s="243">
        <v>72</v>
      </c>
      <c r="N17" s="244"/>
      <c r="O17" s="244"/>
      <c r="P17" s="245"/>
      <c r="Q17" s="246">
        <f>IFERROR(VLOOKUP($B$1,신성베이커리!$A:$DM,6,FALSE),0)</f>
        <v>39</v>
      </c>
      <c r="R17" s="247"/>
      <c r="S17" s="248"/>
      <c r="T17" s="249">
        <f>IFERROR(ROUNDDOWN(Q17/M17,0),"")</f>
        <v>0</v>
      </c>
      <c r="U17" s="250"/>
      <c r="V17" s="250"/>
      <c r="W17" s="251">
        <f>IFERROR(Q17-(T17*M17),"")</f>
        <v>39</v>
      </c>
      <c r="X17" s="252"/>
      <c r="Y17" s="252"/>
      <c r="Z17" s="253"/>
      <c r="AA17" s="254" t="s">
        <v>440</v>
      </c>
      <c r="AB17" s="250"/>
      <c r="AC17" s="250"/>
      <c r="AD17" s="250"/>
      <c r="AE17" s="250"/>
      <c r="AF17" s="250"/>
      <c r="AG17" s="250"/>
      <c r="AH17" s="255"/>
    </row>
    <row r="18" spans="2:37" ht="21.95" customHeight="1" x14ac:dyDescent="0.15">
      <c r="B18" s="17"/>
      <c r="C18" s="18" t="s">
        <v>42</v>
      </c>
      <c r="D18" s="18" t="s">
        <v>42</v>
      </c>
      <c r="E18" s="258"/>
      <c r="F18" s="259"/>
      <c r="G18" s="259"/>
      <c r="H18" s="259"/>
      <c r="I18" s="259"/>
      <c r="J18" s="259"/>
      <c r="K18" s="259"/>
      <c r="L18" s="260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21.95" customHeight="1" x14ac:dyDescent="0.15">
      <c r="B19" s="17"/>
      <c r="C19" s="18" t="s">
        <v>42</v>
      </c>
      <c r="D19" s="18" t="s">
        <v>42</v>
      </c>
      <c r="E19" s="243"/>
      <c r="F19" s="244"/>
      <c r="G19" s="244"/>
      <c r="H19" s="244"/>
      <c r="I19" s="244"/>
      <c r="J19" s="244"/>
      <c r="K19" s="244"/>
      <c r="L19" s="245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7" ht="21.95" customHeight="1" x14ac:dyDescent="0.15">
      <c r="B20" s="17"/>
      <c r="C20" s="18" t="s">
        <v>42</v>
      </c>
      <c r="D20" s="18" t="s">
        <v>42</v>
      </c>
      <c r="E20" s="243"/>
      <c r="F20" s="244"/>
      <c r="G20" s="244"/>
      <c r="H20" s="244"/>
      <c r="I20" s="244"/>
      <c r="J20" s="244"/>
      <c r="K20" s="244"/>
      <c r="L20" s="245"/>
      <c r="M20" s="243"/>
      <c r="N20" s="244"/>
      <c r="O20" s="244"/>
      <c r="P20" s="245"/>
      <c r="Q20" s="246"/>
      <c r="R20" s="247"/>
      <c r="S20" s="248"/>
      <c r="T20" s="249"/>
      <c r="U20" s="250"/>
      <c r="V20" s="250"/>
      <c r="W20" s="251"/>
      <c r="X20" s="252"/>
      <c r="Y20" s="252"/>
      <c r="Z20" s="253"/>
      <c r="AA20" s="254"/>
      <c r="AB20" s="250"/>
      <c r="AC20" s="250"/>
      <c r="AD20" s="250"/>
      <c r="AE20" s="250"/>
      <c r="AF20" s="250"/>
      <c r="AG20" s="250"/>
      <c r="AH20" s="255"/>
    </row>
    <row r="21" spans="2:37" ht="21.95" customHeight="1" x14ac:dyDescent="0.15">
      <c r="B21" s="17" t="s">
        <v>42</v>
      </c>
      <c r="C21" s="18" t="s">
        <v>42</v>
      </c>
      <c r="D21" s="18" t="s">
        <v>42</v>
      </c>
      <c r="E21" s="243"/>
      <c r="F21" s="244"/>
      <c r="G21" s="244"/>
      <c r="H21" s="244"/>
      <c r="I21" s="244"/>
      <c r="J21" s="244"/>
      <c r="K21" s="244"/>
      <c r="L21" s="245"/>
      <c r="M21" s="243"/>
      <c r="N21" s="244"/>
      <c r="O21" s="244"/>
      <c r="P21" s="245"/>
      <c r="Q21" s="246"/>
      <c r="R21" s="247"/>
      <c r="S21" s="248"/>
      <c r="T21" s="249"/>
      <c r="U21" s="250"/>
      <c r="V21" s="250"/>
      <c r="W21" s="251"/>
      <c r="X21" s="252"/>
      <c r="Y21" s="252"/>
      <c r="Z21" s="253"/>
      <c r="AA21" s="254"/>
      <c r="AB21" s="250"/>
      <c r="AC21" s="250"/>
      <c r="AD21" s="250"/>
      <c r="AE21" s="250"/>
      <c r="AF21" s="250"/>
      <c r="AG21" s="250"/>
      <c r="AH21" s="255"/>
      <c r="AK21" s="78"/>
    </row>
    <row r="22" spans="2:37" ht="21.95" customHeight="1" x14ac:dyDescent="0.15">
      <c r="B22" s="17"/>
      <c r="C22" s="18"/>
      <c r="D22" s="18"/>
      <c r="E22" s="243"/>
      <c r="F22" s="244"/>
      <c r="G22" s="244"/>
      <c r="H22" s="244"/>
      <c r="I22" s="244"/>
      <c r="J22" s="244"/>
      <c r="K22" s="244"/>
      <c r="L22" s="245"/>
      <c r="M22" s="243"/>
      <c r="N22" s="244"/>
      <c r="O22" s="244"/>
      <c r="P22" s="245"/>
      <c r="Q22" s="246"/>
      <c r="R22" s="247"/>
      <c r="S22" s="248"/>
      <c r="T22" s="249"/>
      <c r="U22" s="250"/>
      <c r="V22" s="250"/>
      <c r="W22" s="251"/>
      <c r="X22" s="252"/>
      <c r="Y22" s="252"/>
      <c r="Z22" s="253"/>
      <c r="AA22" s="254"/>
      <c r="AB22" s="250"/>
      <c r="AC22" s="250"/>
      <c r="AD22" s="250"/>
      <c r="AE22" s="250"/>
      <c r="AF22" s="250"/>
      <c r="AG22" s="250"/>
      <c r="AH22" s="255"/>
    </row>
    <row r="23" spans="2:37" ht="16.5" customHeight="1" thickBot="1" x14ac:dyDescent="0.2">
      <c r="B23" s="221" t="s">
        <v>25</v>
      </c>
      <c r="C23" s="222"/>
      <c r="D23" s="223"/>
      <c r="E23" s="224"/>
      <c r="F23" s="225"/>
      <c r="G23" s="225"/>
      <c r="H23" s="225"/>
      <c r="I23" s="225"/>
      <c r="J23" s="225"/>
      <c r="K23" s="225"/>
      <c r="L23" s="225"/>
      <c r="M23" s="226">
        <f>SUM(Q13:S22)</f>
        <v>525</v>
      </c>
      <c r="N23" s="227"/>
      <c r="O23" s="227"/>
      <c r="P23" s="227"/>
      <c r="Q23" s="227"/>
      <c r="R23" s="227"/>
      <c r="S23" s="227"/>
      <c r="T23" s="227"/>
      <c r="U23" s="227"/>
      <c r="V23" s="227"/>
      <c r="W23" s="227"/>
      <c r="X23" s="227"/>
      <c r="Y23" s="227"/>
      <c r="Z23" s="228"/>
      <c r="AA23" s="229"/>
      <c r="AB23" s="229"/>
      <c r="AC23" s="229"/>
      <c r="AD23" s="229"/>
      <c r="AE23" s="229"/>
      <c r="AF23" s="229"/>
      <c r="AG23" s="229"/>
      <c r="AH23" s="230"/>
    </row>
    <row r="24" spans="2:37" ht="17.100000000000001" customHeight="1" x14ac:dyDescent="0.15">
      <c r="B24" s="231" t="s">
        <v>17</v>
      </c>
      <c r="C24" s="232"/>
      <c r="D24" s="232"/>
      <c r="E24" s="232"/>
      <c r="F24" s="232"/>
      <c r="G24" s="232"/>
      <c r="H24" s="232"/>
      <c r="I24" s="232"/>
      <c r="J24" s="232"/>
      <c r="K24" s="232"/>
      <c r="L24" s="232"/>
      <c r="M24" s="232"/>
      <c r="N24" s="232"/>
      <c r="O24" s="232"/>
      <c r="P24" s="232"/>
      <c r="Q24" s="232"/>
      <c r="R24" s="232"/>
      <c r="S24" s="232"/>
      <c r="T24" s="232"/>
      <c r="U24" s="232"/>
      <c r="V24" s="233"/>
      <c r="W24" s="237" t="s">
        <v>32</v>
      </c>
      <c r="X24" s="238"/>
      <c r="Y24" s="238"/>
      <c r="Z24" s="238"/>
      <c r="AA24" s="238"/>
      <c r="AB24" s="238"/>
      <c r="AC24" s="238"/>
      <c r="AD24" s="238"/>
      <c r="AE24" s="238"/>
      <c r="AF24" s="238"/>
      <c r="AG24" s="238"/>
      <c r="AH24" s="239"/>
    </row>
    <row r="25" spans="2:37" ht="17.100000000000001" customHeight="1" thickBot="1" x14ac:dyDescent="0.2">
      <c r="B25" s="234"/>
      <c r="C25" s="235"/>
      <c r="D25" s="235"/>
      <c r="E25" s="235"/>
      <c r="F25" s="235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235"/>
      <c r="U25" s="235"/>
      <c r="V25" s="236"/>
      <c r="W25" s="240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2"/>
    </row>
    <row r="26" spans="2:37" ht="9.9499999999999993" customHeight="1" x14ac:dyDescent="0.15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4"/>
      <c r="AB26" s="4"/>
      <c r="AC26" s="4"/>
      <c r="AD26" s="4"/>
      <c r="AE26" s="4"/>
      <c r="AF26" s="4"/>
      <c r="AG26" s="4"/>
      <c r="AH26" s="4"/>
    </row>
    <row r="27" spans="2:37" ht="9.9499999999999993" customHeight="1" thickBot="1" x14ac:dyDescent="0.2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</row>
    <row r="28" spans="2:37" ht="15" customHeight="1" x14ac:dyDescent="0.15">
      <c r="B28" s="202" t="s">
        <v>12</v>
      </c>
      <c r="C28" s="203"/>
      <c r="D28" s="204"/>
      <c r="E28" s="204"/>
      <c r="F28" s="204"/>
      <c r="G28" s="204"/>
      <c r="H28" s="204"/>
      <c r="I28" s="204"/>
      <c r="J28" s="204"/>
      <c r="K28" s="204"/>
      <c r="L28" s="204"/>
      <c r="M28" s="204"/>
      <c r="N28" s="204"/>
      <c r="O28" s="204"/>
      <c r="P28" s="204"/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5"/>
    </row>
    <row r="29" spans="2:37" ht="20.100000000000001" customHeight="1" x14ac:dyDescent="0.15">
      <c r="B29" s="206"/>
      <c r="C29" s="207"/>
      <c r="D29" s="208"/>
      <c r="E29" s="208"/>
      <c r="F29" s="208"/>
      <c r="G29" s="208"/>
      <c r="H29" s="208"/>
      <c r="I29" s="208"/>
      <c r="J29" s="208"/>
      <c r="K29" s="208"/>
      <c r="L29" s="208"/>
      <c r="M29" s="208"/>
      <c r="N29" s="208"/>
      <c r="O29" s="208"/>
      <c r="P29" s="208"/>
      <c r="Q29" s="208"/>
      <c r="R29" s="208"/>
      <c r="S29" s="208"/>
      <c r="T29" s="208"/>
      <c r="U29" s="208"/>
      <c r="V29" s="208"/>
      <c r="W29" s="208"/>
      <c r="X29" s="208"/>
      <c r="Y29" s="208"/>
      <c r="Z29" s="208"/>
      <c r="AA29" s="208"/>
      <c r="AB29" s="208"/>
      <c r="AC29" s="208"/>
      <c r="AD29" s="208"/>
      <c r="AE29" s="208"/>
      <c r="AF29" s="208"/>
      <c r="AG29" s="208"/>
      <c r="AH29" s="209"/>
    </row>
    <row r="30" spans="2:37" x14ac:dyDescent="0.15">
      <c r="B30" s="210" t="s">
        <v>0</v>
      </c>
      <c r="C30" s="189" t="str">
        <f>C4</f>
        <v>등록번호</v>
      </c>
      <c r="D30" s="189"/>
      <c r="E30" s="189"/>
      <c r="F30" s="189"/>
      <c r="G30" s="211"/>
      <c r="H30" s="211"/>
      <c r="I30" s="211"/>
      <c r="J30" s="211"/>
      <c r="K30" s="211"/>
      <c r="L30" s="211"/>
      <c r="M30" s="211"/>
      <c r="N30" s="211"/>
      <c r="O30" s="211"/>
      <c r="P30" s="211"/>
      <c r="Q30" s="189" t="s">
        <v>2</v>
      </c>
      <c r="R30" s="182" t="s">
        <v>3</v>
      </c>
      <c r="S30" s="182"/>
      <c r="T30" s="182"/>
      <c r="U30" s="182"/>
      <c r="V30" s="213" t="str">
        <f>V4</f>
        <v>418-86-03352</v>
      </c>
      <c r="W30" s="213"/>
      <c r="X30" s="213"/>
      <c r="Y30" s="213"/>
      <c r="Z30" s="213"/>
      <c r="AA30" s="213"/>
      <c r="AB30" s="213"/>
      <c r="AC30" s="213"/>
      <c r="AD30" s="213"/>
      <c r="AE30" s="213"/>
      <c r="AF30" s="213"/>
      <c r="AG30" s="213"/>
      <c r="AH30" s="214"/>
    </row>
    <row r="31" spans="2:37" x14ac:dyDescent="0.15">
      <c r="B31" s="210"/>
      <c r="C31" s="189"/>
      <c r="D31" s="189"/>
      <c r="E31" s="189"/>
      <c r="F31" s="189"/>
      <c r="G31" s="211"/>
      <c r="H31" s="211"/>
      <c r="I31" s="211"/>
      <c r="J31" s="211"/>
      <c r="K31" s="211"/>
      <c r="L31" s="211"/>
      <c r="M31" s="211"/>
      <c r="N31" s="211"/>
      <c r="O31" s="211"/>
      <c r="P31" s="211"/>
      <c r="Q31" s="189"/>
      <c r="R31" s="182"/>
      <c r="S31" s="182"/>
      <c r="T31" s="182"/>
      <c r="U31" s="182"/>
      <c r="V31" s="213"/>
      <c r="W31" s="213"/>
      <c r="X31" s="213"/>
      <c r="Y31" s="213"/>
      <c r="Z31" s="213"/>
      <c r="AA31" s="213"/>
      <c r="AB31" s="213"/>
      <c r="AC31" s="213"/>
      <c r="AD31" s="213"/>
      <c r="AE31" s="213"/>
      <c r="AF31" s="213"/>
      <c r="AG31" s="213"/>
      <c r="AH31" s="214"/>
    </row>
    <row r="32" spans="2:37" ht="13.5" customHeight="1" x14ac:dyDescent="0.15">
      <c r="B32" s="210"/>
      <c r="C32" s="189" t="str">
        <f>C6</f>
        <v>상 호
(법인명)</v>
      </c>
      <c r="D32" s="189"/>
      <c r="E32" s="189"/>
      <c r="F32" s="189"/>
      <c r="G32" s="215" t="str">
        <f>G6</f>
        <v>(이마트24)</v>
      </c>
      <c r="H32" s="216"/>
      <c r="I32" s="216"/>
      <c r="J32" s="216"/>
      <c r="K32" s="217"/>
      <c r="L32" s="215" t="str">
        <f>L6</f>
        <v>양지센터(저온)</v>
      </c>
      <c r="M32" s="216"/>
      <c r="N32" s="216"/>
      <c r="O32" s="216"/>
      <c r="P32" s="217"/>
      <c r="Q32" s="189"/>
      <c r="R32" s="189" t="s">
        <v>1</v>
      </c>
      <c r="S32" s="189"/>
      <c r="T32" s="189"/>
      <c r="U32" s="189"/>
      <c r="V32" s="195" t="str">
        <f>V6</f>
        <v>㈜신성베이커리</v>
      </c>
      <c r="W32" s="195"/>
      <c r="X32" s="195"/>
      <c r="Y32" s="195"/>
      <c r="Z32" s="195"/>
      <c r="AA32" s="195"/>
      <c r="AB32" s="182" t="s">
        <v>5</v>
      </c>
      <c r="AC32" s="182"/>
      <c r="AD32" s="195" t="str">
        <f>AD6</f>
        <v>신성호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218"/>
      <c r="H33" s="219"/>
      <c r="I33" s="219"/>
      <c r="J33" s="219"/>
      <c r="K33" s="220"/>
      <c r="L33" s="218"/>
      <c r="M33" s="219"/>
      <c r="N33" s="219"/>
      <c r="O33" s="219"/>
      <c r="P33" s="220"/>
      <c r="Q33" s="189"/>
      <c r="R33" s="189"/>
      <c r="S33" s="189"/>
      <c r="T33" s="189"/>
      <c r="U33" s="189"/>
      <c r="V33" s="195"/>
      <c r="W33" s="195"/>
      <c r="X33" s="195"/>
      <c r="Y33" s="195"/>
      <c r="Z33" s="195"/>
      <c r="AA33" s="195"/>
      <c r="AB33" s="182"/>
      <c r="AC33" s="182"/>
      <c r="AD33" s="195"/>
      <c r="AE33" s="195"/>
      <c r="AF33" s="195"/>
      <c r="AG33" s="195"/>
      <c r="AH33" s="197"/>
    </row>
    <row r="34" spans="2:34" x14ac:dyDescent="0.15">
      <c r="B34" s="210"/>
      <c r="C34" s="189" t="s">
        <v>4</v>
      </c>
      <c r="D34" s="182"/>
      <c r="E34" s="182"/>
      <c r="F34" s="182"/>
      <c r="G34" s="199" t="str">
        <f>G8</f>
        <v>경기도 용인시 처인구 양지면
제일리 453-7</v>
      </c>
      <c r="H34" s="199"/>
      <c r="I34" s="199"/>
      <c r="J34" s="199"/>
      <c r="K34" s="199"/>
      <c r="L34" s="199"/>
      <c r="M34" s="199"/>
      <c r="N34" s="199"/>
      <c r="O34" s="199"/>
      <c r="P34" s="199"/>
      <c r="Q34" s="189"/>
      <c r="R34" s="189" t="s">
        <v>4</v>
      </c>
      <c r="S34" s="189"/>
      <c r="T34" s="189"/>
      <c r="U34" s="189"/>
      <c r="V34" s="200" t="str">
        <f>V8</f>
        <v>경기 포천시 소흘읍 호국로 283 나동
1,2,3,4층</v>
      </c>
      <c r="W34" s="200"/>
      <c r="X34" s="200"/>
      <c r="Y34" s="200"/>
      <c r="Z34" s="200"/>
      <c r="AA34" s="200"/>
      <c r="AB34" s="200"/>
      <c r="AC34" s="200"/>
      <c r="AD34" s="200"/>
      <c r="AE34" s="200"/>
      <c r="AF34" s="200"/>
      <c r="AG34" s="200"/>
      <c r="AH34" s="201"/>
    </row>
    <row r="35" spans="2:34" x14ac:dyDescent="0.15">
      <c r="B35" s="210"/>
      <c r="C35" s="182"/>
      <c r="D35" s="182"/>
      <c r="E35" s="182"/>
      <c r="F35" s="182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89"/>
      <c r="R35" s="189"/>
      <c r="S35" s="189"/>
      <c r="T35" s="189"/>
      <c r="U35" s="189"/>
      <c r="V35" s="200"/>
      <c r="W35" s="200"/>
      <c r="X35" s="200"/>
      <c r="Y35" s="200"/>
      <c r="Z35" s="200"/>
      <c r="AA35" s="200"/>
      <c r="AB35" s="200"/>
      <c r="AC35" s="200"/>
      <c r="AD35" s="200"/>
      <c r="AE35" s="200"/>
      <c r="AF35" s="200"/>
      <c r="AG35" s="200"/>
      <c r="AH35" s="201"/>
    </row>
    <row r="36" spans="2:34" ht="13.5" customHeight="1" x14ac:dyDescent="0.15">
      <c r="B36" s="210"/>
      <c r="C36" s="189" t="s">
        <v>6</v>
      </c>
      <c r="D36" s="189"/>
      <c r="E36" s="189"/>
      <c r="F36" s="189"/>
      <c r="G36" s="190"/>
      <c r="H36" s="191"/>
      <c r="I36" s="191"/>
      <c r="J36" s="191"/>
      <c r="K36" s="191"/>
      <c r="L36" s="191"/>
      <c r="M36" s="191"/>
      <c r="N36" s="191"/>
      <c r="O36" s="191"/>
      <c r="P36" s="191"/>
      <c r="Q36" s="189"/>
      <c r="R36" s="182" t="s">
        <v>13</v>
      </c>
      <c r="S36" s="182"/>
      <c r="T36" s="182"/>
      <c r="U36" s="182"/>
      <c r="V36" s="194" t="str">
        <f>V10</f>
        <v>제조업</v>
      </c>
      <c r="W36" s="195"/>
      <c r="X36" s="195"/>
      <c r="Y36" s="195"/>
      <c r="Z36" s="195"/>
      <c r="AA36" s="195"/>
      <c r="AB36" s="182" t="s">
        <v>14</v>
      </c>
      <c r="AC36" s="182"/>
      <c r="AD36" s="195" t="str">
        <f>AD10</f>
        <v>제과및제빵</v>
      </c>
      <c r="AE36" s="195"/>
      <c r="AF36" s="195"/>
      <c r="AG36" s="195"/>
      <c r="AH36" s="197"/>
    </row>
    <row r="37" spans="2:34" x14ac:dyDescent="0.15">
      <c r="B37" s="210"/>
      <c r="C37" s="189"/>
      <c r="D37" s="189"/>
      <c r="E37" s="189"/>
      <c r="F37" s="189"/>
      <c r="G37" s="191"/>
      <c r="H37" s="191"/>
      <c r="I37" s="191"/>
      <c r="J37" s="191"/>
      <c r="K37" s="191"/>
      <c r="L37" s="191"/>
      <c r="M37" s="192"/>
      <c r="N37" s="192"/>
      <c r="O37" s="192"/>
      <c r="P37" s="192"/>
      <c r="Q37" s="212"/>
      <c r="R37" s="193"/>
      <c r="S37" s="193"/>
      <c r="T37" s="193"/>
      <c r="U37" s="193"/>
      <c r="V37" s="196"/>
      <c r="W37" s="196"/>
      <c r="X37" s="196"/>
      <c r="Y37" s="196"/>
      <c r="Z37" s="196"/>
      <c r="AA37" s="196"/>
      <c r="AB37" s="193"/>
      <c r="AC37" s="193"/>
      <c r="AD37" s="196"/>
      <c r="AE37" s="196"/>
      <c r="AF37" s="196"/>
      <c r="AG37" s="196"/>
      <c r="AH37" s="198"/>
    </row>
    <row r="38" spans="2:34" ht="20.100000000000001" customHeight="1" x14ac:dyDescent="0.15">
      <c r="B38" s="12" t="s">
        <v>10</v>
      </c>
      <c r="C38" s="13" t="s">
        <v>7</v>
      </c>
      <c r="D38" s="11" t="s">
        <v>8</v>
      </c>
      <c r="E38" s="182" t="s">
        <v>9</v>
      </c>
      <c r="F38" s="183"/>
      <c r="G38" s="183"/>
      <c r="H38" s="183"/>
      <c r="I38" s="183"/>
      <c r="J38" s="183"/>
      <c r="K38" s="183"/>
      <c r="L38" s="184"/>
      <c r="M38" s="185" t="s">
        <v>16</v>
      </c>
      <c r="N38" s="185"/>
      <c r="O38" s="185"/>
      <c r="P38" s="185"/>
      <c r="Q38" s="186" t="s">
        <v>25</v>
      </c>
      <c r="R38" s="186"/>
      <c r="S38" s="186"/>
      <c r="T38" s="186" t="s">
        <v>34</v>
      </c>
      <c r="U38" s="186"/>
      <c r="V38" s="186"/>
      <c r="W38" s="185" t="s">
        <v>41</v>
      </c>
      <c r="X38" s="185"/>
      <c r="Y38" s="185"/>
      <c r="Z38" s="185"/>
      <c r="AA38" s="187" t="s">
        <v>24</v>
      </c>
      <c r="AB38" s="185"/>
      <c r="AC38" s="185"/>
      <c r="AD38" s="185"/>
      <c r="AE38" s="185"/>
      <c r="AF38" s="185"/>
      <c r="AG38" s="185"/>
      <c r="AH38" s="188"/>
    </row>
    <row r="39" spans="2:34" ht="21.95" customHeight="1" x14ac:dyDescent="0.15">
      <c r="B39" s="179">
        <f>B13</f>
        <v>46307</v>
      </c>
      <c r="C39" s="180"/>
      <c r="D39" s="181"/>
      <c r="E39" s="153" t="str">
        <f>E13</f>
        <v>브레드이발소)초코브라우니40g(냉장)</v>
      </c>
      <c r="F39" s="154"/>
      <c r="G39" s="154"/>
      <c r="H39" s="154"/>
      <c r="I39" s="154"/>
      <c r="J39" s="154"/>
      <c r="K39" s="154"/>
      <c r="L39" s="154"/>
      <c r="M39" s="173">
        <f>M13</f>
        <v>40</v>
      </c>
      <c r="N39" s="173"/>
      <c r="O39" s="173"/>
      <c r="P39" s="173"/>
      <c r="Q39" s="174">
        <f>Q13</f>
        <v>13</v>
      </c>
      <c r="R39" s="174"/>
      <c r="S39" s="174"/>
      <c r="T39" s="175">
        <f>T13</f>
        <v>0</v>
      </c>
      <c r="U39" s="175"/>
      <c r="V39" s="175"/>
      <c r="W39" s="176">
        <f>W13</f>
        <v>13</v>
      </c>
      <c r="X39" s="176"/>
      <c r="Y39" s="176"/>
      <c r="Z39" s="176"/>
      <c r="AA39" s="177" t="str">
        <f>AA13</f>
        <v>26.10.20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19"/>
      <c r="C40" s="20"/>
      <c r="D40" s="21"/>
      <c r="E40" s="153" t="str">
        <f t="shared" ref="E40:E43" si="0">E14</f>
        <v>뽀니)솔티초코산도80g</v>
      </c>
      <c r="F40" s="154"/>
      <c r="G40" s="154"/>
      <c r="H40" s="154"/>
      <c r="I40" s="154"/>
      <c r="J40" s="154"/>
      <c r="K40" s="154"/>
      <c r="L40" s="154"/>
      <c r="M40" s="173">
        <f t="shared" ref="M40:M43" si="1">M14</f>
        <v>72</v>
      </c>
      <c r="N40" s="173"/>
      <c r="O40" s="173"/>
      <c r="P40" s="173"/>
      <c r="Q40" s="174">
        <f t="shared" ref="Q40:Q43" si="2">Q14</f>
        <v>167</v>
      </c>
      <c r="R40" s="174"/>
      <c r="S40" s="174"/>
      <c r="T40" s="175">
        <f t="shared" ref="T40:T43" si="3">T14</f>
        <v>2</v>
      </c>
      <c r="U40" s="175"/>
      <c r="V40" s="175"/>
      <c r="W40" s="176">
        <f t="shared" ref="W40:W43" si="4">W14</f>
        <v>23</v>
      </c>
      <c r="X40" s="176"/>
      <c r="Y40" s="176"/>
      <c r="Z40" s="176"/>
      <c r="AA40" s="177" t="str">
        <f t="shared" ref="AA40:AA43" si="5">AA14</f>
        <v>26.10.20</v>
      </c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19"/>
      <c r="C41" s="20"/>
      <c r="D41" s="21"/>
      <c r="E41" s="153" t="str">
        <f t="shared" si="0"/>
        <v>신성)BOTD에그타르트(냉장)</v>
      </c>
      <c r="F41" s="154"/>
      <c r="G41" s="154"/>
      <c r="H41" s="154"/>
      <c r="I41" s="154"/>
      <c r="J41" s="154"/>
      <c r="K41" s="154"/>
      <c r="L41" s="154"/>
      <c r="M41" s="173">
        <f t="shared" si="1"/>
        <v>36</v>
      </c>
      <c r="N41" s="173"/>
      <c r="O41" s="173"/>
      <c r="P41" s="173"/>
      <c r="Q41" s="174">
        <f t="shared" si="2"/>
        <v>182</v>
      </c>
      <c r="R41" s="174"/>
      <c r="S41" s="174"/>
      <c r="T41" s="175">
        <f t="shared" si="3"/>
        <v>5</v>
      </c>
      <c r="U41" s="175"/>
      <c r="V41" s="175"/>
      <c r="W41" s="176">
        <f t="shared" si="4"/>
        <v>2</v>
      </c>
      <c r="X41" s="176"/>
      <c r="Y41" s="176"/>
      <c r="Z41" s="176"/>
      <c r="AA41" s="177" t="str">
        <f t="shared" si="5"/>
        <v>26.10.20</v>
      </c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19"/>
      <c r="C42" s="20"/>
      <c r="D42" s="21"/>
      <c r="E42" s="153" t="str">
        <f t="shared" si="0"/>
        <v>신성)성수310초코크림듬뿍슈30G</v>
      </c>
      <c r="F42" s="154"/>
      <c r="G42" s="154"/>
      <c r="H42" s="154"/>
      <c r="I42" s="154"/>
      <c r="J42" s="154"/>
      <c r="K42" s="154"/>
      <c r="L42" s="154"/>
      <c r="M42" s="173">
        <f t="shared" si="1"/>
        <v>30</v>
      </c>
      <c r="N42" s="173"/>
      <c r="O42" s="173"/>
      <c r="P42" s="173"/>
      <c r="Q42" s="174">
        <f t="shared" si="2"/>
        <v>124</v>
      </c>
      <c r="R42" s="174"/>
      <c r="S42" s="174"/>
      <c r="T42" s="175">
        <f t="shared" si="3"/>
        <v>4</v>
      </c>
      <c r="U42" s="175"/>
      <c r="V42" s="175"/>
      <c r="W42" s="176">
        <f t="shared" si="4"/>
        <v>4</v>
      </c>
      <c r="X42" s="176"/>
      <c r="Y42" s="176"/>
      <c r="Z42" s="176"/>
      <c r="AA42" s="177" t="str">
        <f t="shared" si="5"/>
        <v>26.10.20</v>
      </c>
      <c r="AB42" s="173"/>
      <c r="AC42" s="173"/>
      <c r="AD42" s="173"/>
      <c r="AE42" s="173"/>
      <c r="AF42" s="173"/>
      <c r="AG42" s="173"/>
      <c r="AH42" s="178"/>
    </row>
    <row r="43" spans="2:34" ht="21.95" customHeight="1" x14ac:dyDescent="0.15">
      <c r="B43" s="19"/>
      <c r="C43" s="20"/>
      <c r="D43" s="21"/>
      <c r="E43" s="153" t="str">
        <f t="shared" si="0"/>
        <v>앱예약)뽀니솔티초코산도80g</v>
      </c>
      <c r="F43" s="154"/>
      <c r="G43" s="154"/>
      <c r="H43" s="154"/>
      <c r="I43" s="154"/>
      <c r="J43" s="154"/>
      <c r="K43" s="154"/>
      <c r="L43" s="154"/>
      <c r="M43" s="173">
        <f t="shared" si="1"/>
        <v>72</v>
      </c>
      <c r="N43" s="173"/>
      <c r="O43" s="173"/>
      <c r="P43" s="173"/>
      <c r="Q43" s="174">
        <f t="shared" si="2"/>
        <v>39</v>
      </c>
      <c r="R43" s="174"/>
      <c r="S43" s="174"/>
      <c r="T43" s="175">
        <f t="shared" si="3"/>
        <v>0</v>
      </c>
      <c r="U43" s="175"/>
      <c r="V43" s="175"/>
      <c r="W43" s="176">
        <f t="shared" si="4"/>
        <v>39</v>
      </c>
      <c r="X43" s="176"/>
      <c r="Y43" s="176"/>
      <c r="Z43" s="176"/>
      <c r="AA43" s="177" t="str">
        <f t="shared" si="5"/>
        <v>26.10.20</v>
      </c>
      <c r="AB43" s="173"/>
      <c r="AC43" s="173"/>
      <c r="AD43" s="173"/>
      <c r="AE43" s="173"/>
      <c r="AF43" s="173"/>
      <c r="AG43" s="173"/>
      <c r="AH43" s="178"/>
    </row>
    <row r="44" spans="2:34" ht="21.95" customHeight="1" x14ac:dyDescent="0.15">
      <c r="B44" s="19"/>
      <c r="C44" s="20"/>
      <c r="D44" s="21"/>
      <c r="E44" s="153"/>
      <c r="F44" s="154"/>
      <c r="G44" s="154"/>
      <c r="H44" s="154"/>
      <c r="I44" s="154"/>
      <c r="J44" s="154"/>
      <c r="K44" s="154"/>
      <c r="L44" s="154"/>
      <c r="M44" s="173"/>
      <c r="N44" s="173"/>
      <c r="O44" s="173"/>
      <c r="P44" s="173"/>
      <c r="Q44" s="174"/>
      <c r="R44" s="174"/>
      <c r="S44" s="174"/>
      <c r="T44" s="175"/>
      <c r="U44" s="175"/>
      <c r="V44" s="175"/>
      <c r="W44" s="176"/>
      <c r="X44" s="176"/>
      <c r="Y44" s="176"/>
      <c r="Z44" s="176"/>
      <c r="AA44" s="177"/>
      <c r="AB44" s="173"/>
      <c r="AC44" s="173"/>
      <c r="AD44" s="173"/>
      <c r="AE44" s="173"/>
      <c r="AF44" s="173"/>
      <c r="AG44" s="173"/>
      <c r="AH44" s="178"/>
    </row>
    <row r="45" spans="2:34" ht="21.95" customHeight="1" x14ac:dyDescent="0.15">
      <c r="B45" s="19"/>
      <c r="C45" s="20"/>
      <c r="D45" s="21"/>
      <c r="E45" s="153"/>
      <c r="F45" s="154"/>
      <c r="G45" s="154"/>
      <c r="H45" s="154"/>
      <c r="I45" s="154"/>
      <c r="J45" s="154"/>
      <c r="K45" s="154"/>
      <c r="L45" s="154"/>
      <c r="M45" s="173"/>
      <c r="N45" s="173"/>
      <c r="O45" s="173"/>
      <c r="P45" s="173"/>
      <c r="Q45" s="174"/>
      <c r="R45" s="174"/>
      <c r="S45" s="174"/>
      <c r="T45" s="175"/>
      <c r="U45" s="175"/>
      <c r="V45" s="175"/>
      <c r="W45" s="176"/>
      <c r="X45" s="176"/>
      <c r="Y45" s="176"/>
      <c r="Z45" s="176"/>
      <c r="AA45" s="177"/>
      <c r="AB45" s="173"/>
      <c r="AC45" s="173"/>
      <c r="AD45" s="173"/>
      <c r="AE45" s="173"/>
      <c r="AF45" s="173"/>
      <c r="AG45" s="173"/>
      <c r="AH45" s="178"/>
    </row>
    <row r="46" spans="2:34" ht="21.95" customHeight="1" x14ac:dyDescent="0.15">
      <c r="B46" s="19"/>
      <c r="C46" s="20"/>
      <c r="D46" s="21"/>
      <c r="E46" s="153"/>
      <c r="F46" s="154"/>
      <c r="G46" s="154"/>
      <c r="H46" s="154"/>
      <c r="I46" s="154"/>
      <c r="J46" s="154"/>
      <c r="K46" s="154"/>
      <c r="L46" s="154"/>
      <c r="M46" s="173"/>
      <c r="N46" s="173"/>
      <c r="O46" s="173"/>
      <c r="P46" s="173"/>
      <c r="Q46" s="174"/>
      <c r="R46" s="174"/>
      <c r="S46" s="174"/>
      <c r="T46" s="175"/>
      <c r="U46" s="175"/>
      <c r="V46" s="175"/>
      <c r="W46" s="176"/>
      <c r="X46" s="176"/>
      <c r="Y46" s="176"/>
      <c r="Z46" s="176"/>
      <c r="AA46" s="177"/>
      <c r="AB46" s="173"/>
      <c r="AC46" s="173"/>
      <c r="AD46" s="173"/>
      <c r="AE46" s="173"/>
      <c r="AF46" s="173"/>
      <c r="AG46" s="173"/>
      <c r="AH46" s="178"/>
    </row>
    <row r="47" spans="2:34" ht="21.95" customHeight="1" x14ac:dyDescent="0.15">
      <c r="B47" s="9"/>
      <c r="C47" s="16"/>
      <c r="D47" s="10"/>
      <c r="E47" s="153"/>
      <c r="F47" s="154"/>
      <c r="G47" s="154"/>
      <c r="H47" s="154"/>
      <c r="I47" s="154"/>
      <c r="J47" s="154"/>
      <c r="K47" s="154"/>
      <c r="L47" s="154"/>
      <c r="M47" s="173"/>
      <c r="N47" s="173"/>
      <c r="O47" s="173"/>
      <c r="P47" s="173"/>
      <c r="Q47" s="174"/>
      <c r="R47" s="174"/>
      <c r="S47" s="174"/>
      <c r="T47" s="175"/>
      <c r="U47" s="175"/>
      <c r="V47" s="175"/>
      <c r="W47" s="176"/>
      <c r="X47" s="176"/>
      <c r="Y47" s="176"/>
      <c r="Z47" s="176"/>
      <c r="AA47" s="177"/>
      <c r="AB47" s="173"/>
      <c r="AC47" s="173"/>
      <c r="AD47" s="173"/>
      <c r="AE47" s="173"/>
      <c r="AF47" s="173"/>
      <c r="AG47" s="173"/>
      <c r="AH47" s="178"/>
    </row>
    <row r="48" spans="2:34" ht="16.5" customHeight="1" x14ac:dyDescent="0.15">
      <c r="B48" s="150" t="str">
        <f>B23</f>
        <v>총수량</v>
      </c>
      <c r="C48" s="151"/>
      <c r="D48" s="152"/>
      <c r="E48" s="153"/>
      <c r="F48" s="154"/>
      <c r="G48" s="154"/>
      <c r="H48" s="154"/>
      <c r="I48" s="154"/>
      <c r="J48" s="154"/>
      <c r="K48" s="154"/>
      <c r="L48" s="154"/>
      <c r="M48" s="155">
        <f>M23</f>
        <v>525</v>
      </c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6"/>
      <c r="AB48" s="157"/>
      <c r="AC48" s="157"/>
      <c r="AD48" s="157"/>
      <c r="AE48" s="157"/>
      <c r="AF48" s="157"/>
      <c r="AG48" s="157"/>
      <c r="AH48" s="158"/>
    </row>
    <row r="49" spans="2:34" ht="17.100000000000001" customHeight="1" x14ac:dyDescent="0.15">
      <c r="B49" s="159" t="str">
        <f>B24</f>
        <v>3자물류 (더원물류)
담당자 박병선이사  010-4448-1456</v>
      </c>
      <c r="C49" s="160"/>
      <c r="D49" s="160"/>
      <c r="E49" s="160"/>
      <c r="F49" s="160"/>
      <c r="G49" s="160"/>
      <c r="H49" s="160"/>
      <c r="I49" s="160"/>
      <c r="J49" s="160"/>
      <c r="K49" s="160"/>
      <c r="L49" s="160"/>
      <c r="M49" s="161"/>
      <c r="N49" s="161"/>
      <c r="O49" s="161"/>
      <c r="P49" s="161"/>
      <c r="Q49" s="161"/>
      <c r="R49" s="161"/>
      <c r="S49" s="161"/>
      <c r="T49" s="161"/>
      <c r="U49" s="161"/>
      <c r="V49" s="162"/>
      <c r="W49" s="166" t="str">
        <f>W24</f>
        <v>경기도 용인시 처인구 양지면
제일리 453-7
박영범 주임 031-8027-2080</v>
      </c>
      <c r="X49" s="167"/>
      <c r="Y49" s="167"/>
      <c r="Z49" s="167"/>
      <c r="AA49" s="168"/>
      <c r="AB49" s="168"/>
      <c r="AC49" s="168"/>
      <c r="AD49" s="168"/>
      <c r="AE49" s="168"/>
      <c r="AF49" s="168"/>
      <c r="AG49" s="168"/>
      <c r="AH49" s="169"/>
    </row>
    <row r="50" spans="2:34" ht="17.100000000000001" customHeight="1" thickBot="1" x14ac:dyDescent="0.2">
      <c r="B50" s="163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  <c r="P50" s="164"/>
      <c r="Q50" s="164"/>
      <c r="R50" s="164"/>
      <c r="S50" s="164"/>
      <c r="T50" s="164"/>
      <c r="U50" s="164"/>
      <c r="V50" s="165"/>
      <c r="W50" s="170"/>
      <c r="X50" s="171"/>
      <c r="Y50" s="171"/>
      <c r="Z50" s="171"/>
      <c r="AA50" s="171"/>
      <c r="AB50" s="171"/>
      <c r="AC50" s="171"/>
      <c r="AD50" s="171"/>
      <c r="AE50" s="171"/>
      <c r="AF50" s="171"/>
      <c r="AG50" s="171"/>
      <c r="AH50" s="172"/>
    </row>
    <row r="51" spans="2:34" ht="15" customHeight="1" x14ac:dyDescent="0.15"/>
  </sheetData>
  <mergeCells count="188">
    <mergeCell ref="AA42:AH42"/>
    <mergeCell ref="E40:L40"/>
    <mergeCell ref="M40:P40"/>
    <mergeCell ref="Q40:S40"/>
    <mergeCell ref="T40:V40"/>
    <mergeCell ref="W40:Z40"/>
    <mergeCell ref="AA40:AH40"/>
    <mergeCell ref="E41:L41"/>
    <mergeCell ref="M41:P41"/>
    <mergeCell ref="Q41:S41"/>
    <mergeCell ref="T41:V41"/>
    <mergeCell ref="W41:Z41"/>
    <mergeCell ref="AA41:AH41"/>
    <mergeCell ref="E14:L14"/>
    <mergeCell ref="M14:P14"/>
    <mergeCell ref="Q14:S14"/>
    <mergeCell ref="T14:V14"/>
    <mergeCell ref="W14:Z14"/>
    <mergeCell ref="AA14:AH14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B48:D48"/>
    <mergeCell ref="E48:L48"/>
    <mergeCell ref="M48:Z48"/>
    <mergeCell ref="AA48:AH48"/>
    <mergeCell ref="B49:V50"/>
    <mergeCell ref="W49:AH50"/>
    <mergeCell ref="E47:L47"/>
    <mergeCell ref="M47:P47"/>
    <mergeCell ref="Q47:S47"/>
    <mergeCell ref="T47:V47"/>
    <mergeCell ref="W47:Z47"/>
    <mergeCell ref="AA47:AH47"/>
    <mergeCell ref="E46:L46"/>
    <mergeCell ref="M46:P46"/>
    <mergeCell ref="Q46:S46"/>
    <mergeCell ref="T46:V46"/>
    <mergeCell ref="W46:Z46"/>
    <mergeCell ref="AA46:AH46"/>
    <mergeCell ref="E45:L45"/>
    <mergeCell ref="M45:P45"/>
    <mergeCell ref="Q45:S45"/>
    <mergeCell ref="T45:V45"/>
    <mergeCell ref="W45:Z45"/>
    <mergeCell ref="AA45:AH45"/>
    <mergeCell ref="AA39:AH39"/>
    <mergeCell ref="E44:L44"/>
    <mergeCell ref="M44:P44"/>
    <mergeCell ref="Q44:S44"/>
    <mergeCell ref="T44:V44"/>
    <mergeCell ref="W44:Z44"/>
    <mergeCell ref="AA44:AH44"/>
    <mergeCell ref="B39:D39"/>
    <mergeCell ref="E39:L39"/>
    <mergeCell ref="M39:P39"/>
    <mergeCell ref="Q39:S39"/>
    <mergeCell ref="T39:V39"/>
    <mergeCell ref="W39:Z39"/>
    <mergeCell ref="E43:L43"/>
    <mergeCell ref="M43:P43"/>
    <mergeCell ref="Q43:S43"/>
    <mergeCell ref="T43:V43"/>
    <mergeCell ref="W43:Z43"/>
    <mergeCell ref="AA43:AH43"/>
    <mergeCell ref="E42:L42"/>
    <mergeCell ref="M42:P42"/>
    <mergeCell ref="Q42:S42"/>
    <mergeCell ref="T42:V42"/>
    <mergeCell ref="W42:Z42"/>
    <mergeCell ref="E38:L38"/>
    <mergeCell ref="M38:P38"/>
    <mergeCell ref="Q38:S38"/>
    <mergeCell ref="T38:V38"/>
    <mergeCell ref="W38:Z38"/>
    <mergeCell ref="AA38:AH38"/>
    <mergeCell ref="C36:F37"/>
    <mergeCell ref="G36:P37"/>
    <mergeCell ref="R36:U37"/>
    <mergeCell ref="V36:AA37"/>
    <mergeCell ref="AB36:AC37"/>
    <mergeCell ref="AD36:AH37"/>
    <mergeCell ref="R32:U33"/>
    <mergeCell ref="V32:AA33"/>
    <mergeCell ref="AB32:AC33"/>
    <mergeCell ref="AD32:AH33"/>
    <mergeCell ref="C34:F35"/>
    <mergeCell ref="G34:P35"/>
    <mergeCell ref="R34:U35"/>
    <mergeCell ref="V34:AH35"/>
    <mergeCell ref="B28:AH29"/>
    <mergeCell ref="B30:B37"/>
    <mergeCell ref="C30:F31"/>
    <mergeCell ref="G30:P31"/>
    <mergeCell ref="Q30:Q37"/>
    <mergeCell ref="R30:U31"/>
    <mergeCell ref="V30:AH31"/>
    <mergeCell ref="C32:F33"/>
    <mergeCell ref="G32:K33"/>
    <mergeCell ref="L32:P33"/>
    <mergeCell ref="B23:D23"/>
    <mergeCell ref="E23:L23"/>
    <mergeCell ref="M23:Z23"/>
    <mergeCell ref="AA23:AH23"/>
    <mergeCell ref="B24:V25"/>
    <mergeCell ref="W24:AH25"/>
    <mergeCell ref="E22:L22"/>
    <mergeCell ref="M22:P22"/>
    <mergeCell ref="Q22:S22"/>
    <mergeCell ref="T22:V22"/>
    <mergeCell ref="W22:Z22"/>
    <mergeCell ref="AA22:AH22"/>
    <mergeCell ref="E21:L21"/>
    <mergeCell ref="M21:P21"/>
    <mergeCell ref="Q21:S21"/>
    <mergeCell ref="T21:V21"/>
    <mergeCell ref="W21:Z21"/>
    <mergeCell ref="AA21:AH21"/>
    <mergeCell ref="E20:L20"/>
    <mergeCell ref="M20:P20"/>
    <mergeCell ref="Q20:S20"/>
    <mergeCell ref="T20:V20"/>
    <mergeCell ref="W20:Z20"/>
    <mergeCell ref="AA20:AH20"/>
    <mergeCell ref="AA18:AH18"/>
    <mergeCell ref="W18:Z18"/>
    <mergeCell ref="T18:V18"/>
    <mergeCell ref="Q18:S18"/>
    <mergeCell ref="M18:P18"/>
    <mergeCell ref="E18:L18"/>
    <mergeCell ref="E16:L16"/>
    <mergeCell ref="M16:P16"/>
    <mergeCell ref="Q16:S16"/>
    <mergeCell ref="T16:V16"/>
    <mergeCell ref="W16:Z16"/>
    <mergeCell ref="AA16:AH16"/>
    <mergeCell ref="AB6:AC7"/>
    <mergeCell ref="AD6:AH7"/>
    <mergeCell ref="C8:F9"/>
    <mergeCell ref="G8:P9"/>
    <mergeCell ref="R8:U9"/>
    <mergeCell ref="V8:AH9"/>
    <mergeCell ref="M13:P13"/>
    <mergeCell ref="Q13:S13"/>
    <mergeCell ref="T13:V13"/>
    <mergeCell ref="W13:Z13"/>
    <mergeCell ref="B13:D13"/>
    <mergeCell ref="E13:L13"/>
    <mergeCell ref="E12:L12"/>
    <mergeCell ref="M12:P12"/>
    <mergeCell ref="Q12:S12"/>
    <mergeCell ref="T12:V12"/>
    <mergeCell ref="W12:Z12"/>
    <mergeCell ref="AA12:AH12"/>
    <mergeCell ref="AA13:AH13"/>
    <mergeCell ref="E19:L19"/>
    <mergeCell ref="M19:P19"/>
    <mergeCell ref="Q19:S19"/>
    <mergeCell ref="T19:V19"/>
    <mergeCell ref="W19:Z19"/>
    <mergeCell ref="AA19:AH1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</mergeCells>
  <phoneticPr fontId="7" type="noConversion"/>
  <conditionalFormatting sqref="AA13:AH13">
    <cfRule type="expression" dxfId="258" priority="10152">
      <formula>Q13:S22=0</formula>
    </cfRule>
  </conditionalFormatting>
  <conditionalFormatting sqref="AA18:AH19">
    <cfRule type="expression" dxfId="256" priority="13">
      <formula>Q18:S24=0</formula>
    </cfRule>
  </conditionalFormatting>
  <conditionalFormatting sqref="AA20:AH22">
    <cfRule type="expression" dxfId="255" priority="17">
      <formula>Q20:S23=0</formula>
    </cfRule>
  </conditionalFormatting>
  <conditionalFormatting sqref="AA39:AH43">
    <cfRule type="expression" dxfId="254" priority="10183">
      <formula>Q13:S22=0</formula>
    </cfRule>
  </conditionalFormatting>
  <conditionalFormatting sqref="AA44:AH47">
    <cfRule type="expression" dxfId="253" priority="9400">
      <formula>Q18:S23=0</formula>
    </cfRule>
  </conditionalFormatting>
  <conditionalFormatting sqref="AA14:AH14">
    <cfRule type="expression" dxfId="22" priority="4">
      <formula>Q14:S23=0</formula>
    </cfRule>
  </conditionalFormatting>
  <conditionalFormatting sqref="AA15:AH15">
    <cfRule type="expression" dxfId="16" priority="3">
      <formula>Q15:S24=0</formula>
    </cfRule>
  </conditionalFormatting>
  <conditionalFormatting sqref="AA16:AH16">
    <cfRule type="expression" dxfId="10" priority="2">
      <formula>Q16:S25=0</formula>
    </cfRule>
  </conditionalFormatting>
  <conditionalFormatting sqref="AA17:AH17">
    <cfRule type="expression" dxfId="4" priority="1">
      <formula>Q17:S26=0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4 W49 B2:B4 C36 C2:F3 C6 C10 C4 C32 D26:F29 B26:C30 C38:D38 W24 G8:L11 N8:P11 H2:K5 G2:G6 M2:P5 L2:L6 C12:E12 Q2:AH11 G34:L37 N34:P37 H26:K31 G26:G32 Q26:AH37 M26:P31 L26:L32 E23:M23 C19:E22 C14:D18 AA38:AA47 E13:E18 B12:B24 M8:M22 T13:T22 Q13:Q22 C40:D47 T39:T47 B38:B49 E38:E48 M34:M48 Q39:Q47 AA12:AA22" xr:uid="{BFBA7D6F-9A86-45D1-B360-3B14C06272E0}"/>
  </dataValidations>
  <printOptions horizontalCentered="1"/>
  <pageMargins left="0" right="0" top="0.11811023622047245" bottom="0" header="0" footer="0"/>
  <pageSetup paperSize="9" scale="91" orientation="portrait"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A0F9F-679F-47C4-BEE5-1E59F9A4A36B}">
  <sheetPr>
    <tabColor rgb="FF92D050"/>
  </sheetPr>
  <dimension ref="A1:J28"/>
  <sheetViews>
    <sheetView zoomScale="85" zoomScaleNormal="85" workbookViewId="0">
      <selection sqref="A1:G15"/>
    </sheetView>
  </sheetViews>
  <sheetFormatPr defaultRowHeight="13.5" x14ac:dyDescent="0.15"/>
  <cols>
    <col min="1" max="1" width="10.6640625" bestFit="1" customWidth="1"/>
    <col min="2" max="2" width="25.77734375" bestFit="1" customWidth="1"/>
    <col min="3" max="3" width="29.44140625" bestFit="1" customWidth="1"/>
    <col min="4" max="5" width="27.109375" bestFit="1" customWidth="1"/>
    <col min="6" max="6" width="28.88671875" bestFit="1" customWidth="1"/>
    <col min="7" max="7" width="6.33203125" bestFit="1" customWidth="1"/>
    <col min="8" max="8" width="10.6640625" customWidth="1"/>
    <col min="9" max="9" width="24.44140625" bestFit="1" customWidth="1"/>
    <col min="11" max="11" width="9.44140625" bestFit="1" customWidth="1"/>
  </cols>
  <sheetData>
    <row r="1" spans="1:9" ht="25.5" x14ac:dyDescent="0.3">
      <c r="A1" s="111" t="s" ph="1">
        <v>433</v>
      </c>
      <c r="B1" s="111" t="s" ph="1">
        <v>66</v>
      </c>
      <c r="C1" s="111" ph="1"/>
      <c r="D1" s="111" ph="1"/>
      <c r="E1" s="111" ph="1"/>
      <c r="F1" s="111" ph="1"/>
      <c r="G1" s="111" ph="1"/>
      <c r="H1" s="111" ph="1"/>
      <c r="I1" s="111" ph="1"/>
    </row>
    <row r="2" spans="1:9" ht="16.5" x14ac:dyDescent="0.15">
      <c r="A2" s="54" t="s">
        <v>35</v>
      </c>
      <c r="B2" s="54" t="s">
        <v>269</v>
      </c>
      <c r="C2" s="54" t="s">
        <v>271</v>
      </c>
      <c r="D2" s="54" t="s">
        <v>378</v>
      </c>
      <c r="E2" s="54" t="s">
        <v>323</v>
      </c>
      <c r="F2" s="54" t="s">
        <v>324</v>
      </c>
      <c r="G2" s="54" t="s">
        <v>18</v>
      </c>
      <c r="H2" s="54"/>
      <c r="I2" s="54"/>
    </row>
    <row r="3" spans="1:9" ht="16.5" x14ac:dyDescent="0.15">
      <c r="A3" s="54" t="s">
        <v>78</v>
      </c>
      <c r="B3" s="54">
        <v>5</v>
      </c>
      <c r="C3" s="54">
        <v>1</v>
      </c>
      <c r="D3" s="54">
        <v>9</v>
      </c>
      <c r="E3" s="54"/>
      <c r="F3" s="54"/>
      <c r="G3" s="54">
        <v>15</v>
      </c>
      <c r="H3" s="54"/>
      <c r="I3" s="54"/>
    </row>
    <row r="4" spans="1:9" ht="16.5" x14ac:dyDescent="0.15">
      <c r="A4" s="54" t="s">
        <v>109</v>
      </c>
      <c r="B4" s="54">
        <v>16</v>
      </c>
      <c r="C4" s="54">
        <v>5</v>
      </c>
      <c r="D4" s="54">
        <v>12</v>
      </c>
      <c r="E4" s="54">
        <v>1</v>
      </c>
      <c r="F4" s="54">
        <v>4</v>
      </c>
      <c r="G4" s="54">
        <v>38</v>
      </c>
      <c r="H4" s="54"/>
      <c r="I4" s="54"/>
    </row>
    <row r="5" spans="1:9" ht="16.5" x14ac:dyDescent="0.15">
      <c r="A5" s="54" t="s">
        <v>37</v>
      </c>
      <c r="B5" s="54">
        <v>11</v>
      </c>
      <c r="C5" s="54">
        <v>37</v>
      </c>
      <c r="D5" s="54">
        <v>7</v>
      </c>
      <c r="E5" s="54">
        <v>3</v>
      </c>
      <c r="F5" s="54">
        <v>2</v>
      </c>
      <c r="G5" s="54">
        <v>60</v>
      </c>
      <c r="H5" s="54"/>
      <c r="I5" s="54"/>
    </row>
    <row r="6" spans="1:9" ht="15" customHeight="1" x14ac:dyDescent="0.15">
      <c r="A6" s="54" t="s">
        <v>36</v>
      </c>
      <c r="B6" s="54">
        <v>11</v>
      </c>
      <c r="C6" s="54">
        <v>15</v>
      </c>
      <c r="D6" s="54">
        <v>18</v>
      </c>
      <c r="E6" s="54">
        <v>2</v>
      </c>
      <c r="F6" s="54">
        <v>5</v>
      </c>
      <c r="G6" s="54">
        <v>51</v>
      </c>
      <c r="H6" s="54"/>
      <c r="I6" s="54"/>
    </row>
    <row r="7" spans="1:9" ht="15" customHeight="1" x14ac:dyDescent="0.15">
      <c r="A7" s="54" t="s">
        <v>54</v>
      </c>
      <c r="B7" s="54">
        <v>19</v>
      </c>
      <c r="C7" s="54">
        <v>9</v>
      </c>
      <c r="D7" s="54">
        <v>9</v>
      </c>
      <c r="E7" s="54">
        <v>4</v>
      </c>
      <c r="F7" s="54">
        <v>4</v>
      </c>
      <c r="G7" s="54">
        <v>45</v>
      </c>
      <c r="H7" s="54"/>
      <c r="I7" s="54"/>
    </row>
    <row r="8" spans="1:9" ht="15" customHeight="1" x14ac:dyDescent="0.15">
      <c r="A8" s="54" t="s">
        <v>138</v>
      </c>
      <c r="B8" s="54">
        <v>6</v>
      </c>
      <c r="C8" s="54">
        <v>6</v>
      </c>
      <c r="D8" s="54">
        <v>3</v>
      </c>
      <c r="E8" s="54">
        <v>6</v>
      </c>
      <c r="F8" s="54">
        <v>5</v>
      </c>
      <c r="G8" s="54">
        <v>26</v>
      </c>
      <c r="H8" s="54"/>
      <c r="I8" s="54"/>
    </row>
    <row r="9" spans="1:9" ht="15" customHeight="1" x14ac:dyDescent="0.15">
      <c r="A9" s="54" t="s">
        <v>133</v>
      </c>
      <c r="B9" s="54">
        <v>3</v>
      </c>
      <c r="C9" s="54">
        <v>7</v>
      </c>
      <c r="D9" s="54">
        <v>3</v>
      </c>
      <c r="E9" s="54">
        <v>1</v>
      </c>
      <c r="F9" s="54">
        <v>3</v>
      </c>
      <c r="G9" s="54">
        <v>17</v>
      </c>
      <c r="H9" s="54"/>
      <c r="I9" s="54"/>
    </row>
    <row r="10" spans="1:9" ht="15" customHeight="1" x14ac:dyDescent="0.15">
      <c r="A10" s="54" t="s">
        <v>40</v>
      </c>
      <c r="B10" s="54">
        <v>12</v>
      </c>
      <c r="C10" s="54">
        <v>42</v>
      </c>
      <c r="D10" s="54">
        <v>6</v>
      </c>
      <c r="E10" s="54">
        <v>5</v>
      </c>
      <c r="F10" s="54">
        <v>7</v>
      </c>
      <c r="G10" s="54">
        <v>72</v>
      </c>
      <c r="H10" s="54"/>
      <c r="I10" s="54"/>
    </row>
    <row r="11" spans="1:9" ht="15" customHeight="1" x14ac:dyDescent="0.15">
      <c r="A11" s="54" t="s">
        <v>94</v>
      </c>
      <c r="B11" s="54">
        <v>11</v>
      </c>
      <c r="C11" s="54">
        <v>19</v>
      </c>
      <c r="D11" s="54">
        <v>18</v>
      </c>
      <c r="E11" s="54">
        <v>12</v>
      </c>
      <c r="F11" s="54">
        <v>12</v>
      </c>
      <c r="G11" s="54">
        <v>72</v>
      </c>
      <c r="H11" s="54"/>
      <c r="I11" s="54"/>
    </row>
    <row r="12" spans="1:9" ht="15" customHeight="1" x14ac:dyDescent="0.15">
      <c r="A12" s="54" t="s">
        <v>39</v>
      </c>
      <c r="B12" s="54">
        <v>3</v>
      </c>
      <c r="C12" s="54">
        <v>7</v>
      </c>
      <c r="D12" s="54">
        <v>5</v>
      </c>
      <c r="E12" s="54">
        <v>5</v>
      </c>
      <c r="F12" s="54">
        <v>5</v>
      </c>
      <c r="G12" s="54">
        <v>25</v>
      </c>
      <c r="H12" s="54"/>
      <c r="I12" s="54"/>
    </row>
    <row r="13" spans="1:9" ht="15" customHeight="1" x14ac:dyDescent="0.15">
      <c r="A13" s="54" t="s">
        <v>89</v>
      </c>
      <c r="B13" s="54">
        <v>46</v>
      </c>
      <c r="C13" s="54">
        <v>44</v>
      </c>
      <c r="D13" s="54">
        <v>11</v>
      </c>
      <c r="E13" s="54">
        <v>17</v>
      </c>
      <c r="F13" s="54">
        <v>9</v>
      </c>
      <c r="G13" s="54">
        <v>127</v>
      </c>
      <c r="H13" s="54"/>
      <c r="I13" s="54"/>
    </row>
    <row r="14" spans="1:9" ht="15" customHeight="1" x14ac:dyDescent="0.15">
      <c r="A14" s="54" t="s">
        <v>38</v>
      </c>
      <c r="B14" s="54">
        <v>32</v>
      </c>
      <c r="C14" s="54">
        <v>41</v>
      </c>
      <c r="D14" s="54">
        <v>27</v>
      </c>
      <c r="E14" s="54">
        <v>23</v>
      </c>
      <c r="F14" s="54">
        <v>34</v>
      </c>
      <c r="G14" s="54">
        <v>157</v>
      </c>
      <c r="H14" s="54"/>
      <c r="I14" s="54"/>
    </row>
    <row r="15" spans="1:9" ht="16.5" x14ac:dyDescent="0.15">
      <c r="A15" s="54" t="s">
        <v>18</v>
      </c>
      <c r="B15" s="54">
        <v>175</v>
      </c>
      <c r="C15" s="54">
        <v>233</v>
      </c>
      <c r="D15" s="54">
        <v>128</v>
      </c>
      <c r="E15" s="54">
        <v>79</v>
      </c>
      <c r="F15" s="54">
        <v>90</v>
      </c>
      <c r="G15" s="54">
        <v>705</v>
      </c>
      <c r="H15" s="54"/>
      <c r="I15" s="54"/>
    </row>
    <row r="16" spans="1:9" ht="16.5" x14ac:dyDescent="0.15">
      <c r="A16" s="22"/>
      <c r="B16" s="22"/>
      <c r="C16" s="22"/>
      <c r="D16" s="22"/>
      <c r="E16" s="22"/>
      <c r="F16" s="22"/>
      <c r="G16" s="22"/>
      <c r="H16" s="22"/>
      <c r="I16" s="22"/>
    </row>
    <row r="17" spans="1:10" ht="16.5" x14ac:dyDescent="0.15">
      <c r="A17" s="22"/>
      <c r="B17" s="22"/>
      <c r="C17" s="22"/>
      <c r="D17" s="22"/>
      <c r="E17" s="22"/>
      <c r="F17" s="22"/>
      <c r="G17" s="22"/>
      <c r="H17" s="22"/>
      <c r="I17" s="22"/>
    </row>
    <row r="28" spans="1:10" x14ac:dyDescent="0.15">
      <c r="J28" t="s">
        <v>42</v>
      </c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922AC-D735-4854-BE64-9DD0D96A0F6A}">
  <sheetPr>
    <tabColor rgb="FF92D050"/>
    <pageSetUpPr fitToPage="1"/>
  </sheetPr>
  <dimension ref="B1:AN44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8" width="2.33203125" style="5"/>
    <col min="39" max="39" width="28.5546875" style="5" customWidth="1"/>
    <col min="40" max="40" width="5.21875" style="5" customWidth="1"/>
    <col min="41" max="41" width="2.33203125" style="5"/>
    <col min="42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79</v>
      </c>
      <c r="C1" s="28"/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0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5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5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22" t="s">
        <v>42</v>
      </c>
      <c r="AN13" s="22"/>
    </row>
    <row r="14" spans="2:40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1</v>
      </c>
      <c r="R14" s="247"/>
      <c r="S14" s="248"/>
      <c r="T14" s="249">
        <f t="shared" si="0"/>
        <v>0</v>
      </c>
      <c r="U14" s="250"/>
      <c r="V14" s="250"/>
      <c r="W14" s="251">
        <f t="shared" si="1"/>
        <v>1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40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9</v>
      </c>
      <c r="R15" s="247"/>
      <c r="S15" s="248"/>
      <c r="T15" s="249">
        <f t="shared" si="0"/>
        <v>0</v>
      </c>
      <c r="U15" s="250"/>
      <c r="V15" s="250"/>
      <c r="W15" s="251">
        <f t="shared" si="1"/>
        <v>9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40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0</v>
      </c>
      <c r="R16" s="247"/>
      <c r="S16" s="248"/>
      <c r="T16" s="249">
        <f t="shared" si="0"/>
        <v>0</v>
      </c>
      <c r="U16" s="250"/>
      <c r="V16" s="250"/>
      <c r="W16" s="251">
        <f t="shared" si="1"/>
        <v>0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0</v>
      </c>
      <c r="R17" s="247"/>
      <c r="S17" s="248"/>
      <c r="T17" s="249">
        <f t="shared" si="0"/>
        <v>0</v>
      </c>
      <c r="U17" s="250"/>
      <c r="V17" s="250"/>
      <c r="W17" s="251">
        <f t="shared" si="1"/>
        <v>0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15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4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강원특별자치도 원주시 호저면 주산리 298,1층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4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4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4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4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4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4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원주센터(저온)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4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4" x14ac:dyDescent="0.15">
      <c r="B30" s="210"/>
      <c r="C30" s="189" t="s">
        <v>4</v>
      </c>
      <c r="D30" s="182"/>
      <c r="E30" s="182"/>
      <c r="F30" s="182"/>
      <c r="G30" s="199" t="str">
        <f>G8</f>
        <v>강원특별자치도 원주시 호저면 주산리 298,1층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5</v>
      </c>
      <c r="R35" s="174"/>
      <c r="S35" s="174"/>
      <c r="T35" s="175">
        <f>T13</f>
        <v>0</v>
      </c>
      <c r="U35" s="175"/>
      <c r="V35" s="175"/>
      <c r="W35" s="176">
        <f>W13</f>
        <v>5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1</v>
      </c>
      <c r="R36" s="174"/>
      <c r="S36" s="174"/>
      <c r="T36" s="175">
        <f>T14</f>
        <v>0</v>
      </c>
      <c r="U36" s="175"/>
      <c r="V36" s="175"/>
      <c r="W36" s="176">
        <f>W14</f>
        <v>1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9</v>
      </c>
      <c r="R37" s="174"/>
      <c r="S37" s="174"/>
      <c r="T37" s="175">
        <f>T15</f>
        <v>0</v>
      </c>
      <c r="U37" s="175"/>
      <c r="V37" s="175"/>
      <c r="W37" s="176">
        <f>W15</f>
        <v>9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0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0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0</v>
      </c>
      <c r="R39" s="174"/>
      <c r="S39" s="174"/>
      <c r="T39" s="175">
        <f t="shared" si="5"/>
        <v>0</v>
      </c>
      <c r="U39" s="175"/>
      <c r="V39" s="175"/>
      <c r="W39" s="176">
        <f t="shared" si="6"/>
        <v>0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15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강원특별자치도 원주시 호저면 주산리 298,1층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4">
    <cfRule type="expression" dxfId="252" priority="4">
      <formula>Q13:S18=0</formula>
    </cfRule>
  </conditionalFormatting>
  <conditionalFormatting sqref="AA15:AH18">
    <cfRule type="expression" dxfId="251" priority="1">
      <formula>Q15:S19=0</formula>
    </cfRule>
  </conditionalFormatting>
  <conditionalFormatting sqref="AA35:AH37">
    <cfRule type="expression" dxfId="250" priority="9997">
      <formula>Q13:S18=0</formula>
    </cfRule>
  </conditionalFormatting>
  <conditionalFormatting sqref="AA38:AH40">
    <cfRule type="expression" dxfId="249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C14:D18 T35:T40 Q35:Q40 E34:E41 AA34:AA40 M30:M41 C36:D40 B34:B42 Q13:Q18 E13:E18 AA12:AA18 M8:M18 T13:T18" xr:uid="{6D6708FE-AEBE-43FB-96DA-C168F3B75887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75E3-5F2B-48F7-B2F3-726E182FC879}">
  <sheetPr>
    <tabColor rgb="FF92D050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110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16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16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5</v>
      </c>
      <c r="R14" s="247"/>
      <c r="S14" s="248"/>
      <c r="T14" s="249">
        <f t="shared" si="0"/>
        <v>0</v>
      </c>
      <c r="U14" s="250"/>
      <c r="V14" s="250"/>
      <c r="W14" s="251">
        <f t="shared" si="1"/>
        <v>5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12</v>
      </c>
      <c r="R15" s="247"/>
      <c r="S15" s="248"/>
      <c r="T15" s="249">
        <f t="shared" si="0"/>
        <v>0</v>
      </c>
      <c r="U15" s="250"/>
      <c r="V15" s="250"/>
      <c r="W15" s="251">
        <f t="shared" si="1"/>
        <v>12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1</v>
      </c>
      <c r="R16" s="247"/>
      <c r="S16" s="248"/>
      <c r="T16" s="249">
        <f t="shared" si="0"/>
        <v>0</v>
      </c>
      <c r="U16" s="250"/>
      <c r="V16" s="250"/>
      <c r="W16" s="251">
        <f t="shared" si="1"/>
        <v>1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4</v>
      </c>
      <c r="R17" s="247"/>
      <c r="S17" s="248"/>
      <c r="T17" s="249">
        <f t="shared" si="0"/>
        <v>0</v>
      </c>
      <c r="U17" s="250"/>
      <c r="V17" s="250"/>
      <c r="W17" s="251">
        <f t="shared" si="1"/>
        <v>4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38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108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김해센터(저온)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경상남도 김해시 진례면 
테크노밸리로 193-28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16</v>
      </c>
      <c r="R35" s="174"/>
      <c r="S35" s="174"/>
      <c r="T35" s="175">
        <f>T13</f>
        <v>0</v>
      </c>
      <c r="U35" s="175"/>
      <c r="V35" s="175"/>
      <c r="W35" s="176">
        <f>W13</f>
        <v>16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5</v>
      </c>
      <c r="R36" s="174"/>
      <c r="S36" s="174"/>
      <c r="T36" s="175">
        <f>T14</f>
        <v>0</v>
      </c>
      <c r="U36" s="175"/>
      <c r="V36" s="175"/>
      <c r="W36" s="176">
        <f>W14</f>
        <v>5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12</v>
      </c>
      <c r="R37" s="174"/>
      <c r="S37" s="174"/>
      <c r="T37" s="175">
        <f>T15</f>
        <v>0</v>
      </c>
      <c r="U37" s="175"/>
      <c r="V37" s="175"/>
      <c r="W37" s="176">
        <f>W15</f>
        <v>12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1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1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4</v>
      </c>
      <c r="R39" s="174"/>
      <c r="S39" s="174"/>
      <c r="T39" s="175">
        <f t="shared" si="5"/>
        <v>0</v>
      </c>
      <c r="U39" s="175"/>
      <c r="V39" s="175"/>
      <c r="W39" s="176">
        <f t="shared" si="6"/>
        <v>4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38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경상남도 김해시 진례면 
테크노밸리로 193-28
TEL 070-4398-2825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4">
    <cfRule type="expression" dxfId="248" priority="4">
      <formula>Q13:S17=0</formula>
    </cfRule>
  </conditionalFormatting>
  <conditionalFormatting sqref="AA15:AH18">
    <cfRule type="expression" dxfId="247" priority="1">
      <formula>Q15:S18=0</formula>
    </cfRule>
  </conditionalFormatting>
  <conditionalFormatting sqref="AA35:AH37">
    <cfRule type="expression" dxfId="246" priority="10033">
      <formula>Q13:S18=0</formula>
    </cfRule>
  </conditionalFormatting>
  <conditionalFormatting sqref="AA38:AH40">
    <cfRule type="expression" dxfId="245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243EC183-CCF9-4E63-83C5-35096CECDC8E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00BE4-27B4-4F0F-BCA5-78FCA825DBF8}">
  <sheetPr>
    <tabColor rgb="FF92D050"/>
    <pageSetUpPr fitToPage="1"/>
  </sheetPr>
  <dimension ref="B1:AO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11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11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37</v>
      </c>
      <c r="R14" s="247"/>
      <c r="S14" s="248"/>
      <c r="T14" s="249">
        <f t="shared" si="0"/>
        <v>1</v>
      </c>
      <c r="U14" s="250"/>
      <c r="V14" s="250"/>
      <c r="W14" s="251">
        <f t="shared" si="1"/>
        <v>13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7</v>
      </c>
      <c r="R15" s="247"/>
      <c r="S15" s="248"/>
      <c r="T15" s="249">
        <f t="shared" si="0"/>
        <v>0</v>
      </c>
      <c r="U15" s="250"/>
      <c r="V15" s="250"/>
      <c r="W15" s="251">
        <f t="shared" si="1"/>
        <v>7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3</v>
      </c>
      <c r="R16" s="247"/>
      <c r="S16" s="248"/>
      <c r="T16" s="249">
        <f t="shared" si="0"/>
        <v>0</v>
      </c>
      <c r="U16" s="250"/>
      <c r="V16" s="250"/>
      <c r="W16" s="251">
        <f t="shared" si="1"/>
        <v>3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2</v>
      </c>
      <c r="R17" s="247"/>
      <c r="S17" s="248"/>
      <c r="T17" s="249">
        <f t="shared" si="0"/>
        <v>0</v>
      </c>
      <c r="U17" s="250"/>
      <c r="V17" s="250"/>
      <c r="W17" s="251">
        <f t="shared" si="1"/>
        <v>2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60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경상남도 양산시 산막공단북3길 25(산막동 313-4)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양산센터(저온)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199" t="str">
        <f>G8</f>
        <v>경상남도 양산시 산막공단북3길 25(산막동 313-4)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11</v>
      </c>
      <c r="R35" s="174"/>
      <c r="S35" s="174"/>
      <c r="T35" s="175">
        <f>T13</f>
        <v>0</v>
      </c>
      <c r="U35" s="175"/>
      <c r="V35" s="175"/>
      <c r="W35" s="176">
        <f>W13</f>
        <v>11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37</v>
      </c>
      <c r="R36" s="174"/>
      <c r="S36" s="174"/>
      <c r="T36" s="175">
        <f>T14</f>
        <v>1</v>
      </c>
      <c r="U36" s="175"/>
      <c r="V36" s="175"/>
      <c r="W36" s="176">
        <f>W14</f>
        <v>13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7</v>
      </c>
      <c r="R37" s="174"/>
      <c r="S37" s="174"/>
      <c r="T37" s="175">
        <f>T15</f>
        <v>0</v>
      </c>
      <c r="U37" s="175"/>
      <c r="V37" s="175"/>
      <c r="W37" s="176">
        <f>W15</f>
        <v>7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3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3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2</v>
      </c>
      <c r="R39" s="174"/>
      <c r="S39" s="174"/>
      <c r="T39" s="175">
        <f t="shared" si="5"/>
        <v>0</v>
      </c>
      <c r="U39" s="175"/>
      <c r="V39" s="175"/>
      <c r="W39" s="176">
        <f t="shared" si="6"/>
        <v>2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60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경상남도 양산시 산막공단북3길 25(산막동 313-4)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4">
    <cfRule type="expression" dxfId="244" priority="4">
      <formula>Q13:S17=0</formula>
    </cfRule>
  </conditionalFormatting>
  <conditionalFormatting sqref="AA15:AH18">
    <cfRule type="expression" dxfId="243" priority="1">
      <formula>Q15:S18=0</formula>
    </cfRule>
  </conditionalFormatting>
  <conditionalFormatting sqref="AA35:AH37">
    <cfRule type="expression" dxfId="242" priority="10029">
      <formula>Q13:S18=0</formula>
    </cfRule>
  </conditionalFormatting>
  <conditionalFormatting sqref="AA38:AH40">
    <cfRule type="expression" dxfId="241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7F451175-D00F-4A87-B9B0-780CC20816D4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DB4DE-6D29-43E9-B6D8-46EFAD4CC689}">
  <sheetPr>
    <tabColor rgb="FF92D050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56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11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11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15</v>
      </c>
      <c r="R14" s="247"/>
      <c r="S14" s="248"/>
      <c r="T14" s="249">
        <f t="shared" si="0"/>
        <v>0</v>
      </c>
      <c r="U14" s="250"/>
      <c r="V14" s="250"/>
      <c r="W14" s="251">
        <f t="shared" si="1"/>
        <v>15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18</v>
      </c>
      <c r="R15" s="247"/>
      <c r="S15" s="248"/>
      <c r="T15" s="249">
        <f t="shared" si="0"/>
        <v>1</v>
      </c>
      <c r="U15" s="250"/>
      <c r="V15" s="250"/>
      <c r="W15" s="251">
        <f t="shared" si="1"/>
        <v>0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2</v>
      </c>
      <c r="R16" s="247"/>
      <c r="S16" s="248"/>
      <c r="T16" s="249">
        <f t="shared" si="0"/>
        <v>0</v>
      </c>
      <c r="U16" s="250"/>
      <c r="V16" s="250"/>
      <c r="W16" s="251">
        <f t="shared" si="1"/>
        <v>2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5</v>
      </c>
      <c r="R17" s="247"/>
      <c r="S17" s="248"/>
      <c r="T17" s="249">
        <f t="shared" si="0"/>
        <v>0</v>
      </c>
      <c r="U17" s="250"/>
      <c r="V17" s="250"/>
      <c r="W17" s="251">
        <f t="shared" si="1"/>
        <v>5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51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31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세종센터(저온)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세종특별자치시 연동면
응암리 925 E동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11</v>
      </c>
      <c r="R35" s="174"/>
      <c r="S35" s="174"/>
      <c r="T35" s="175">
        <f>T13</f>
        <v>0</v>
      </c>
      <c r="U35" s="175"/>
      <c r="V35" s="175"/>
      <c r="W35" s="176">
        <f>W13</f>
        <v>11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15</v>
      </c>
      <c r="R36" s="174"/>
      <c r="S36" s="174"/>
      <c r="T36" s="175">
        <f>T14</f>
        <v>0</v>
      </c>
      <c r="U36" s="175"/>
      <c r="V36" s="175"/>
      <c r="W36" s="176">
        <f>W14</f>
        <v>15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18</v>
      </c>
      <c r="R37" s="174"/>
      <c r="S37" s="174"/>
      <c r="T37" s="175">
        <f>T15</f>
        <v>1</v>
      </c>
      <c r="U37" s="175"/>
      <c r="V37" s="175"/>
      <c r="W37" s="176">
        <f>W15</f>
        <v>0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2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2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5</v>
      </c>
      <c r="R39" s="174"/>
      <c r="S39" s="174"/>
      <c r="T39" s="175">
        <f t="shared" si="5"/>
        <v>0</v>
      </c>
      <c r="U39" s="175"/>
      <c r="V39" s="175"/>
      <c r="W39" s="176">
        <f t="shared" si="6"/>
        <v>5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51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세종특별자치시 연동면
응암리 925 E동
허승현 대리 044-862-4400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W35:Z37">
    <cfRule type="expression" dxfId="240" priority="10053">
      <formula>Q35:S40=0</formula>
    </cfRule>
  </conditionalFormatting>
  <conditionalFormatting sqref="W38:Z40">
    <cfRule type="expression" dxfId="239" priority="1">
      <formula>Q38:S42=0</formula>
    </cfRule>
  </conditionalFormatting>
  <conditionalFormatting sqref="AA35:AH35">
    <cfRule type="expression" dxfId="238" priority="2">
      <formula>Q13:S18=0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0 W42 B2:B4 C32 C2:F3 C6 C10 C4 C28 D22:F25 B22:C26 W20 Q2:AH11 C34:D34 G8:L11 N8:P11 H2:K5 G2:G6 M2:P5 L2:L6 G30:L33 N30:P33 H22:K27 G22:G28 Q22:AH33 M22:P27 L22:L28 F19:M19 C14:D18 T35:T40 B12:B20 Q35:Q40 E34:E41 AA34:AA40 M30:M41 C36:D40 B34:B42 T13:T18 Q13:Q18 AA12:AA18 M8:M18 E13:E19" xr:uid="{9F275BF8-A34B-4D2B-A944-3CE957F9A69F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939C-8F41-4822-B861-733105473470}">
  <sheetPr>
    <tabColor rgb="FF92D050"/>
    <pageSetUpPr fitToPage="1"/>
  </sheetPr>
  <dimension ref="B1:AM44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55</v>
      </c>
      <c r="C1" s="28"/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19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19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9</v>
      </c>
      <c r="R14" s="247"/>
      <c r="S14" s="248"/>
      <c r="T14" s="249">
        <f t="shared" si="0"/>
        <v>0</v>
      </c>
      <c r="U14" s="250"/>
      <c r="V14" s="250"/>
      <c r="W14" s="251">
        <f t="shared" si="1"/>
        <v>9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9</v>
      </c>
      <c r="R15" s="247"/>
      <c r="S15" s="248"/>
      <c r="T15" s="249">
        <f t="shared" si="0"/>
        <v>0</v>
      </c>
      <c r="U15" s="250"/>
      <c r="V15" s="250"/>
      <c r="W15" s="251">
        <f t="shared" si="1"/>
        <v>9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4</v>
      </c>
      <c r="R16" s="247"/>
      <c r="S16" s="248"/>
      <c r="T16" s="249">
        <f t="shared" si="0"/>
        <v>0</v>
      </c>
      <c r="U16" s="250"/>
      <c r="V16" s="250"/>
      <c r="W16" s="251">
        <f t="shared" si="1"/>
        <v>4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4</v>
      </c>
      <c r="R17" s="247"/>
      <c r="S17" s="248"/>
      <c r="T17" s="249">
        <f t="shared" si="0"/>
        <v>0</v>
      </c>
      <c r="U17" s="250"/>
      <c r="V17" s="250"/>
      <c r="W17" s="251">
        <f t="shared" si="1"/>
        <v>4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45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전라남도 장성군 황룡면 황룡리 44-2 2층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장성센터(저온)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전라남도 장성군 황룡면 황룡리 44-2 2층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19</v>
      </c>
      <c r="R35" s="174"/>
      <c r="S35" s="174"/>
      <c r="T35" s="175">
        <f>T13</f>
        <v>0</v>
      </c>
      <c r="U35" s="175"/>
      <c r="V35" s="175"/>
      <c r="W35" s="176">
        <f>W13</f>
        <v>19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9</v>
      </c>
      <c r="R36" s="174"/>
      <c r="S36" s="174"/>
      <c r="T36" s="175">
        <f>T14</f>
        <v>0</v>
      </c>
      <c r="U36" s="175"/>
      <c r="V36" s="175"/>
      <c r="W36" s="176">
        <f>W14</f>
        <v>9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9</v>
      </c>
      <c r="R37" s="174"/>
      <c r="S37" s="174"/>
      <c r="T37" s="175">
        <f>T15</f>
        <v>0</v>
      </c>
      <c r="U37" s="175"/>
      <c r="V37" s="175"/>
      <c r="W37" s="176">
        <f>W15</f>
        <v>9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4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4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4</v>
      </c>
      <c r="R39" s="174"/>
      <c r="S39" s="174"/>
      <c r="T39" s="175">
        <f t="shared" si="5"/>
        <v>0</v>
      </c>
      <c r="U39" s="175"/>
      <c r="V39" s="175"/>
      <c r="W39" s="176">
        <f t="shared" si="6"/>
        <v>4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45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전라남도 장성군 황룡면 황룡리 44-2 2층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18283C5B-08B4-4BAA-A0CD-B12CCB32B7D8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829A9-98D3-4927-AD17-58959CD51F8F}">
  <sheetPr>
    <tabColor rgb="FF92D050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139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6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6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6</v>
      </c>
      <c r="R14" s="247"/>
      <c r="S14" s="248"/>
      <c r="T14" s="249">
        <f t="shared" si="0"/>
        <v>0</v>
      </c>
      <c r="U14" s="250"/>
      <c r="V14" s="250"/>
      <c r="W14" s="251">
        <f t="shared" si="1"/>
        <v>6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3</v>
      </c>
      <c r="R15" s="247"/>
      <c r="S15" s="248"/>
      <c r="T15" s="249">
        <f t="shared" si="0"/>
        <v>0</v>
      </c>
      <c r="U15" s="250"/>
      <c r="V15" s="250"/>
      <c r="W15" s="251">
        <f t="shared" si="1"/>
        <v>3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6</v>
      </c>
      <c r="R16" s="247"/>
      <c r="S16" s="248"/>
      <c r="T16" s="249">
        <f t="shared" si="0"/>
        <v>0</v>
      </c>
      <c r="U16" s="250"/>
      <c r="V16" s="250"/>
      <c r="W16" s="251">
        <f t="shared" si="1"/>
        <v>6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5</v>
      </c>
      <c r="R17" s="247"/>
      <c r="S17" s="248"/>
      <c r="T17" s="249">
        <f t="shared" si="0"/>
        <v>0</v>
      </c>
      <c r="U17" s="250"/>
      <c r="V17" s="250"/>
      <c r="W17" s="251">
        <f t="shared" si="1"/>
        <v>5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26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경상북도 김천시 어모면 옥율리 212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김천센터(저온)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경상북도 김천시 어모면 옥율리 212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6</v>
      </c>
      <c r="R35" s="174"/>
      <c r="S35" s="174"/>
      <c r="T35" s="175">
        <f>T13</f>
        <v>0</v>
      </c>
      <c r="U35" s="175"/>
      <c r="V35" s="175"/>
      <c r="W35" s="176">
        <f>W13</f>
        <v>6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6</v>
      </c>
      <c r="R36" s="174"/>
      <c r="S36" s="174"/>
      <c r="T36" s="175">
        <f>T14</f>
        <v>0</v>
      </c>
      <c r="U36" s="175"/>
      <c r="V36" s="175"/>
      <c r="W36" s="176">
        <f>W14</f>
        <v>6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3</v>
      </c>
      <c r="R37" s="174"/>
      <c r="S37" s="174"/>
      <c r="T37" s="175">
        <f>T15</f>
        <v>0</v>
      </c>
      <c r="U37" s="175"/>
      <c r="V37" s="175"/>
      <c r="W37" s="176">
        <f>W15</f>
        <v>3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6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6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5</v>
      </c>
      <c r="R39" s="174"/>
      <c r="S39" s="174"/>
      <c r="T39" s="175">
        <f t="shared" si="5"/>
        <v>0</v>
      </c>
      <c r="U39" s="175"/>
      <c r="V39" s="175"/>
      <c r="W39" s="176">
        <f t="shared" si="6"/>
        <v>5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26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경상북도 김천시 어모면 옥율리 212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W13:Z14">
    <cfRule type="expression" dxfId="237" priority="4">
      <formula>Q13:S18=0</formula>
    </cfRule>
  </conditionalFormatting>
  <conditionalFormatting sqref="W15:Z18">
    <cfRule type="expression" dxfId="236" priority="1">
      <formula>Q15:S19=0</formula>
    </cfRule>
  </conditionalFormatting>
  <conditionalFormatting sqref="W35:Z37">
    <cfRule type="expression" dxfId="235" priority="10025">
      <formula>Q13:S18=0</formula>
    </cfRule>
  </conditionalFormatting>
  <conditionalFormatting sqref="W38:Z40">
    <cfRule type="expression" dxfId="234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E025FB98-7915-42E3-BC30-5B1F925CB4E8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D9683-7A8B-4725-B797-34131C71AAA1}">
  <sheetPr>
    <tabColor rgb="FF92D050"/>
    <pageSetUpPr fitToPage="1"/>
  </sheetPr>
  <dimension ref="B1:AO44"/>
  <sheetViews>
    <sheetView topLeftCell="A11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3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3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7</v>
      </c>
      <c r="R14" s="247"/>
      <c r="S14" s="248"/>
      <c r="T14" s="249">
        <f t="shared" si="0"/>
        <v>0</v>
      </c>
      <c r="U14" s="250"/>
      <c r="V14" s="250"/>
      <c r="W14" s="251">
        <f t="shared" si="1"/>
        <v>7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3</v>
      </c>
      <c r="R15" s="247"/>
      <c r="S15" s="248"/>
      <c r="T15" s="249">
        <f t="shared" si="0"/>
        <v>0</v>
      </c>
      <c r="U15" s="250"/>
      <c r="V15" s="250"/>
      <c r="W15" s="251">
        <f t="shared" si="1"/>
        <v>3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1</v>
      </c>
      <c r="R16" s="247"/>
      <c r="S16" s="248"/>
      <c r="T16" s="249">
        <f t="shared" si="0"/>
        <v>0</v>
      </c>
      <c r="U16" s="250"/>
      <c r="V16" s="250"/>
      <c r="W16" s="251">
        <f t="shared" si="1"/>
        <v>1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3</v>
      </c>
      <c r="R17" s="247"/>
      <c r="S17" s="248"/>
      <c r="T17" s="249">
        <f t="shared" si="0"/>
        <v>0</v>
      </c>
      <c r="U17" s="250"/>
      <c r="V17" s="250"/>
      <c r="W17" s="251">
        <f t="shared" si="1"/>
        <v>3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17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tr">
        <f>G8</f>
        <v>경상북도 경산시 압량읍 가야로 20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경산센터(저온)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199" t="str">
        <f>G8</f>
        <v>경상북도 경산시 압량읍 가야로 20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3</v>
      </c>
      <c r="R35" s="174"/>
      <c r="S35" s="174"/>
      <c r="T35" s="175">
        <f>T13</f>
        <v>0</v>
      </c>
      <c r="U35" s="175"/>
      <c r="V35" s="175"/>
      <c r="W35" s="176">
        <f>W13</f>
        <v>3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7</v>
      </c>
      <c r="R36" s="174"/>
      <c r="S36" s="174"/>
      <c r="T36" s="175">
        <f>T14</f>
        <v>0</v>
      </c>
      <c r="U36" s="175"/>
      <c r="V36" s="175"/>
      <c r="W36" s="176">
        <f>W14</f>
        <v>7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3</v>
      </c>
      <c r="R37" s="174"/>
      <c r="S37" s="174"/>
      <c r="T37" s="175">
        <f>T15</f>
        <v>0</v>
      </c>
      <c r="U37" s="175"/>
      <c r="V37" s="175"/>
      <c r="W37" s="176">
        <f>W15</f>
        <v>3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1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1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3</v>
      </c>
      <c r="R39" s="174"/>
      <c r="S39" s="174"/>
      <c r="T39" s="175">
        <f t="shared" si="5"/>
        <v>0</v>
      </c>
      <c r="U39" s="175"/>
      <c r="V39" s="175"/>
      <c r="W39" s="176">
        <f t="shared" si="6"/>
        <v>3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경상북도 경산시 압량읍 가야로 20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4">
    <cfRule type="expression" dxfId="233" priority="4">
      <formula>Q13:S17=0</formula>
    </cfRule>
  </conditionalFormatting>
  <conditionalFormatting sqref="AA15:AH18">
    <cfRule type="expression" dxfId="232" priority="1">
      <formula>Q15:S18=0</formula>
    </cfRule>
  </conditionalFormatting>
  <conditionalFormatting sqref="AA35:AH37">
    <cfRule type="expression" dxfId="231" priority="10021">
      <formula>Q13:S18=0</formula>
    </cfRule>
  </conditionalFormatting>
  <conditionalFormatting sqref="AA38:AH40">
    <cfRule type="expression" dxfId="230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8F281388-F5A3-46FA-AD88-96D7C7FEB91B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B41A5-C88E-4D81-8692-34427216C0FC}">
  <sheetPr>
    <tabColor rgb="FF92D050"/>
    <pageSetUpPr fitToPage="1"/>
  </sheetPr>
  <dimension ref="B1:AM44"/>
  <sheetViews>
    <sheetView topLeftCell="A6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12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12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42</v>
      </c>
      <c r="R14" s="247"/>
      <c r="S14" s="248"/>
      <c r="T14" s="249">
        <f t="shared" si="0"/>
        <v>1</v>
      </c>
      <c r="U14" s="250"/>
      <c r="V14" s="250"/>
      <c r="W14" s="251">
        <f t="shared" si="1"/>
        <v>18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6</v>
      </c>
      <c r="R15" s="247"/>
      <c r="S15" s="248"/>
      <c r="T15" s="249">
        <f t="shared" si="0"/>
        <v>0</v>
      </c>
      <c r="U15" s="250"/>
      <c r="V15" s="250"/>
      <c r="W15" s="251">
        <f t="shared" si="1"/>
        <v>6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5</v>
      </c>
      <c r="R16" s="247"/>
      <c r="S16" s="248"/>
      <c r="T16" s="249">
        <f t="shared" si="0"/>
        <v>0</v>
      </c>
      <c r="U16" s="250"/>
      <c r="V16" s="250"/>
      <c r="W16" s="251">
        <f t="shared" si="1"/>
        <v>5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7</v>
      </c>
      <c r="R17" s="247"/>
      <c r="S17" s="248"/>
      <c r="T17" s="249">
        <f t="shared" si="0"/>
        <v>0</v>
      </c>
      <c r="U17" s="250"/>
      <c r="V17" s="250"/>
      <c r="W17" s="251">
        <f t="shared" si="1"/>
        <v>7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72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30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화성센터(저온)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경기 화성시 초록로 103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12</v>
      </c>
      <c r="R35" s="174"/>
      <c r="S35" s="174"/>
      <c r="T35" s="175">
        <f>T13</f>
        <v>0</v>
      </c>
      <c r="U35" s="175"/>
      <c r="V35" s="175"/>
      <c r="W35" s="176">
        <f>W13</f>
        <v>12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42</v>
      </c>
      <c r="R36" s="174"/>
      <c r="S36" s="174"/>
      <c r="T36" s="175">
        <f>T14</f>
        <v>1</v>
      </c>
      <c r="U36" s="175"/>
      <c r="V36" s="175"/>
      <c r="W36" s="176">
        <f>W14</f>
        <v>18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6</v>
      </c>
      <c r="R37" s="174"/>
      <c r="S37" s="174"/>
      <c r="T37" s="175">
        <f>T15</f>
        <v>0</v>
      </c>
      <c r="U37" s="175"/>
      <c r="V37" s="175"/>
      <c r="W37" s="176">
        <f>W15</f>
        <v>6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5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5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7</v>
      </c>
      <c r="R39" s="174"/>
      <c r="S39" s="174"/>
      <c r="T39" s="175">
        <f t="shared" si="5"/>
        <v>0</v>
      </c>
      <c r="U39" s="175"/>
      <c r="V39" s="175"/>
      <c r="W39" s="176">
        <f t="shared" si="6"/>
        <v>7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72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 화성시 초록로 103
오민수 대리 031-8077-2407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W13:Z14">
    <cfRule type="expression" dxfId="229" priority="4">
      <formula>Q13:S18=0</formula>
    </cfRule>
  </conditionalFormatting>
  <conditionalFormatting sqref="W15:Z18">
    <cfRule type="expression" dxfId="228" priority="1">
      <formula>Q15:S19=0</formula>
    </cfRule>
  </conditionalFormatting>
  <conditionalFormatting sqref="W35:Z37">
    <cfRule type="expression" dxfId="227" priority="10017">
      <formula>Q13:S18=0</formula>
    </cfRule>
  </conditionalFormatting>
  <conditionalFormatting sqref="W38:Z40">
    <cfRule type="expression" dxfId="226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W20 Q2:AH11 C34:D34 G8:L11 N8:P11 H2:K5 G2:G6 M2:P5 L2:L6 G30:L33 N30:P33 H22:K27 G22:G28 Q22:AH33 M22:P27 L22:L28 C12:E12 F19:M19 C14:D18 T35:T40 B12:B20 Q35:Q40 E34:E41 AA34:AA40 M30:M41 C36:D40 B34:B42 T13:T18 Q13:Q18 AA12:AA18 M8:M18 E13:E19" xr:uid="{514B0802-3F47-48C1-BF4A-F9B60ECBA474}"/>
  </dataValidations>
  <printOptions horizontalCentered="1"/>
  <pageMargins left="0" right="0" top="0.11811023622047245" bottom="0" header="0" footer="0"/>
  <pageSetup paperSize="9" orientation="portrait"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A929A-3EA9-459D-BBDF-1CEDCA759217}">
  <sheetPr>
    <tabColor rgb="FF92D050"/>
  </sheetPr>
  <dimension ref="B1:AO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10.5546875" style="5" customWidth="1"/>
    <col min="37" max="37" width="22.21875" style="5" bestFit="1" customWidth="1"/>
    <col min="38" max="38" width="4" style="5" bestFit="1" customWidth="1"/>
    <col min="39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11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11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K13" s="22"/>
      <c r="AL13" s="22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19</v>
      </c>
      <c r="R14" s="247"/>
      <c r="S14" s="248"/>
      <c r="T14" s="249">
        <f t="shared" si="0"/>
        <v>0</v>
      </c>
      <c r="U14" s="250"/>
      <c r="V14" s="250"/>
      <c r="W14" s="251">
        <f t="shared" si="1"/>
        <v>19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  <c r="AK14"/>
      <c r="AL14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18</v>
      </c>
      <c r="R15" s="247"/>
      <c r="S15" s="248"/>
      <c r="T15" s="249">
        <f t="shared" si="0"/>
        <v>1</v>
      </c>
      <c r="U15" s="250"/>
      <c r="V15" s="250"/>
      <c r="W15" s="251">
        <f t="shared" si="1"/>
        <v>0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  <c r="AK15"/>
      <c r="AL1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12</v>
      </c>
      <c r="R16" s="247"/>
      <c r="S16" s="248"/>
      <c r="T16" s="249">
        <f t="shared" si="0"/>
        <v>0</v>
      </c>
      <c r="U16" s="250"/>
      <c r="V16" s="250"/>
      <c r="W16" s="251">
        <f t="shared" si="1"/>
        <v>12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12</v>
      </c>
      <c r="R17" s="247"/>
      <c r="S17" s="248"/>
      <c r="T17" s="249">
        <f t="shared" si="0"/>
        <v>0</v>
      </c>
      <c r="U17" s="250"/>
      <c r="V17" s="250"/>
      <c r="W17" s="251">
        <f t="shared" si="1"/>
        <v>12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72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97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청라센터(저온)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363" t="str">
        <f>G8</f>
        <v>인천광역시 서구 북항로120번길 55,
청라로지스틱스센터3, 9층</v>
      </c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363"/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11</v>
      </c>
      <c r="R35" s="174"/>
      <c r="S35" s="174"/>
      <c r="T35" s="175">
        <f>T13</f>
        <v>0</v>
      </c>
      <c r="U35" s="175"/>
      <c r="V35" s="175"/>
      <c r="W35" s="176">
        <f>W13</f>
        <v>11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19</v>
      </c>
      <c r="R36" s="174"/>
      <c r="S36" s="174"/>
      <c r="T36" s="175">
        <f>T14</f>
        <v>0</v>
      </c>
      <c r="U36" s="175"/>
      <c r="V36" s="175"/>
      <c r="W36" s="176">
        <f>W14</f>
        <v>19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18</v>
      </c>
      <c r="R37" s="174"/>
      <c r="S37" s="174"/>
      <c r="T37" s="175">
        <f>T15</f>
        <v>1</v>
      </c>
      <c r="U37" s="175"/>
      <c r="V37" s="175"/>
      <c r="W37" s="176">
        <f>W15</f>
        <v>0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12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12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12</v>
      </c>
      <c r="R39" s="174"/>
      <c r="S39" s="174"/>
      <c r="T39" s="175">
        <f t="shared" si="5"/>
        <v>0</v>
      </c>
      <c r="U39" s="175"/>
      <c r="V39" s="175"/>
      <c r="W39" s="176">
        <f t="shared" si="6"/>
        <v>12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72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인천광역시 서구 북항로120번길 55,
청라로지스틱스센터3, 9층
02)437-0500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W13:Z14">
    <cfRule type="expression" dxfId="225" priority="4">
      <formula>Q13:S18=0</formula>
    </cfRule>
  </conditionalFormatting>
  <conditionalFormatting sqref="W15:Z18">
    <cfRule type="expression" dxfId="224" priority="1">
      <formula>Q15:S19=0</formula>
    </cfRule>
  </conditionalFormatting>
  <conditionalFormatting sqref="W35:Z37">
    <cfRule type="expression" dxfId="223" priority="10013">
      <formula>Q13:S18=0</formula>
    </cfRule>
  </conditionalFormatting>
  <conditionalFormatting sqref="W38:Z40">
    <cfRule type="expression" dxfId="222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G8:L11 N8:P11 H2:K5 G2:G6 M2:P5 L2:L6 C12:E12 Q2:AH11 G30:L33 N30:P33 H22:K27 G22:G28 Q22:AH33 M22:P27 L22:L28 E19:M19 W20 B12:B20 T35:T40 Q35:Q40 AA34:AA40 E34:E41 M30:M41 C36:D40 B34:B42 E13 T13:T18 Q13:Q18 C14:E18 AA12:AA18 M8:M18" xr:uid="{D2823907-4C22-43E1-BE7B-260DA0DE36A3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A884-EAA0-446E-88CB-B3204C59E9A8}">
  <sheetPr>
    <tabColor rgb="FF92D050"/>
    <pageSetUpPr fitToPage="1"/>
  </sheetPr>
  <dimension ref="B1:AO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3</v>
      </c>
      <c r="R13" s="247"/>
      <c r="S13" s="248"/>
      <c r="T13" s="249">
        <f t="shared" ref="T13:T17" si="0">IFERROR(ROUNDDOWN(Q13/M13,0),"")</f>
        <v>0</v>
      </c>
      <c r="U13" s="250"/>
      <c r="V13" s="250"/>
      <c r="W13" s="251">
        <f t="shared" ref="W13:W17" si="1">IFERROR(Q13-(T13*M13),"")</f>
        <v>3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7</v>
      </c>
      <c r="R14" s="247"/>
      <c r="S14" s="248"/>
      <c r="T14" s="249">
        <f t="shared" si="0"/>
        <v>0</v>
      </c>
      <c r="U14" s="250"/>
      <c r="V14" s="250"/>
      <c r="W14" s="251">
        <f t="shared" si="1"/>
        <v>7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5</v>
      </c>
      <c r="R15" s="247"/>
      <c r="S15" s="248"/>
      <c r="T15" s="249">
        <f t="shared" si="0"/>
        <v>0</v>
      </c>
      <c r="U15" s="250"/>
      <c r="V15" s="250"/>
      <c r="W15" s="251">
        <f t="shared" si="1"/>
        <v>5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5</v>
      </c>
      <c r="R16" s="247"/>
      <c r="S16" s="248"/>
      <c r="T16" s="249">
        <f t="shared" si="0"/>
        <v>0</v>
      </c>
      <c r="U16" s="250"/>
      <c r="V16" s="250"/>
      <c r="W16" s="251">
        <f t="shared" si="1"/>
        <v>5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5</v>
      </c>
      <c r="R17" s="247"/>
      <c r="S17" s="248"/>
      <c r="T17" s="249">
        <f t="shared" si="0"/>
        <v>0</v>
      </c>
      <c r="U17" s="250"/>
      <c r="V17" s="250"/>
      <c r="W17" s="251">
        <f t="shared" si="1"/>
        <v>5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  <c r="AO17" s="52"/>
    </row>
    <row r="18" spans="2:41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3"/>
    </row>
    <row r="19" spans="2:41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25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41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33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41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41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41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41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41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41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평택센터(저온)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41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41" x14ac:dyDescent="0.15">
      <c r="B30" s="210"/>
      <c r="C30" s="189" t="s">
        <v>4</v>
      </c>
      <c r="D30" s="182"/>
      <c r="E30" s="182"/>
      <c r="F30" s="182"/>
      <c r="G30" s="199" t="str">
        <f>G8</f>
        <v>경기도 평택시 진위면 마산8로10,
진위물류센터 창고동 1층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3</v>
      </c>
      <c r="R35" s="174"/>
      <c r="S35" s="174"/>
      <c r="T35" s="175">
        <f>T13</f>
        <v>0</v>
      </c>
      <c r="U35" s="175"/>
      <c r="V35" s="175"/>
      <c r="W35" s="176">
        <f>W13</f>
        <v>3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7</v>
      </c>
      <c r="R36" s="174"/>
      <c r="S36" s="174"/>
      <c r="T36" s="175">
        <f>T14</f>
        <v>0</v>
      </c>
      <c r="U36" s="175"/>
      <c r="V36" s="175"/>
      <c r="W36" s="176">
        <f>W14</f>
        <v>7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5</v>
      </c>
      <c r="R37" s="174"/>
      <c r="S37" s="174"/>
      <c r="T37" s="175">
        <f>T15</f>
        <v>0</v>
      </c>
      <c r="U37" s="175"/>
      <c r="V37" s="175"/>
      <c r="W37" s="176">
        <f>W15</f>
        <v>5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5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5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5</v>
      </c>
      <c r="R39" s="174"/>
      <c r="S39" s="174"/>
      <c r="T39" s="175">
        <f t="shared" si="5"/>
        <v>0</v>
      </c>
      <c r="U39" s="175"/>
      <c r="V39" s="175"/>
      <c r="W39" s="176">
        <f t="shared" si="6"/>
        <v>5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25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평택시 진위면 마산8로10,
진위물류센터 창고동 1층
강민구 대리 031-663-9260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W13:Z14">
    <cfRule type="expression" dxfId="221" priority="4">
      <formula>Q13:S18=0</formula>
    </cfRule>
  </conditionalFormatting>
  <conditionalFormatting sqref="W15:Z18">
    <cfRule type="expression" dxfId="220" priority="1">
      <formula>Q15:S19=0</formula>
    </cfRule>
  </conditionalFormatting>
  <conditionalFormatting sqref="W35:Z37">
    <cfRule type="expression" dxfId="219" priority="10009">
      <formula>Q13:S18=0</formula>
    </cfRule>
  </conditionalFormatting>
  <conditionalFormatting sqref="W38:Z40">
    <cfRule type="expression" dxfId="218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1CC61BD1-BEBF-488C-90BB-88488B63B578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4C911-A3CC-40E2-97CD-7E2BD0D72A5F}">
  <sheetPr>
    <tabColor rgb="FF92D050"/>
    <pageSetUpPr fitToPage="1"/>
  </sheetPr>
  <dimension ref="B1:AM44"/>
  <sheetViews>
    <sheetView topLeftCell="A3"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6.5546875" style="5" customWidth="1"/>
    <col min="42" max="42" width="12.77734375" style="5" customWidth="1"/>
    <col min="43" max="43" width="2.33203125" style="5"/>
    <col min="44" max="44" width="5.6640625" style="5" bestFit="1" customWidth="1"/>
    <col min="45" max="46" width="2.33203125" style="5"/>
    <col min="47" max="47" width="5.6640625" style="5" bestFit="1" customWidth="1"/>
    <col min="48" max="16384" width="2.33203125" style="5"/>
  </cols>
  <sheetData>
    <row r="1" spans="2:39" ht="14.25" thickBot="1" x14ac:dyDescent="0.2">
      <c r="B1" s="29" t="s">
        <v>93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46</v>
      </c>
      <c r="R13" s="247"/>
      <c r="S13" s="248"/>
      <c r="T13" s="249">
        <f t="shared" ref="T13:T17" si="0">IFERROR(ROUNDDOWN(Q13/M13,0),"")</f>
        <v>1</v>
      </c>
      <c r="U13" s="250"/>
      <c r="V13" s="250"/>
      <c r="W13" s="251">
        <f t="shared" ref="W13:W17" si="1">IFERROR(Q13-(T13*M13),"")</f>
        <v>22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44</v>
      </c>
      <c r="R14" s="247"/>
      <c r="S14" s="248"/>
      <c r="T14" s="249">
        <f t="shared" si="0"/>
        <v>1</v>
      </c>
      <c r="U14" s="250"/>
      <c r="V14" s="250"/>
      <c r="W14" s="251">
        <f t="shared" si="1"/>
        <v>20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11</v>
      </c>
      <c r="R15" s="247"/>
      <c r="S15" s="248"/>
      <c r="T15" s="249">
        <f t="shared" si="0"/>
        <v>0</v>
      </c>
      <c r="U15" s="250"/>
      <c r="V15" s="250"/>
      <c r="W15" s="251">
        <f t="shared" si="1"/>
        <v>11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17</v>
      </c>
      <c r="R16" s="247"/>
      <c r="S16" s="248"/>
      <c r="T16" s="249">
        <f t="shared" si="0"/>
        <v>0</v>
      </c>
      <c r="U16" s="250"/>
      <c r="V16" s="250"/>
      <c r="W16" s="251">
        <f t="shared" si="1"/>
        <v>17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9</v>
      </c>
      <c r="R17" s="247"/>
      <c r="S17" s="248"/>
      <c r="T17" s="249">
        <f t="shared" si="0"/>
        <v>0</v>
      </c>
      <c r="U17" s="250"/>
      <c r="V17" s="250"/>
      <c r="W17" s="251">
        <f t="shared" si="1"/>
        <v>9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127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92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포천센터(저온)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경기도 포천시 설운동 477,B2F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46</v>
      </c>
      <c r="R35" s="174"/>
      <c r="S35" s="174"/>
      <c r="T35" s="175">
        <f>T13</f>
        <v>1</v>
      </c>
      <c r="U35" s="175"/>
      <c r="V35" s="175"/>
      <c r="W35" s="176">
        <f>W13</f>
        <v>22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44</v>
      </c>
      <c r="R36" s="174"/>
      <c r="S36" s="174"/>
      <c r="T36" s="175">
        <f>T14</f>
        <v>1</v>
      </c>
      <c r="U36" s="175"/>
      <c r="V36" s="175"/>
      <c r="W36" s="176">
        <f>W14</f>
        <v>20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11</v>
      </c>
      <c r="R37" s="174"/>
      <c r="S37" s="174"/>
      <c r="T37" s="175">
        <f>T15</f>
        <v>0</v>
      </c>
      <c r="U37" s="175"/>
      <c r="V37" s="175"/>
      <c r="W37" s="176">
        <f>W15</f>
        <v>11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17</v>
      </c>
      <c r="R38" s="174"/>
      <c r="S38" s="174"/>
      <c r="T38" s="175">
        <f t="shared" ref="T38:T39" si="5">T16</f>
        <v>0</v>
      </c>
      <c r="U38" s="175"/>
      <c r="V38" s="175"/>
      <c r="W38" s="176">
        <f t="shared" ref="W38:W39" si="6">W16</f>
        <v>17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9</v>
      </c>
      <c r="R39" s="174"/>
      <c r="S39" s="174"/>
      <c r="T39" s="175">
        <f t="shared" si="5"/>
        <v>0</v>
      </c>
      <c r="U39" s="175"/>
      <c r="V39" s="175"/>
      <c r="W39" s="176">
        <f t="shared" si="6"/>
        <v>9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127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포천시 설운동 477,B2F
031-543-2486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4">
    <cfRule type="expression" dxfId="217" priority="4">
      <formula>Q13:S17=0</formula>
    </cfRule>
  </conditionalFormatting>
  <conditionalFormatting sqref="AA15:AH18">
    <cfRule type="expression" dxfId="216" priority="1">
      <formula>Q15:S18=0</formula>
    </cfRule>
  </conditionalFormatting>
  <conditionalFormatting sqref="AA35:AH37">
    <cfRule type="expression" dxfId="215" priority="10005">
      <formula>Q13:S18=0</formula>
    </cfRule>
  </conditionalFormatting>
  <conditionalFormatting sqref="AA38:AH40">
    <cfRule type="expression" dxfId="214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G8:L11 N8:P11 H2:K5 G2:G6 M2:P5 L2:L6 C12:E12 Q2:AH11 G30:L33 N30:P33 H22:K27 G22:G28 Q22:AH33 M22:P27 L22:L28 E19:M19 W20 B12:B20 T35:T40 Q35:Q40 AA34:AA40 E34:E41 M30:M41 C36:D40 B34:B42 E13 T13:T18 Q13:Q18 C14:E18 AA12:AA18 M8:M18" xr:uid="{276FD42E-C4E9-4E11-8961-CC3A2500D584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2889-76FA-406F-9A8E-65C5E694F657}">
  <sheetPr>
    <tabColor rgb="FF92D050"/>
    <pageSetUpPr fitToPage="1"/>
  </sheetPr>
  <dimension ref="B1:AM44"/>
  <sheetViews>
    <sheetView zoomScaleNormal="100" workbookViewId="0">
      <selection activeCell="AA17" sqref="AA17:AH17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16384" width="2.33203125" style="5"/>
  </cols>
  <sheetData>
    <row r="1" spans="2:39" ht="14.25" thickBot="1" x14ac:dyDescent="0.2">
      <c r="B1" s="29" t="s">
        <v>38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273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274</v>
      </c>
      <c r="W6" s="281"/>
      <c r="X6" s="281"/>
      <c r="Y6" s="281"/>
      <c r="Z6" s="281"/>
      <c r="AA6" s="281"/>
      <c r="AB6" s="279" t="s">
        <v>51</v>
      </c>
      <c r="AC6" s="279"/>
      <c r="AD6" s="284" t="s">
        <v>275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276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277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278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</f>
        <v>46307</v>
      </c>
      <c r="C13" s="254"/>
      <c r="D13" s="257"/>
      <c r="E13" s="243" t="s">
        <v>270</v>
      </c>
      <c r="F13" s="244"/>
      <c r="G13" s="244"/>
      <c r="H13" s="244"/>
      <c r="I13" s="244"/>
      <c r="J13" s="244"/>
      <c r="K13" s="244"/>
      <c r="L13" s="245"/>
      <c r="M13" s="243">
        <v>24</v>
      </c>
      <c r="N13" s="244"/>
      <c r="O13" s="244"/>
      <c r="P13" s="245"/>
      <c r="Q13" s="246">
        <f>IFERROR(VLOOKUP($B$1,브이아이푸드피벗!A:DB,2,FALSE),0)</f>
        <v>32</v>
      </c>
      <c r="R13" s="247"/>
      <c r="S13" s="248"/>
      <c r="T13" s="249">
        <f t="shared" ref="T13:T17" si="0">IFERROR(ROUNDDOWN(Q13/M13,0),"")</f>
        <v>1</v>
      </c>
      <c r="U13" s="250"/>
      <c r="V13" s="250"/>
      <c r="W13" s="251">
        <f t="shared" ref="W13:W17" si="1">IFERROR(Q13-(T13*M13),"")</f>
        <v>8</v>
      </c>
      <c r="X13" s="252"/>
      <c r="Y13" s="252"/>
      <c r="Z13" s="253"/>
      <c r="AA13" s="254" t="s">
        <v>347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 t="s">
        <v>272</v>
      </c>
      <c r="F14" s="244"/>
      <c r="G14" s="244"/>
      <c r="H14" s="244"/>
      <c r="I14" s="244"/>
      <c r="J14" s="244"/>
      <c r="K14" s="244"/>
      <c r="L14" s="245"/>
      <c r="M14" s="243">
        <v>24</v>
      </c>
      <c r="N14" s="244"/>
      <c r="O14" s="244"/>
      <c r="P14" s="245"/>
      <c r="Q14" s="246">
        <f>IFERROR(VLOOKUP($B$1,브이아이푸드피벗!A:DB,3,FALSE),0)</f>
        <v>41</v>
      </c>
      <c r="R14" s="247"/>
      <c r="S14" s="248"/>
      <c r="T14" s="249">
        <f t="shared" si="0"/>
        <v>1</v>
      </c>
      <c r="U14" s="250"/>
      <c r="V14" s="250"/>
      <c r="W14" s="251">
        <f t="shared" si="1"/>
        <v>17</v>
      </c>
      <c r="X14" s="252"/>
      <c r="Y14" s="252"/>
      <c r="Z14" s="253"/>
      <c r="AA14" s="254" t="s">
        <v>347</v>
      </c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 t="s">
        <v>379</v>
      </c>
      <c r="F15" s="244"/>
      <c r="G15" s="244"/>
      <c r="H15" s="244"/>
      <c r="I15" s="244"/>
      <c r="J15" s="244"/>
      <c r="K15" s="244"/>
      <c r="L15" s="245"/>
      <c r="M15" s="243">
        <v>18</v>
      </c>
      <c r="N15" s="244"/>
      <c r="O15" s="244"/>
      <c r="P15" s="245"/>
      <c r="Q15" s="246">
        <f>IFERROR(VLOOKUP($B$1,브이아이푸드피벗!A:DB,4,FALSE),0)</f>
        <v>27</v>
      </c>
      <c r="R15" s="247"/>
      <c r="S15" s="248"/>
      <c r="T15" s="249">
        <f t="shared" si="0"/>
        <v>1</v>
      </c>
      <c r="U15" s="250"/>
      <c r="V15" s="250"/>
      <c r="W15" s="251">
        <f t="shared" si="1"/>
        <v>9</v>
      </c>
      <c r="X15" s="252"/>
      <c r="Y15" s="252"/>
      <c r="Z15" s="253"/>
      <c r="AA15" s="254" t="s">
        <v>380</v>
      </c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 t="s">
        <v>325</v>
      </c>
      <c r="F16" s="244"/>
      <c r="G16" s="244"/>
      <c r="H16" s="244"/>
      <c r="I16" s="244"/>
      <c r="J16" s="244"/>
      <c r="K16" s="244"/>
      <c r="L16" s="245"/>
      <c r="M16" s="243">
        <v>18</v>
      </c>
      <c r="N16" s="244"/>
      <c r="O16" s="244"/>
      <c r="P16" s="245"/>
      <c r="Q16" s="246">
        <f>IFERROR(VLOOKUP($B$1,브이아이푸드피벗!A:DB,5,FALSE),0)</f>
        <v>23</v>
      </c>
      <c r="R16" s="247"/>
      <c r="S16" s="248"/>
      <c r="T16" s="249">
        <f t="shared" si="0"/>
        <v>1</v>
      </c>
      <c r="U16" s="250"/>
      <c r="V16" s="250"/>
      <c r="W16" s="251">
        <f t="shared" si="1"/>
        <v>5</v>
      </c>
      <c r="X16" s="252"/>
      <c r="Y16" s="252"/>
      <c r="Z16" s="253"/>
      <c r="AA16" s="254" t="s">
        <v>380</v>
      </c>
      <c r="AB16" s="250"/>
      <c r="AC16" s="250"/>
      <c r="AD16" s="250"/>
      <c r="AE16" s="250"/>
      <c r="AF16" s="250"/>
      <c r="AG16" s="250"/>
      <c r="AH16" s="255"/>
      <c r="AK16" s="78"/>
    </row>
    <row r="17" spans="2:37" ht="21.95" customHeight="1" x14ac:dyDescent="0.15">
      <c r="B17" s="17" t="s">
        <v>42</v>
      </c>
      <c r="C17" s="18" t="s">
        <v>42</v>
      </c>
      <c r="D17" s="18" t="s">
        <v>42</v>
      </c>
      <c r="E17" s="243" t="s">
        <v>326</v>
      </c>
      <c r="F17" s="244"/>
      <c r="G17" s="244"/>
      <c r="H17" s="244"/>
      <c r="I17" s="244"/>
      <c r="J17" s="244"/>
      <c r="K17" s="244"/>
      <c r="L17" s="245"/>
      <c r="M17" s="243">
        <v>18</v>
      </c>
      <c r="N17" s="244"/>
      <c r="O17" s="244"/>
      <c r="P17" s="245"/>
      <c r="Q17" s="246">
        <f>IFERROR(VLOOKUP($B$1,브이아이푸드피벗!A:DB,6,FALSE),0)</f>
        <v>34</v>
      </c>
      <c r="R17" s="247"/>
      <c r="S17" s="248"/>
      <c r="T17" s="249">
        <f t="shared" si="0"/>
        <v>1</v>
      </c>
      <c r="U17" s="250"/>
      <c r="V17" s="250"/>
      <c r="W17" s="251">
        <f t="shared" si="1"/>
        <v>16</v>
      </c>
      <c r="X17" s="252"/>
      <c r="Y17" s="252"/>
      <c r="Z17" s="253"/>
      <c r="AA17" s="254" t="s">
        <v>361</v>
      </c>
      <c r="AB17" s="250"/>
      <c r="AC17" s="250"/>
      <c r="AD17" s="250"/>
      <c r="AE17" s="250"/>
      <c r="AF17" s="250"/>
      <c r="AG17" s="250"/>
      <c r="AH17" s="255"/>
      <c r="AK17" s="78"/>
    </row>
    <row r="18" spans="2:37" ht="21.95" customHeight="1" x14ac:dyDescent="0.15">
      <c r="B18" s="17"/>
      <c r="C18" s="18"/>
      <c r="D18" s="18"/>
      <c r="E18" s="243"/>
      <c r="F18" s="244"/>
      <c r="G18" s="244"/>
      <c r="H18" s="244"/>
      <c r="I18" s="244"/>
      <c r="J18" s="244"/>
      <c r="K18" s="244"/>
      <c r="L18" s="245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7" ht="16.5" customHeight="1" thickBot="1" x14ac:dyDescent="0.2">
      <c r="B19" s="221" t="s">
        <v>25</v>
      </c>
      <c r="C19" s="222"/>
      <c r="D19" s="223"/>
      <c r="E19" s="224"/>
      <c r="F19" s="225"/>
      <c r="G19" s="225"/>
      <c r="H19" s="225"/>
      <c r="I19" s="225"/>
      <c r="J19" s="225"/>
      <c r="K19" s="225"/>
      <c r="L19" s="225"/>
      <c r="M19" s="226">
        <f>SUM(Q13:S18)</f>
        <v>157</v>
      </c>
      <c r="N19" s="227"/>
      <c r="O19" s="227"/>
      <c r="P19" s="227"/>
      <c r="Q19" s="227"/>
      <c r="R19" s="227"/>
      <c r="S19" s="227"/>
      <c r="T19" s="227"/>
      <c r="U19" s="227"/>
      <c r="V19" s="227"/>
      <c r="W19" s="227"/>
      <c r="X19" s="227"/>
      <c r="Y19" s="227"/>
      <c r="Z19" s="228"/>
      <c r="AA19" s="229"/>
      <c r="AB19" s="229"/>
      <c r="AC19" s="229"/>
      <c r="AD19" s="229"/>
      <c r="AE19" s="229"/>
      <c r="AF19" s="229"/>
      <c r="AG19" s="229"/>
      <c r="AH19" s="230"/>
    </row>
    <row r="20" spans="2:37" ht="17.100000000000001" customHeight="1" x14ac:dyDescent="0.15">
      <c r="B20" s="231" t="s">
        <v>17</v>
      </c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3"/>
      <c r="W20" s="237" t="s">
        <v>32</v>
      </c>
      <c r="X20" s="238"/>
      <c r="Y20" s="238"/>
      <c r="Z20" s="238"/>
      <c r="AA20" s="238"/>
      <c r="AB20" s="238"/>
      <c r="AC20" s="238"/>
      <c r="AD20" s="238"/>
      <c r="AE20" s="238"/>
      <c r="AF20" s="238"/>
      <c r="AG20" s="238"/>
      <c r="AH20" s="239"/>
    </row>
    <row r="21" spans="2:37" ht="17.100000000000001" customHeight="1" thickBot="1" x14ac:dyDescent="0.2">
      <c r="B21" s="234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235"/>
      <c r="P21" s="235"/>
      <c r="Q21" s="235"/>
      <c r="R21" s="235"/>
      <c r="S21" s="235"/>
      <c r="T21" s="235"/>
      <c r="U21" s="235"/>
      <c r="V21" s="236"/>
      <c r="W21" s="240"/>
      <c r="X21" s="241"/>
      <c r="Y21" s="241"/>
      <c r="Z21" s="241"/>
      <c r="AA21" s="241"/>
      <c r="AB21" s="241"/>
      <c r="AC21" s="241"/>
      <c r="AD21" s="241"/>
      <c r="AE21" s="241"/>
      <c r="AF21" s="241"/>
      <c r="AG21" s="241"/>
      <c r="AH21" s="242"/>
    </row>
    <row r="22" spans="2:37" ht="9.9499999999999993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4"/>
      <c r="AB22" s="4"/>
      <c r="AC22" s="4"/>
      <c r="AD22" s="4"/>
      <c r="AE22" s="4"/>
      <c r="AF22" s="4"/>
      <c r="AG22" s="4"/>
      <c r="AH22" s="4"/>
    </row>
    <row r="23" spans="2:37" ht="9.9499999999999993" customHeight="1" thickBot="1" x14ac:dyDescent="0.2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</row>
    <row r="24" spans="2:37" ht="15" customHeight="1" x14ac:dyDescent="0.15">
      <c r="B24" s="202" t="s">
        <v>12</v>
      </c>
      <c r="C24" s="203"/>
      <c r="D24" s="204"/>
      <c r="E24" s="204"/>
      <c r="F24" s="204"/>
      <c r="G24" s="204"/>
      <c r="H24" s="204"/>
      <c r="I24" s="204"/>
      <c r="J24" s="204"/>
      <c r="K24" s="204"/>
      <c r="L24" s="204"/>
      <c r="M24" s="204"/>
      <c r="N24" s="204"/>
      <c r="O24" s="204"/>
      <c r="P24" s="204"/>
      <c r="Q24" s="204"/>
      <c r="R24" s="204"/>
      <c r="S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5"/>
    </row>
    <row r="25" spans="2:37" ht="20.100000000000001" customHeight="1" x14ac:dyDescent="0.15">
      <c r="B25" s="206"/>
      <c r="C25" s="207"/>
      <c r="D25" s="208"/>
      <c r="E25" s="208"/>
      <c r="F25" s="208"/>
      <c r="G25" s="208"/>
      <c r="H25" s="208"/>
      <c r="I25" s="208"/>
      <c r="J25" s="208"/>
      <c r="K25" s="208"/>
      <c r="L25" s="208"/>
      <c r="M25" s="208"/>
      <c r="N25" s="208"/>
      <c r="O25" s="208"/>
      <c r="P25" s="208"/>
      <c r="Q25" s="208"/>
      <c r="R25" s="208"/>
      <c r="S25" s="208"/>
      <c r="T25" s="208"/>
      <c r="U25" s="208"/>
      <c r="V25" s="208"/>
      <c r="W25" s="208"/>
      <c r="X25" s="208"/>
      <c r="Y25" s="208"/>
      <c r="Z25" s="208"/>
      <c r="AA25" s="208"/>
      <c r="AB25" s="208"/>
      <c r="AC25" s="208"/>
      <c r="AD25" s="208"/>
      <c r="AE25" s="208"/>
      <c r="AF25" s="208"/>
      <c r="AG25" s="208"/>
      <c r="AH25" s="209"/>
    </row>
    <row r="26" spans="2:37" x14ac:dyDescent="0.15">
      <c r="B26" s="210" t="s">
        <v>0</v>
      </c>
      <c r="C26" s="189" t="str">
        <f>C4</f>
        <v>등록번호</v>
      </c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 t="s">
        <v>2</v>
      </c>
      <c r="R26" s="182" t="s">
        <v>3</v>
      </c>
      <c r="S26" s="182"/>
      <c r="T26" s="182"/>
      <c r="U26" s="182"/>
      <c r="V26" s="213" t="str">
        <f>V4</f>
        <v>292-32-01327</v>
      </c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7" x14ac:dyDescent="0.15">
      <c r="B27" s="210"/>
      <c r="C27" s="189"/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/>
      <c r="R27" s="182"/>
      <c r="S27" s="182"/>
      <c r="T27" s="182"/>
      <c r="U27" s="182"/>
      <c r="V27" s="213"/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7" ht="13.5" customHeight="1" x14ac:dyDescent="0.15">
      <c r="B28" s="210"/>
      <c r="C28" s="189" t="str">
        <f>C6</f>
        <v>상 호
(법인명)</v>
      </c>
      <c r="D28" s="189"/>
      <c r="E28" s="189"/>
      <c r="F28" s="189"/>
      <c r="G28" s="215" t="str">
        <f>G6</f>
        <v>(이마트24)</v>
      </c>
      <c r="H28" s="216"/>
      <c r="I28" s="216"/>
      <c r="J28" s="216"/>
      <c r="K28" s="217"/>
      <c r="L28" s="215" t="str">
        <f>L6</f>
        <v>양지센터(저온)</v>
      </c>
      <c r="M28" s="216"/>
      <c r="N28" s="216"/>
      <c r="O28" s="216"/>
      <c r="P28" s="217"/>
      <c r="Q28" s="189"/>
      <c r="R28" s="189" t="s">
        <v>1</v>
      </c>
      <c r="S28" s="189"/>
      <c r="T28" s="189"/>
      <c r="U28" s="189"/>
      <c r="V28" s="195" t="str">
        <f>V6</f>
        <v>브이아이푸드(V.I.Food)</v>
      </c>
      <c r="W28" s="195"/>
      <c r="X28" s="195"/>
      <c r="Y28" s="195"/>
      <c r="Z28" s="195"/>
      <c r="AA28" s="195"/>
      <c r="AB28" s="182" t="s">
        <v>5</v>
      </c>
      <c r="AC28" s="182"/>
      <c r="AD28" s="195" t="str">
        <f>AD6</f>
        <v>김기덕</v>
      </c>
      <c r="AE28" s="195"/>
      <c r="AF28" s="195"/>
      <c r="AG28" s="195"/>
      <c r="AH28" s="197"/>
    </row>
    <row r="29" spans="2:37" x14ac:dyDescent="0.15">
      <c r="B29" s="210"/>
      <c r="C29" s="189"/>
      <c r="D29" s="189"/>
      <c r="E29" s="189"/>
      <c r="F29" s="189"/>
      <c r="G29" s="218"/>
      <c r="H29" s="219"/>
      <c r="I29" s="219"/>
      <c r="J29" s="219"/>
      <c r="K29" s="220"/>
      <c r="L29" s="218"/>
      <c r="M29" s="219"/>
      <c r="N29" s="219"/>
      <c r="O29" s="219"/>
      <c r="P29" s="220"/>
      <c r="Q29" s="189"/>
      <c r="R29" s="189"/>
      <c r="S29" s="189"/>
      <c r="T29" s="189"/>
      <c r="U29" s="189"/>
      <c r="V29" s="195"/>
      <c r="W29" s="195"/>
      <c r="X29" s="195"/>
      <c r="Y29" s="195"/>
      <c r="Z29" s="195"/>
      <c r="AA29" s="195"/>
      <c r="AB29" s="182"/>
      <c r="AC29" s="182"/>
      <c r="AD29" s="195"/>
      <c r="AE29" s="195"/>
      <c r="AF29" s="195"/>
      <c r="AG29" s="195"/>
      <c r="AH29" s="197"/>
    </row>
    <row r="30" spans="2:37" x14ac:dyDescent="0.15">
      <c r="B30" s="210"/>
      <c r="C30" s="189" t="s">
        <v>4</v>
      </c>
      <c r="D30" s="182"/>
      <c r="E30" s="182"/>
      <c r="F30" s="182"/>
      <c r="G30" s="199" t="str">
        <f>G8</f>
        <v>경기도 용인시 처인구 양지면
제일리 453-7</v>
      </c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 t="s">
        <v>4</v>
      </c>
      <c r="S30" s="189"/>
      <c r="T30" s="189"/>
      <c r="U30" s="189"/>
      <c r="V30" s="200" t="str">
        <f>V8</f>
        <v>경기도 부천시 송내대로73번길46.7층701.702-A9호(상동.대양훼미리코아)</v>
      </c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7" x14ac:dyDescent="0.15">
      <c r="B31" s="210"/>
      <c r="C31" s="182"/>
      <c r="D31" s="182"/>
      <c r="E31" s="182"/>
      <c r="F31" s="182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/>
      <c r="S31" s="189"/>
      <c r="T31" s="189"/>
      <c r="U31" s="189"/>
      <c r="V31" s="200"/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7" ht="13.5" customHeight="1" x14ac:dyDescent="0.15">
      <c r="B32" s="210"/>
      <c r="C32" s="189" t="s">
        <v>6</v>
      </c>
      <c r="D32" s="189"/>
      <c r="E32" s="189"/>
      <c r="F32" s="189"/>
      <c r="G32" s="190"/>
      <c r="H32" s="191"/>
      <c r="I32" s="191"/>
      <c r="J32" s="191"/>
      <c r="K32" s="191"/>
      <c r="L32" s="191"/>
      <c r="M32" s="191"/>
      <c r="N32" s="191"/>
      <c r="O32" s="191"/>
      <c r="P32" s="191"/>
      <c r="Q32" s="189"/>
      <c r="R32" s="182" t="s">
        <v>13</v>
      </c>
      <c r="S32" s="182"/>
      <c r="T32" s="182"/>
      <c r="U32" s="182"/>
      <c r="V32" s="194" t="str">
        <f>V10</f>
        <v>도매및소매업</v>
      </c>
      <c r="W32" s="195"/>
      <c r="X32" s="195"/>
      <c r="Y32" s="195"/>
      <c r="Z32" s="195"/>
      <c r="AA32" s="195"/>
      <c r="AB32" s="182" t="s">
        <v>14</v>
      </c>
      <c r="AC32" s="182"/>
      <c r="AD32" s="195" t="str">
        <f>AD10</f>
        <v>제과및 음료</v>
      </c>
      <c r="AE32" s="195"/>
      <c r="AF32" s="195"/>
      <c r="AG32" s="195"/>
      <c r="AH32" s="197"/>
    </row>
    <row r="33" spans="2:34" x14ac:dyDescent="0.15">
      <c r="B33" s="210"/>
      <c r="C33" s="189"/>
      <c r="D33" s="189"/>
      <c r="E33" s="189"/>
      <c r="F33" s="189"/>
      <c r="G33" s="191"/>
      <c r="H33" s="191"/>
      <c r="I33" s="191"/>
      <c r="J33" s="191"/>
      <c r="K33" s="191"/>
      <c r="L33" s="191"/>
      <c r="M33" s="192"/>
      <c r="N33" s="192"/>
      <c r="O33" s="192"/>
      <c r="P33" s="192"/>
      <c r="Q33" s="212"/>
      <c r="R33" s="193"/>
      <c r="S33" s="193"/>
      <c r="T33" s="193"/>
      <c r="U33" s="193"/>
      <c r="V33" s="196"/>
      <c r="W33" s="196"/>
      <c r="X33" s="196"/>
      <c r="Y33" s="196"/>
      <c r="Z33" s="196"/>
      <c r="AA33" s="196"/>
      <c r="AB33" s="193"/>
      <c r="AC33" s="193"/>
      <c r="AD33" s="196"/>
      <c r="AE33" s="196"/>
      <c r="AF33" s="196"/>
      <c r="AG33" s="196"/>
      <c r="AH33" s="198"/>
    </row>
    <row r="34" spans="2:34" ht="20.100000000000001" customHeight="1" x14ac:dyDescent="0.15">
      <c r="B34" s="12" t="s">
        <v>10</v>
      </c>
      <c r="C34" s="13" t="s">
        <v>7</v>
      </c>
      <c r="D34" s="11" t="s">
        <v>8</v>
      </c>
      <c r="E34" s="182" t="s">
        <v>9</v>
      </c>
      <c r="F34" s="183"/>
      <c r="G34" s="183"/>
      <c r="H34" s="183"/>
      <c r="I34" s="183"/>
      <c r="J34" s="183"/>
      <c r="K34" s="183"/>
      <c r="L34" s="184"/>
      <c r="M34" s="185" t="s">
        <v>16</v>
      </c>
      <c r="N34" s="185"/>
      <c r="O34" s="185"/>
      <c r="P34" s="185"/>
      <c r="Q34" s="186" t="s">
        <v>25</v>
      </c>
      <c r="R34" s="186"/>
      <c r="S34" s="186"/>
      <c r="T34" s="186" t="s">
        <v>34</v>
      </c>
      <c r="U34" s="186"/>
      <c r="V34" s="186"/>
      <c r="W34" s="185" t="s">
        <v>41</v>
      </c>
      <c r="X34" s="185"/>
      <c r="Y34" s="185"/>
      <c r="Z34" s="185"/>
      <c r="AA34" s="187" t="s">
        <v>24</v>
      </c>
      <c r="AB34" s="185"/>
      <c r="AC34" s="185"/>
      <c r="AD34" s="185"/>
      <c r="AE34" s="185"/>
      <c r="AF34" s="185"/>
      <c r="AG34" s="185"/>
      <c r="AH34" s="188"/>
    </row>
    <row r="35" spans="2:34" ht="21.95" customHeight="1" x14ac:dyDescent="0.15">
      <c r="B35" s="179">
        <f>B13</f>
        <v>46307</v>
      </c>
      <c r="C35" s="180"/>
      <c r="D35" s="181"/>
      <c r="E35" s="153" t="str">
        <f>E13</f>
        <v>VIF)키키쿼카_키키카스테라35g</v>
      </c>
      <c r="F35" s="154"/>
      <c r="G35" s="154"/>
      <c r="H35" s="154"/>
      <c r="I35" s="154"/>
      <c r="J35" s="154"/>
      <c r="K35" s="154"/>
      <c r="L35" s="154"/>
      <c r="M35" s="173">
        <f>M13</f>
        <v>24</v>
      </c>
      <c r="N35" s="173"/>
      <c r="O35" s="173"/>
      <c r="P35" s="173"/>
      <c r="Q35" s="174">
        <f>Q13</f>
        <v>32</v>
      </c>
      <c r="R35" s="174"/>
      <c r="S35" s="174"/>
      <c r="T35" s="175">
        <f>T13</f>
        <v>1</v>
      </c>
      <c r="U35" s="175"/>
      <c r="V35" s="175"/>
      <c r="W35" s="176">
        <f>W13</f>
        <v>8</v>
      </c>
      <c r="X35" s="176"/>
      <c r="Y35" s="176"/>
      <c r="Z35" s="176"/>
      <c r="AA35" s="177" t="str">
        <f>AA13</f>
        <v>27.01.09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 t="str">
        <f>E14</f>
        <v>VIF)키키쿼카_하삐코코넛치즈빵40g</v>
      </c>
      <c r="F36" s="154"/>
      <c r="G36" s="154"/>
      <c r="H36" s="154"/>
      <c r="I36" s="154"/>
      <c r="J36" s="154"/>
      <c r="K36" s="154"/>
      <c r="L36" s="154"/>
      <c r="M36" s="173">
        <f>M14</f>
        <v>24</v>
      </c>
      <c r="N36" s="173"/>
      <c r="O36" s="173"/>
      <c r="P36" s="173"/>
      <c r="Q36" s="174">
        <f>Q14</f>
        <v>41</v>
      </c>
      <c r="R36" s="174"/>
      <c r="S36" s="174"/>
      <c r="T36" s="175">
        <f>T14</f>
        <v>1</v>
      </c>
      <c r="U36" s="175"/>
      <c r="V36" s="175"/>
      <c r="W36" s="176">
        <f>W14</f>
        <v>17</v>
      </c>
      <c r="X36" s="176"/>
      <c r="Y36" s="176"/>
      <c r="Z36" s="176"/>
      <c r="AA36" s="177" t="str">
        <f>AA14</f>
        <v>27.01.09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E15</f>
        <v>마이노멀)저당과일푸딩감귤185g</v>
      </c>
      <c r="F37" s="154"/>
      <c r="G37" s="154"/>
      <c r="H37" s="154"/>
      <c r="I37" s="154"/>
      <c r="J37" s="154"/>
      <c r="K37" s="154"/>
      <c r="L37" s="154"/>
      <c r="M37" s="173">
        <f>M15</f>
        <v>18</v>
      </c>
      <c r="N37" s="173"/>
      <c r="O37" s="173"/>
      <c r="P37" s="173"/>
      <c r="Q37" s="174">
        <f>Q15</f>
        <v>27</v>
      </c>
      <c r="R37" s="174"/>
      <c r="S37" s="174"/>
      <c r="T37" s="175">
        <f>T15</f>
        <v>1</v>
      </c>
      <c r="U37" s="175"/>
      <c r="V37" s="175"/>
      <c r="W37" s="176">
        <f>W15</f>
        <v>9</v>
      </c>
      <c r="X37" s="176"/>
      <c r="Y37" s="176"/>
      <c r="Z37" s="176"/>
      <c r="AA37" s="177" t="str">
        <f>AA15</f>
        <v>27.03.07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 t="str">
        <f t="shared" ref="E38:E39" si="2">E16</f>
        <v>마이노멀)저당과일푸딩망고185g</v>
      </c>
      <c r="F38" s="154"/>
      <c r="G38" s="154"/>
      <c r="H38" s="154"/>
      <c r="I38" s="154"/>
      <c r="J38" s="154"/>
      <c r="K38" s="154"/>
      <c r="L38" s="154"/>
      <c r="M38" s="173">
        <f t="shared" ref="M38:M39" si="3">M16</f>
        <v>18</v>
      </c>
      <c r="N38" s="173"/>
      <c r="O38" s="173"/>
      <c r="P38" s="173"/>
      <c r="Q38" s="174">
        <f t="shared" ref="Q38:Q39" si="4">Q16</f>
        <v>23</v>
      </c>
      <c r="R38" s="174"/>
      <c r="S38" s="174"/>
      <c r="T38" s="175">
        <f t="shared" ref="T38:T39" si="5">T16</f>
        <v>1</v>
      </c>
      <c r="U38" s="175"/>
      <c r="V38" s="175"/>
      <c r="W38" s="176">
        <f t="shared" ref="W38:W39" si="6">W16</f>
        <v>5</v>
      </c>
      <c r="X38" s="176"/>
      <c r="Y38" s="176"/>
      <c r="Z38" s="176"/>
      <c r="AA38" s="177" t="str">
        <f t="shared" ref="AA38:AA39" si="7">AA16</f>
        <v>27.03.07</v>
      </c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19"/>
      <c r="C39" s="20"/>
      <c r="D39" s="21"/>
      <c r="E39" s="153" t="str">
        <f t="shared" si="2"/>
        <v>마이노멀)저당과일푸딩복숭아185g</v>
      </c>
      <c r="F39" s="154"/>
      <c r="G39" s="154"/>
      <c r="H39" s="154"/>
      <c r="I39" s="154"/>
      <c r="J39" s="154"/>
      <c r="K39" s="154"/>
      <c r="L39" s="154"/>
      <c r="M39" s="173">
        <f t="shared" si="3"/>
        <v>18</v>
      </c>
      <c r="N39" s="173"/>
      <c r="O39" s="173"/>
      <c r="P39" s="173"/>
      <c r="Q39" s="174">
        <f t="shared" si="4"/>
        <v>34</v>
      </c>
      <c r="R39" s="174"/>
      <c r="S39" s="174"/>
      <c r="T39" s="175">
        <f t="shared" si="5"/>
        <v>1</v>
      </c>
      <c r="U39" s="175"/>
      <c r="V39" s="175"/>
      <c r="W39" s="176">
        <f t="shared" si="6"/>
        <v>16</v>
      </c>
      <c r="X39" s="176"/>
      <c r="Y39" s="176"/>
      <c r="Z39" s="176"/>
      <c r="AA39" s="177" t="str">
        <f t="shared" si="7"/>
        <v>27.02.28</v>
      </c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16.5" customHeight="1" x14ac:dyDescent="0.15">
      <c r="B41" s="150" t="str">
        <f>B19</f>
        <v>총수량</v>
      </c>
      <c r="C41" s="151"/>
      <c r="D41" s="152"/>
      <c r="E41" s="153"/>
      <c r="F41" s="154"/>
      <c r="G41" s="154"/>
      <c r="H41" s="154"/>
      <c r="I41" s="154"/>
      <c r="J41" s="154"/>
      <c r="K41" s="154"/>
      <c r="L41" s="154"/>
      <c r="M41" s="155">
        <f>M19</f>
        <v>157</v>
      </c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6"/>
      <c r="AB41" s="157"/>
      <c r="AC41" s="157"/>
      <c r="AD41" s="157"/>
      <c r="AE41" s="157"/>
      <c r="AF41" s="157"/>
      <c r="AG41" s="157"/>
      <c r="AH41" s="158"/>
    </row>
    <row r="42" spans="2:34" ht="17.100000000000001" customHeight="1" x14ac:dyDescent="0.15">
      <c r="B42" s="159" t="str">
        <f>B20</f>
        <v>3자물류 (더원물류)
담당자 박병선이사  010-4448-1456</v>
      </c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1"/>
      <c r="N42" s="161"/>
      <c r="O42" s="161"/>
      <c r="P42" s="161"/>
      <c r="Q42" s="161"/>
      <c r="R42" s="161"/>
      <c r="S42" s="161"/>
      <c r="T42" s="161"/>
      <c r="U42" s="161"/>
      <c r="V42" s="162"/>
      <c r="W42" s="166" t="str">
        <f>W20</f>
        <v>경기도 용인시 처인구 양지면
제일리 453-7
박영범 주임 031-8027-2080</v>
      </c>
      <c r="X42" s="167"/>
      <c r="Y42" s="167"/>
      <c r="Z42" s="167"/>
      <c r="AA42" s="168"/>
      <c r="AB42" s="168"/>
      <c r="AC42" s="168"/>
      <c r="AD42" s="168"/>
      <c r="AE42" s="168"/>
      <c r="AF42" s="168"/>
      <c r="AG42" s="168"/>
      <c r="AH42" s="169"/>
    </row>
    <row r="43" spans="2:34" ht="17.100000000000001" customHeight="1" thickBot="1" x14ac:dyDescent="0.2">
      <c r="B43" s="163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  <c r="O43" s="164"/>
      <c r="P43" s="164"/>
      <c r="Q43" s="164"/>
      <c r="R43" s="164"/>
      <c r="S43" s="164"/>
      <c r="T43" s="164"/>
      <c r="U43" s="164"/>
      <c r="V43" s="165"/>
      <c r="W43" s="170"/>
      <c r="X43" s="171"/>
      <c r="Y43" s="171"/>
      <c r="Z43" s="171"/>
      <c r="AA43" s="171"/>
      <c r="AB43" s="171"/>
      <c r="AC43" s="171"/>
      <c r="AD43" s="171"/>
      <c r="AE43" s="171"/>
      <c r="AF43" s="171"/>
      <c r="AG43" s="171"/>
      <c r="AH43" s="172"/>
    </row>
    <row r="44" spans="2:34" ht="15" customHeight="1" x14ac:dyDescent="0.15"/>
  </sheetData>
  <mergeCells count="146">
    <mergeCell ref="B41:D41"/>
    <mergeCell ref="E41:L41"/>
    <mergeCell ref="M41:Z41"/>
    <mergeCell ref="AA41:AH41"/>
    <mergeCell ref="B42:V43"/>
    <mergeCell ref="W42:AH43"/>
    <mergeCell ref="E40:L40"/>
    <mergeCell ref="M40:P40"/>
    <mergeCell ref="Q40:S40"/>
    <mergeCell ref="T40:V40"/>
    <mergeCell ref="W40:Z40"/>
    <mergeCell ref="AA40:AH40"/>
    <mergeCell ref="E39:L39"/>
    <mergeCell ref="M39:P39"/>
    <mergeCell ref="Q39:S39"/>
    <mergeCell ref="T39:V39"/>
    <mergeCell ref="W39:Z39"/>
    <mergeCell ref="AA39:AH39"/>
    <mergeCell ref="E37:L37"/>
    <mergeCell ref="M37:P37"/>
    <mergeCell ref="Q37:S37"/>
    <mergeCell ref="T37:V37"/>
    <mergeCell ref="W37:Z37"/>
    <mergeCell ref="AA37:AH37"/>
    <mergeCell ref="E38:L38"/>
    <mergeCell ref="M38:P38"/>
    <mergeCell ref="Q38:S38"/>
    <mergeCell ref="T38:V38"/>
    <mergeCell ref="W38:Z38"/>
    <mergeCell ref="AA38:AH38"/>
    <mergeCell ref="AA35:AH35"/>
    <mergeCell ref="E36:L36"/>
    <mergeCell ref="M36:P36"/>
    <mergeCell ref="Q36:S36"/>
    <mergeCell ref="T36:V36"/>
    <mergeCell ref="W36:Z36"/>
    <mergeCell ref="AA36:AH36"/>
    <mergeCell ref="B35:D35"/>
    <mergeCell ref="E35:L35"/>
    <mergeCell ref="M35:P35"/>
    <mergeCell ref="Q35:S35"/>
    <mergeCell ref="T35:V35"/>
    <mergeCell ref="W35:Z35"/>
    <mergeCell ref="E34:L34"/>
    <mergeCell ref="M34:P34"/>
    <mergeCell ref="Q34:S34"/>
    <mergeCell ref="T34:V34"/>
    <mergeCell ref="W34:Z34"/>
    <mergeCell ref="AA34:AH34"/>
    <mergeCell ref="C32:F33"/>
    <mergeCell ref="G32:P33"/>
    <mergeCell ref="R32:U33"/>
    <mergeCell ref="V32:AA33"/>
    <mergeCell ref="AB32:AC33"/>
    <mergeCell ref="AD32:AH33"/>
    <mergeCell ref="R28:U29"/>
    <mergeCell ref="V28:AA29"/>
    <mergeCell ref="AB28:AC29"/>
    <mergeCell ref="AD28:AH29"/>
    <mergeCell ref="C30:F31"/>
    <mergeCell ref="G30:P31"/>
    <mergeCell ref="R30:U31"/>
    <mergeCell ref="V30:AH31"/>
    <mergeCell ref="B24:AH25"/>
    <mergeCell ref="B26:B33"/>
    <mergeCell ref="C26:F27"/>
    <mergeCell ref="G26:P27"/>
    <mergeCell ref="Q26:Q33"/>
    <mergeCell ref="R26:U27"/>
    <mergeCell ref="V26:AH27"/>
    <mergeCell ref="C28:F29"/>
    <mergeCell ref="G28:K29"/>
    <mergeCell ref="L28:P29"/>
    <mergeCell ref="B19:D19"/>
    <mergeCell ref="E19:L19"/>
    <mergeCell ref="M19:Z19"/>
    <mergeCell ref="AA19:AH19"/>
    <mergeCell ref="B20:V21"/>
    <mergeCell ref="W20:AH21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E15:L15"/>
    <mergeCell ref="M15:P15"/>
    <mergeCell ref="Q15:S15"/>
    <mergeCell ref="T15:V15"/>
    <mergeCell ref="W15:Z15"/>
    <mergeCell ref="AA15:AH15"/>
    <mergeCell ref="E16:L16"/>
    <mergeCell ref="M16:P16"/>
    <mergeCell ref="Q16:S16"/>
    <mergeCell ref="T16:V16"/>
    <mergeCell ref="W16:Z16"/>
    <mergeCell ref="AA16:AH16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</mergeCells>
  <phoneticPr fontId="7" type="noConversion"/>
  <conditionalFormatting sqref="AA13:AH14">
    <cfRule type="expression" dxfId="213" priority="4">
      <formula>Q13:S17=0</formula>
    </cfRule>
  </conditionalFormatting>
  <conditionalFormatting sqref="AA15:AH18">
    <cfRule type="expression" dxfId="212" priority="1">
      <formula>Q15:S18=0</formula>
    </cfRule>
  </conditionalFormatting>
  <conditionalFormatting sqref="AA35:AH37">
    <cfRule type="expression" dxfId="211" priority="10001">
      <formula>Q13:S18=0</formula>
    </cfRule>
  </conditionalFormatting>
  <conditionalFormatting sqref="AA38:AH40">
    <cfRule type="expression" dxfId="210" priority="6">
      <formula>Q15:S20=0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0 W42 B2:B4 C32 C2:F3 C6 C10 C4 C28 D22:F25 B22:C26 C34:D34 W20 G8:L11 N8:P11 H2:K5 G2:G6 M2:P5 L2:L6 C12:E12 Q2:AH11 G30:L33 N30:P33 H22:K27 G22:G28 Q22:AH33 M22:P27 L22:L28 E19:M19 B12:B20 T35:T40 Q35:Q40 E34:E41 AA34:AA40 M30:M41 C36:D40 B34:B42 E13 T13:T18 Q13:Q18 C14:E18 AA12:AA18 M8:M18" xr:uid="{C02A63CD-1E69-4A4B-AE50-2077DE5C260A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4DB2-4EAF-484E-B55A-39BA526D7BA8}">
  <sheetPr>
    <tabColor theme="5" tint="0.39997558519241921"/>
  </sheetPr>
  <dimension ref="A1:M28"/>
  <sheetViews>
    <sheetView zoomScale="85" zoomScaleNormal="85" workbookViewId="0">
      <selection activeCell="E41" sqref="E41"/>
    </sheetView>
  </sheetViews>
  <sheetFormatPr defaultRowHeight="13.5" x14ac:dyDescent="0.15"/>
  <cols>
    <col min="1" max="1" width="21.33203125" bestFit="1" customWidth="1"/>
    <col min="2" max="2" width="25.44140625" customWidth="1"/>
    <col min="3" max="3" width="26.33203125" bestFit="1" customWidth="1"/>
    <col min="4" max="5" width="27" customWidth="1"/>
    <col min="6" max="6" width="23.77734375" customWidth="1"/>
    <col min="7" max="7" width="18.5546875" bestFit="1" customWidth="1"/>
    <col min="8" max="8" width="29.109375" bestFit="1" customWidth="1"/>
    <col min="10" max="13" width="8.88671875" style="35"/>
    <col min="15" max="15" width="9.44140625" bestFit="1" customWidth="1"/>
  </cols>
  <sheetData>
    <row r="1" spans="1:7" x14ac:dyDescent="0.15">
      <c r="F1" s="34"/>
      <c r="G1" s="34"/>
    </row>
    <row r="13" spans="1:7" ht="15" customHeight="1" x14ac:dyDescent="0.15"/>
    <row r="14" spans="1:7" ht="15" customHeight="1" x14ac:dyDescent="0.15"/>
    <row r="15" spans="1:7" ht="15" customHeight="1" x14ac:dyDescent="0.15"/>
    <row r="16" spans="1:7" ht="15" customHeight="1" x14ac:dyDescent="0.15">
      <c r="A16" s="32"/>
      <c r="B16" s="22"/>
      <c r="C16" s="22"/>
    </row>
    <row r="17" spans="1:3" ht="15" customHeight="1" x14ac:dyDescent="0.15">
      <c r="A17" s="22"/>
      <c r="B17" s="22"/>
      <c r="C17" s="22"/>
    </row>
    <row r="18" spans="1:3" ht="15" customHeight="1" x14ac:dyDescent="0.15">
      <c r="A18" s="33"/>
      <c r="B18" s="22"/>
      <c r="C18" s="22"/>
    </row>
    <row r="19" spans="1:3" ht="15" customHeight="1" x14ac:dyDescent="0.15">
      <c r="A19" s="32"/>
      <c r="B19" s="22"/>
      <c r="C19" s="22"/>
    </row>
    <row r="20" spans="1:3" ht="15" customHeight="1" x14ac:dyDescent="0.15">
      <c r="A20" s="22"/>
      <c r="B20" s="22"/>
      <c r="C20" s="22"/>
    </row>
    <row r="21" spans="1:3" ht="15" customHeight="1" x14ac:dyDescent="0.15">
      <c r="A21" s="22"/>
      <c r="B21" s="22"/>
      <c r="C21" s="22"/>
    </row>
    <row r="22" spans="1:3" ht="16.5" x14ac:dyDescent="0.15">
      <c r="A22" s="22"/>
      <c r="B22" s="22"/>
      <c r="C22" s="22"/>
    </row>
    <row r="23" spans="1:3" ht="16.5" x14ac:dyDescent="0.15">
      <c r="A23" s="22"/>
      <c r="B23" s="22"/>
      <c r="C23" s="22"/>
    </row>
    <row r="24" spans="1:3" ht="16.5" x14ac:dyDescent="0.15">
      <c r="A24" s="22"/>
      <c r="B24" s="22"/>
      <c r="C24" s="22"/>
    </row>
    <row r="25" spans="1:3" ht="16.5" x14ac:dyDescent="0.15">
      <c r="A25" s="22"/>
      <c r="B25" s="22"/>
      <c r="C25" s="22"/>
    </row>
    <row r="26" spans="1:3" ht="16.5" x14ac:dyDescent="0.15">
      <c r="A26" s="22"/>
      <c r="B26" s="22"/>
      <c r="C26" s="22"/>
    </row>
    <row r="27" spans="1:3" ht="16.5" x14ac:dyDescent="0.15">
      <c r="A27" s="22"/>
      <c r="B27" s="22"/>
      <c r="C27" s="22"/>
    </row>
    <row r="28" spans="1:3" ht="16.5" x14ac:dyDescent="0.15">
      <c r="A28" s="22"/>
      <c r="B28" s="22"/>
      <c r="C28" s="22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637C-2657-4762-8EF1-395EA27765A7}">
  <sheetPr>
    <tabColor theme="5" tint="0.39997558519241921"/>
    <pageSetUpPr fitToPage="1"/>
  </sheetPr>
  <dimension ref="B1:AH42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4" ht="14.25" thickBot="1" x14ac:dyDescent="0.2">
      <c r="B1" s="29" t="s">
        <v>79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강원특별자치도 원주시 호저면 주산리 298,1층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원주센터(저온)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강원특별자치도 원주시 호저면 주산리 298,1층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강원특별자치도 원주시 호저면 주산리 298,1층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209" priority="3">
      <formula>Q13:S17=0</formula>
    </cfRule>
  </conditionalFormatting>
  <conditionalFormatting sqref="AA16:AH17">
    <cfRule type="expression" dxfId="208" priority="1">
      <formula>Q16:S22=0</formula>
    </cfRule>
  </conditionalFormatting>
  <conditionalFormatting sqref="AA34:AH35">
    <cfRule type="expression" dxfId="207" priority="4">
      <formula>Q13:S17=0</formula>
    </cfRule>
  </conditionalFormatting>
  <conditionalFormatting sqref="AA36:AH38">
    <cfRule type="expression" dxfId="206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E13:E17 M8:M17 C14:D17 B12:B19 B33:B40 T13:T17 E33:E39 Q34:Q38 T34:T38 C35:D38 AA33:AA38 AA12:AA17 M29:M39" xr:uid="{F0828DC8-3D58-48E3-A34B-A8D5D4D21FB9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A4EBB-6092-4954-BE94-833F098DFBCD}">
  <sheetPr>
    <tabColor theme="5" tint="0.39997558519241921"/>
    <pageSetUpPr fitToPage="1"/>
  </sheetPr>
  <dimension ref="B1:AK42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37" width="29.44140625" style="5" bestFit="1" customWidth="1"/>
    <col min="38" max="16384" width="2.33203125" style="5"/>
  </cols>
  <sheetData>
    <row r="1" spans="2:37" ht="14.25" thickBot="1" x14ac:dyDescent="0.2">
      <c r="B1" s="29" t="s">
        <v>110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</row>
    <row r="15" spans="2:37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9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108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김해센터(저온)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김해시 진례면 
테크노밸리로 193-28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김해시 진례면 
테크노밸리로 193-28
TEL 070-4398-2825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205" priority="3">
      <formula>Q13:S17=0</formula>
    </cfRule>
  </conditionalFormatting>
  <conditionalFormatting sqref="AA16:AH17">
    <cfRule type="expression" dxfId="204" priority="1">
      <formula>Q16:S22=0</formula>
    </cfRule>
  </conditionalFormatting>
  <conditionalFormatting sqref="AA34:AH35">
    <cfRule type="expression" dxfId="203" priority="4">
      <formula>Q13:S17=0</formula>
    </cfRule>
  </conditionalFormatting>
  <conditionalFormatting sqref="AA36:AH38">
    <cfRule type="expression" dxfId="202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Q34:Q38 T34:T38 C35:D38 AA33:AA38 E33:E39 AA12:AA17" xr:uid="{320E0071-14C5-49BE-B434-094901EEA4FE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2912-2AB2-4E73-BB1D-8827E22ACF10}">
  <sheetPr>
    <tabColor theme="5" tint="0.39997558519241921"/>
    <pageSetUpPr fitToPage="1"/>
  </sheetPr>
  <dimension ref="B1:AL42"/>
  <sheetViews>
    <sheetView topLeftCell="A9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2.33203125" style="5" customWidth="1"/>
    <col min="36" max="36" width="29.44140625" style="5" bestFit="1" customWidth="1"/>
    <col min="37" max="38" width="3.5546875" style="5" bestFit="1" customWidth="1"/>
    <col min="39" max="16384" width="2.33203125" style="5"/>
  </cols>
  <sheetData>
    <row r="1" spans="2:38" ht="14.25" thickBot="1" x14ac:dyDescent="0.2">
      <c r="B1" s="29" t="s">
        <v>57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  <c r="AL13"/>
    </row>
    <row r="14" spans="2:38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  <c r="AL14"/>
    </row>
    <row r="15" spans="2:38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J15" s="26"/>
      <c r="AK15" s="79"/>
      <c r="AL1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경상남도 양산시 산막공단북3길 25(산막동 313-4)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양산시 산막공단북3길 25(산막동 313-4)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201" priority="3">
      <formula>Q13:S17=0</formula>
    </cfRule>
  </conditionalFormatting>
  <conditionalFormatting sqref="AA16:AH17">
    <cfRule type="expression" dxfId="200" priority="1">
      <formula>Q16:S22=0</formula>
    </cfRule>
  </conditionalFormatting>
  <conditionalFormatting sqref="AA34:AH35">
    <cfRule type="expression" dxfId="199" priority="4">
      <formula>Q13:S17=0</formula>
    </cfRule>
  </conditionalFormatting>
  <conditionalFormatting sqref="AA36:AH38">
    <cfRule type="expression" dxfId="198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Q34:Q38 T34:T38 C35:D38 AA33:AA38 E33:E39 AA12:AA17" xr:uid="{4516D9DF-DA8F-49C1-9622-B858FDD7F8F5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3E4BD-D88C-4DFA-82CB-CE23C47492B6}">
  <sheetPr>
    <tabColor theme="5" tint="0.39997558519241921"/>
    <pageSetUpPr fitToPage="1"/>
  </sheetPr>
  <dimension ref="B1:AO42"/>
  <sheetViews>
    <sheetView topLeftCell="A9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39" width="2.33203125" style="5"/>
    <col min="40" max="40" width="28.44140625" style="5" bestFit="1" customWidth="1"/>
    <col min="41" max="41" width="3.5546875" style="5" bestFit="1" customWidth="1"/>
    <col min="42" max="16384" width="2.33203125" style="5"/>
  </cols>
  <sheetData>
    <row r="1" spans="2:41" ht="14.25" thickBot="1" x14ac:dyDescent="0.2">
      <c r="B1" s="29" t="s">
        <v>56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  <c r="AN13"/>
      <c r="AO13"/>
    </row>
    <row r="14" spans="2:41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406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  <c r="AN14"/>
      <c r="AO14"/>
    </row>
    <row r="15" spans="2:41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406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J15"/>
      <c r="AK15" s="78"/>
      <c r="AN15" s="26"/>
      <c r="AO1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31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세종센터(저온)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세종특별자치시 연동면
응암리 925 E동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세종특별자치시 연동면
응암리 925 E동
허승현 대리 044-862-4400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34:Z36">
    <cfRule type="expression" dxfId="197" priority="3">
      <formula>Q34:S38=0</formula>
    </cfRule>
  </conditionalFormatting>
  <conditionalFormatting sqref="W37:Z38">
    <cfRule type="expression" dxfId="196" priority="2">
      <formula>Q37:S43=0</formula>
    </cfRule>
  </conditionalFormatting>
  <conditionalFormatting sqref="AA36:AH36">
    <cfRule type="expression" dxfId="195" priority="1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29 W40 B2:B4 C31 C2:F3 C6 C10 C4 C27 D21:F24 B21:C25 W19 Q2:AH11 C33:D33 G8:L11 N8:P11 H2:K5 G2:G6 M2:P5 L2:L6 G29:L32 N29:P32 H21:K26 G21:G27 Q21:AH32 M21:P26 L21:L27 F18:M18 Q13:Q17 E13:E18 M8:M17 B12:B19 C14:D17 B33:B40 T13:T17 M29:M39 Q34:Q38 T34:T38 C35:D38 AA33:AA38 E33:E39 AA12:AA17" xr:uid="{46ED24F5-DEFA-41CE-8B2C-21689B06AFC0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AF3B-2034-4C26-AFA5-CFAD35DCFA23}">
  <sheetPr>
    <tabColor theme="5" tint="0.39997558519241921"/>
    <pageSetUpPr fitToPage="1"/>
  </sheetPr>
  <dimension ref="B1:AJ42"/>
  <sheetViews>
    <sheetView topLeftCell="A6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16384" width="2.33203125" style="5"/>
  </cols>
  <sheetData>
    <row r="1" spans="2:36" ht="14.25" thickBot="1" x14ac:dyDescent="0.2">
      <c r="B1" s="29" t="s">
        <v>55</v>
      </c>
      <c r="C1" s="28"/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</row>
    <row r="14" spans="2:36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</row>
    <row r="15" spans="2:36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6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전라남도 장성군 황룡면 황룡리 44-2 2층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장성센터(저온)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전라남도 장성군 황룡면 황룡리 44-2 2층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전라남도 장성군 황룡면 황룡리 44-2 2층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E13:E17 M8:M17 C14:D17 B12:B19 B33:B40 T13:T17 M29:M39 Q34:Q38 T34:T38 C35:D38 AA33:AA38 E33:E39 AA12:AA17" xr:uid="{5E634E33-E862-465E-A35B-9D276BE49826}"/>
  </dataValidations>
  <printOptions horizontalCentered="1"/>
  <pageMargins left="0" right="0" top="0.11811023622047245" bottom="0" header="0" footer="0"/>
  <pageSetup paperSize="9" orientation="portrait"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85A71-803D-47BE-9D44-2D563389888B}">
  <sheetPr>
    <tabColor theme="5" tint="0.39997558519241921"/>
    <pageSetUpPr fitToPage="1"/>
  </sheetPr>
  <dimension ref="B1:AK42"/>
  <sheetViews>
    <sheetView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37" width="29.44140625" style="5" bestFit="1" customWidth="1"/>
    <col min="38" max="16384" width="2.33203125" style="5"/>
  </cols>
  <sheetData>
    <row r="1" spans="2:37" ht="14.25" thickBot="1" x14ac:dyDescent="0.2">
      <c r="B1" s="29" t="s">
        <v>139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</row>
    <row r="14" spans="2:37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</row>
    <row r="15" spans="2:37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김천시 어모면 옥율리 212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김천시 어모면 옥율리 212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7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7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  <c r="AK34"/>
    </row>
    <row r="35" spans="2:37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  <c r="AK35"/>
    </row>
    <row r="36" spans="2:37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  <c r="AK36" s="26"/>
    </row>
    <row r="37" spans="2:37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7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7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7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김천시 어모면 옥율리 212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7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7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5">
    <cfRule type="expression" dxfId="194" priority="5">
      <formula>Q13:S17=0</formula>
    </cfRule>
  </conditionalFormatting>
  <conditionalFormatting sqref="W16:Z17">
    <cfRule type="expression" dxfId="193" priority="3">
      <formula>Q16:S22=0</formula>
    </cfRule>
  </conditionalFormatting>
  <conditionalFormatting sqref="W34:Z36">
    <cfRule type="expression" dxfId="192" priority="6">
      <formula>Q13:S17=0</formula>
    </cfRule>
  </conditionalFormatting>
  <conditionalFormatting sqref="W37:Z38">
    <cfRule type="expression" dxfId="191" priority="4">
      <formula>Q16:S22=0</formula>
    </cfRule>
  </conditionalFormatting>
  <conditionalFormatting sqref="AA13:AH15">
    <cfRule type="expression" dxfId="190" priority="7">
      <formula>Q13:S17=0</formula>
    </cfRule>
  </conditionalFormatting>
  <conditionalFormatting sqref="AA16:AH17">
    <cfRule type="expression" dxfId="189" priority="2">
      <formula>Q16:S22=0</formula>
    </cfRule>
  </conditionalFormatting>
  <conditionalFormatting sqref="AA34:AH35">
    <cfRule type="expression" dxfId="188" priority="8">
      <formula>Q34:S38=0</formula>
    </cfRule>
  </conditionalFormatting>
  <conditionalFormatting sqref="AA36:AH38">
    <cfRule type="expression" dxfId="187" priority="1">
      <formula>Q36:S42=0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AA12:AA17 T34:T38 C35:D38 AA33:AA38 E33:E39 Q34:Q38" xr:uid="{AE274594-4007-4B78-AA78-7C659C2686AA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540D-F17E-470D-AF58-DE172E9ABD69}">
  <sheetPr>
    <tabColor theme="5" tint="0.39997558519241921"/>
    <pageSetUpPr fitToPage="1"/>
  </sheetPr>
  <dimension ref="B1:AK42"/>
  <sheetViews>
    <sheetView topLeftCell="A6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16384" width="2.33203125" style="5"/>
  </cols>
  <sheetData>
    <row r="1" spans="2:37" ht="14.25" thickBot="1" x14ac:dyDescent="0.2">
      <c r="B1" s="29" t="s">
        <v>136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  <c r="AK12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 s="26"/>
    </row>
    <row r="15" spans="2:37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754"/>
      <c r="AB15" s="350"/>
      <c r="AC15" s="350"/>
      <c r="AD15" s="350"/>
      <c r="AE15" s="350"/>
      <c r="AF15" s="350"/>
      <c r="AG15" s="350"/>
      <c r="AH15" s="350"/>
      <c r="AI15" s="123"/>
      <c r="AK15" s="78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경산시 압량읍 가야로 20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경산센터(저온)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경산시 압량읍 가야로 20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5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5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5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5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340"/>
      <c r="AB36" s="357"/>
      <c r="AC36" s="357"/>
      <c r="AD36" s="357"/>
      <c r="AE36" s="357"/>
      <c r="AF36" s="357"/>
      <c r="AG36" s="357"/>
      <c r="AH36" s="357"/>
      <c r="AI36" s="125"/>
    </row>
    <row r="37" spans="2:35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5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5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5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경산시 압량읍 가야로 20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5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5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4">
    <cfRule type="expression" dxfId="186" priority="3">
      <formula>Q13:S17=0</formula>
    </cfRule>
  </conditionalFormatting>
  <conditionalFormatting sqref="AA16:AH17">
    <cfRule type="expression" dxfId="185" priority="1">
      <formula>Q16:S22=0</formula>
    </cfRule>
  </conditionalFormatting>
  <conditionalFormatting sqref="AA34:AH35">
    <cfRule type="expression" dxfId="184" priority="4">
      <formula>Q13:S17=0</formula>
    </cfRule>
  </conditionalFormatting>
  <conditionalFormatting sqref="AA37:AH38">
    <cfRule type="expression" dxfId="183" priority="2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Q34:Q38 T34:T38 C35:D38 AA33:AA38 E33:E39 AA12:AA17" xr:uid="{8AD086A0-7D01-41AE-8C69-86F4E6B233F7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85A8A-3C22-41DD-8EB8-34D51C74A7AF}">
  <sheetPr>
    <tabColor theme="5" tint="0.39997558519241921"/>
    <pageSetUpPr fitToPage="1"/>
  </sheetPr>
  <dimension ref="B1:AR42"/>
  <sheetViews>
    <sheetView topLeftCell="A9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37" width="29.44140625" style="5" bestFit="1" customWidth="1"/>
    <col min="38" max="39" width="2.33203125" style="5"/>
    <col min="40" max="40" width="5.6640625" style="5" bestFit="1" customWidth="1"/>
    <col min="41" max="42" width="2.33203125" style="5"/>
    <col min="43" max="43" width="5.6640625" style="5" bestFit="1" customWidth="1"/>
    <col min="44" max="16384" width="2.33203125" style="5"/>
  </cols>
  <sheetData>
    <row r="1" spans="2:38" ht="14.25" thickBot="1" x14ac:dyDescent="0.2">
      <c r="B1" s="29" t="s">
        <v>59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  <c r="AL13"/>
    </row>
    <row r="14" spans="2:38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  <c r="AL14"/>
    </row>
    <row r="15" spans="2:38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 s="26"/>
      <c r="AL1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4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4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4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4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4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4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4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4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4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4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  <c r="AR26" s="5" t="s">
        <v>42</v>
      </c>
    </row>
    <row r="27" spans="2:4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화성센터(저온)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4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44" x14ac:dyDescent="0.15">
      <c r="B29" s="210"/>
      <c r="C29" s="189" t="s">
        <v>4</v>
      </c>
      <c r="D29" s="182"/>
      <c r="E29" s="182"/>
      <c r="F29" s="182"/>
      <c r="G29" s="199" t="str">
        <f>G8</f>
        <v>경기 화성시 초록로 103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4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4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 화성시 초록로 103
오민수 대리 031-8077-2407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4">
    <cfRule type="expression" dxfId="182" priority="3">
      <formula>Q13:S17=0</formula>
    </cfRule>
  </conditionalFormatting>
  <conditionalFormatting sqref="W15:Z17">
    <cfRule type="expression" dxfId="181" priority="1">
      <formula>Q15:S21=0</formula>
    </cfRule>
  </conditionalFormatting>
  <conditionalFormatting sqref="W34:Z36">
    <cfRule type="expression" dxfId="180" priority="4">
      <formula>Q13:S17=0</formula>
    </cfRule>
  </conditionalFormatting>
  <conditionalFormatting sqref="W37:Z38">
    <cfRule type="expression" dxfId="179" priority="2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Q2:AH11 C33:D33 G8:L11 N8:P11 H2:K5 G2:G6 M2:P5 L2:L6 G29:L32 N29:P32 H21:K26 G21:G27 Q21:AH32 M21:P26 L21:L27 C12:E12 F18:M18 Q13:Q17 E13:E18 M8:M17 B12:B19 C14:D17 B33:B40 T13:T17 M29:M39 AA12:AA17 Q34:Q38 C35:D38 AA33:AA38 E33:E39 T34:T38" xr:uid="{CDF2F171-C1BF-4CDE-A4B4-F7F175A798D7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AAF81-77D9-4D8A-8716-E7EC3521F419}">
  <sheetPr>
    <tabColor theme="5" tint="0.39997558519241921"/>
    <pageSetUpPr fitToPage="1"/>
  </sheetPr>
  <dimension ref="B1:AP42"/>
  <sheetViews>
    <sheetView topLeftCell="A4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40" width="2.33203125" style="5"/>
    <col min="41" max="41" width="28.44140625" style="5" bestFit="1" customWidth="1"/>
    <col min="42" max="42" width="3.5546875" style="5" bestFit="1" customWidth="1"/>
    <col min="43" max="16384" width="2.33203125" style="5"/>
  </cols>
  <sheetData>
    <row r="1" spans="2:42" ht="14.25" thickBot="1" x14ac:dyDescent="0.2">
      <c r="B1" s="29" t="s">
        <v>96</v>
      </c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2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2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  <c r="AO13"/>
      <c r="AP13"/>
    </row>
    <row r="14" spans="2:42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  <c r="AO14"/>
      <c r="AP14"/>
    </row>
    <row r="15" spans="2:42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J15"/>
      <c r="AK15" s="79"/>
      <c r="AO15" s="26"/>
      <c r="AP15"/>
    </row>
    <row r="16" spans="2:42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97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청라센터(저온)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363" t="str">
        <f>G8</f>
        <v>인천광역시 서구 북항로120번길 55,
청라로지스틱스센터3, 9층</v>
      </c>
      <c r="H29" s="363"/>
      <c r="I29" s="363"/>
      <c r="J29" s="363"/>
      <c r="K29" s="363"/>
      <c r="L29" s="363"/>
      <c r="M29" s="363"/>
      <c r="N29" s="363"/>
      <c r="O29" s="363"/>
      <c r="P29" s="363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377">
        <f>Q13</f>
        <v>0</v>
      </c>
      <c r="R34" s="378"/>
      <c r="S34" s="379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377"/>
      <c r="R35" s="378"/>
      <c r="S35" s="379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377"/>
      <c r="R36" s="378"/>
      <c r="S36" s="379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인천광역시 서구 북항로120번길 55,
청라로지스틱스센터3, 9층
02)437-0500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5">
    <cfRule type="expression" dxfId="178" priority="3">
      <formula>Q13:S17=0</formula>
    </cfRule>
  </conditionalFormatting>
  <conditionalFormatting sqref="W16:Z17">
    <cfRule type="expression" dxfId="177" priority="1">
      <formula>Q16:S22=0</formula>
    </cfRule>
  </conditionalFormatting>
  <conditionalFormatting sqref="W34:Z35">
    <cfRule type="expression" dxfId="176" priority="4">
      <formula>Q13:S17=0</formula>
    </cfRule>
  </conditionalFormatting>
  <conditionalFormatting sqref="W36:Z38">
    <cfRule type="expression" dxfId="175" priority="2">
      <formula>Q15:S21=0</formula>
    </cfRule>
  </conditionalFormatting>
  <conditionalFormatting sqref="AA36:AH36">
    <cfRule type="expression" dxfId="174" priority="5">
      <formula>Q16:S21=0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G8:L11 N8:P11 H2:K5 G2:G6 M2:P5 L2:L6 C12:E12 Q2:AH11 G29:L32 N29:P32 H21:K26 G21:G27 Q21:AH32 M21:P26 L21:L27 E18:M18 W19 AA12:AA17 M8:M17 E13:E17 C14:D17 B12:B19 Q34:Q38 T13:T17 M29:M39 T34:T38 C35:D38 AA33:AA38 E33:E39 B33:B40 Q13:Q17" xr:uid="{C3417C53-D86D-4CB7-8229-DB7474D839E6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CACB3-DB56-4A78-8304-B3989921ECC7}">
  <sheetPr>
    <tabColor theme="5" tint="0.39997558519241921"/>
    <pageSetUpPr fitToPage="1"/>
  </sheetPr>
  <dimension ref="B1:AK42"/>
  <sheetViews>
    <sheetView topLeftCell="A14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16384" width="2.33203125" style="5"/>
  </cols>
  <sheetData>
    <row r="1" spans="2:37" ht="14.25" thickBot="1" x14ac:dyDescent="0.2">
      <c r="B1" s="29" t="s">
        <v>58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</row>
    <row r="15" spans="2:37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J15"/>
      <c r="AK15" s="79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33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평택센터(저온)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평택시 진위면 마산8로10,
진위물류센터 창고동 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377">
        <f>Q13</f>
        <v>0</v>
      </c>
      <c r="R34" s="378"/>
      <c r="S34" s="379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377"/>
      <c r="R35" s="378"/>
      <c r="S35" s="379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377"/>
      <c r="R36" s="378"/>
      <c r="S36" s="379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평택시 진위면 마산8로10,
진위물류센터 창고동 1층
강민구 대리 031-663-9260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4">
    <cfRule type="expression" dxfId="173" priority="4">
      <formula>Q13:S17=0</formula>
    </cfRule>
  </conditionalFormatting>
  <conditionalFormatting sqref="W15:Z17">
    <cfRule type="expression" dxfId="172" priority="2">
      <formula>Q15:S21=0</formula>
    </cfRule>
  </conditionalFormatting>
  <conditionalFormatting sqref="W34:Z35">
    <cfRule type="expression" dxfId="171" priority="5">
      <formula>Q13:S17=0</formula>
    </cfRule>
  </conditionalFormatting>
  <conditionalFormatting sqref="W36:Z38">
    <cfRule type="expression" dxfId="170" priority="3">
      <formula>Q15:S21=0</formula>
    </cfRule>
  </conditionalFormatting>
  <conditionalFormatting sqref="AA36:AH36">
    <cfRule type="expression" dxfId="169" priority="1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AA12:AA17 M8:M17 E13:E17 C14:D17 B12:B19 B33:B40 T13:T17 M29:M39 Q34:Q38 T34:T38 C35:D38 AA33:AA38 E33:E39 Q13:Q17" xr:uid="{3F566EAE-DD2A-4B24-9F4D-3E0E325EFA4C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B082-2470-4FA2-BEE2-249A3B6BB00F}">
  <sheetPr>
    <tabColor theme="5" tint="0.39997558519241921"/>
    <pageSetUpPr fitToPage="1"/>
  </sheetPr>
  <dimension ref="B1:AQ42"/>
  <sheetViews>
    <sheetView topLeftCell="A9" zoomScaleNormal="100" workbookViewId="0">
      <selection activeCell="Q14" sqref="Q14:S14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1" width="2.33203125" style="5"/>
    <col min="42" max="42" width="28.44140625" style="5" bestFit="1" customWidth="1"/>
    <col min="43" max="43" width="3.5546875" style="5" bestFit="1" customWidth="1"/>
    <col min="44" max="16384" width="2.33203125" style="5"/>
  </cols>
  <sheetData>
    <row r="1" spans="2:43" ht="14.25" thickBot="1" x14ac:dyDescent="0.2">
      <c r="B1" s="29" t="s">
        <v>93</v>
      </c>
    </row>
    <row r="2" spans="2:43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3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3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3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3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43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3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3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3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43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3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3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P13"/>
      <c r="AQ13"/>
    </row>
    <row r="14" spans="2:43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P14"/>
      <c r="AQ14"/>
    </row>
    <row r="15" spans="2:43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P15" s="26"/>
      <c r="AQ15"/>
    </row>
    <row r="16" spans="2:43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포천센터(저온)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포천시 설운동 477,B2F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포천시 설운동 477,B2F
031-543-2486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168" priority="3">
      <formula>Q13:S17=0</formula>
    </cfRule>
  </conditionalFormatting>
  <conditionalFormatting sqref="AA16:AH17">
    <cfRule type="expression" dxfId="167" priority="1">
      <formula>Q16:S22=0</formula>
    </cfRule>
  </conditionalFormatting>
  <conditionalFormatting sqref="AA34:AH35">
    <cfRule type="expression" dxfId="166" priority="4">
      <formula>Q13:S17=0</formula>
    </cfRule>
  </conditionalFormatting>
  <conditionalFormatting sqref="AA36:AH38">
    <cfRule type="expression" dxfId="165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G8:L11 N8:P11 H2:K5 G2:G6 M2:P5 L2:L6 C12:E12 Q2:AH11 G29:L32 N29:P32 H21:K26 G21:G27 Q21:AH32 M21:P26 L21:L27 E18:M18 W19 AA12:AA17 M8:M17 E13:E17 C14:D17 B12:B19 Q34:Q38 T13:T17 M29:M39 T34:T38 C35:D38 AA33:AA38 E33:E39 B33:B40 Q13:Q17" xr:uid="{1179D8CA-338F-4F81-9296-5DC7A508EA63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F295D-7211-4B3D-B0F9-2C19639DB6BC}">
  <sheetPr>
    <tabColor theme="5" tint="0.39997558519241921"/>
    <pageSetUpPr fitToPage="1"/>
  </sheetPr>
  <dimension ref="B1:AQ42"/>
  <sheetViews>
    <sheetView zoomScaleNormal="100" workbookViewId="0">
      <selection activeCell="AP18" sqref="AP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41" width="2.33203125" style="5"/>
    <col min="42" max="42" width="28.44140625" style="5" bestFit="1" customWidth="1"/>
    <col min="43" max="43" width="3.5546875" style="5" bestFit="1" customWidth="1"/>
    <col min="44" max="16384" width="2.33203125" style="5"/>
  </cols>
  <sheetData>
    <row r="1" spans="2:43" ht="14.25" thickBot="1" x14ac:dyDescent="0.2">
      <c r="B1" s="29" t="s">
        <v>38</v>
      </c>
    </row>
    <row r="2" spans="2:43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3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3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351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3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3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352</v>
      </c>
      <c r="W6" s="284"/>
      <c r="X6" s="284"/>
      <c r="Y6" s="284"/>
      <c r="Z6" s="284"/>
      <c r="AA6" s="284"/>
      <c r="AB6" s="279" t="s">
        <v>51</v>
      </c>
      <c r="AC6" s="279"/>
      <c r="AD6" s="284" t="s">
        <v>353</v>
      </c>
      <c r="AE6" s="284"/>
      <c r="AF6" s="284"/>
      <c r="AG6" s="284"/>
      <c r="AH6" s="285"/>
    </row>
    <row r="7" spans="2:43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3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354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3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3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131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23</v>
      </c>
      <c r="AE10" s="284"/>
      <c r="AF10" s="284"/>
      <c r="AG10" s="284"/>
      <c r="AH10" s="285"/>
    </row>
    <row r="11" spans="2:43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3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3" ht="21.95" customHeight="1" x14ac:dyDescent="0.15">
      <c r="B13" s="256">
        <f>'원주(날짜변경!!)'!$B$13</f>
        <v>46307</v>
      </c>
      <c r="C13" s="254"/>
      <c r="D13" s="257"/>
      <c r="E13" s="243" t="s">
        <v>350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IFERROR(VLOOKUP(B1,'모던아트(장인한과)피벗 발주량'!A:DF,2,FALSE),0)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359</v>
      </c>
      <c r="AB13" s="250"/>
      <c r="AC13" s="250"/>
      <c r="AD13" s="250"/>
      <c r="AE13" s="250"/>
      <c r="AF13" s="250"/>
      <c r="AG13" s="250"/>
      <c r="AH13" s="255"/>
      <c r="AJ13"/>
      <c r="AK13"/>
      <c r="AP13"/>
      <c r="AQ13"/>
    </row>
    <row r="14" spans="2:43" ht="21.95" customHeight="1" x14ac:dyDescent="0.15">
      <c r="B14" s="17"/>
      <c r="C14" s="18"/>
      <c r="D14" s="18"/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J14"/>
      <c r="AK14"/>
      <c r="AP14"/>
      <c r="AQ14"/>
    </row>
    <row r="15" spans="2:43" ht="21.95" customHeight="1" x14ac:dyDescent="0.15">
      <c r="B15" s="6"/>
      <c r="C15" s="15"/>
      <c r="D15" s="7"/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J15"/>
      <c r="AK15" s="78"/>
      <c r="AP15" s="26"/>
      <c r="AQ15"/>
    </row>
    <row r="16" spans="2:43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358-86-03458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양지센터(저온)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주식회사 모던아트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박진철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용인시 처인구 양지면
제일리 453-7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경기도 하남시 검단산로 239, 
206호(창우동, 하남시 벤처집적시설)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식품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모던아트)장인한과미니약과3입*5봉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27.03.02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/>
      <c r="F36" s="544"/>
      <c r="G36" s="544"/>
      <c r="H36" s="544"/>
      <c r="I36" s="544"/>
      <c r="J36" s="544"/>
      <c r="K36" s="544"/>
      <c r="L36" s="54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용인시 처인구 양지면
제일리 453-7
박영범 주임 031-8027-2080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B13:D13"/>
    <mergeCell ref="E13:L13"/>
    <mergeCell ref="M13:P13"/>
    <mergeCell ref="Q13:S13"/>
    <mergeCell ref="T13:V13"/>
    <mergeCell ref="C10:F11"/>
    <mergeCell ref="G10:P11"/>
    <mergeCell ref="R10:U11"/>
    <mergeCell ref="V10:AA11"/>
    <mergeCell ref="W13:Z13"/>
    <mergeCell ref="AA13:AH13"/>
    <mergeCell ref="E14:L14"/>
    <mergeCell ref="M14:P14"/>
    <mergeCell ref="Q14:S14"/>
    <mergeCell ref="T14:V14"/>
    <mergeCell ref="W14:Z14"/>
    <mergeCell ref="AA14:AH14"/>
    <mergeCell ref="E12:L12"/>
    <mergeCell ref="Q12:S12"/>
    <mergeCell ref="T12:V12"/>
    <mergeCell ref="W12:Z12"/>
    <mergeCell ref="AA12:AH12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164" priority="3">
      <formula>Q13:S17=0</formula>
    </cfRule>
  </conditionalFormatting>
  <conditionalFormatting sqref="AA16:AH17">
    <cfRule type="expression" dxfId="163" priority="1">
      <formula>Q16:S22=0</formula>
    </cfRule>
  </conditionalFormatting>
  <conditionalFormatting sqref="AA34:AH35">
    <cfRule type="expression" dxfId="162" priority="4">
      <formula>Q13:S17=0</formula>
    </cfRule>
  </conditionalFormatting>
  <conditionalFormatting sqref="AA36:AH38">
    <cfRule type="expression" dxfId="161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AA12:AA17 M8:M17 E13:E17 C14:D17 B12:B19 B33:B40 T13:T17 M29:M39 Q34:Q38 T34:T38 C35:D38 AA33:AA38 E33:E39 Q13:Q17" xr:uid="{1127C86E-6499-41B5-AA64-9345176FA8FF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824B-5DCE-4621-AF91-87E5D7A770DC}">
  <sheetPr>
    <tabColor rgb="FF9BE0FF"/>
  </sheetPr>
  <dimension ref="A1:E17"/>
  <sheetViews>
    <sheetView zoomScale="85" zoomScaleNormal="85" workbookViewId="0">
      <selection activeCell="C21" sqref="C21"/>
    </sheetView>
  </sheetViews>
  <sheetFormatPr defaultRowHeight="13.5" x14ac:dyDescent="0.15"/>
  <cols>
    <col min="1" max="1" width="10.6640625" bestFit="1" customWidth="1"/>
    <col min="2" max="2" width="25.21875" bestFit="1" customWidth="1"/>
    <col min="3" max="3" width="26.33203125" bestFit="1" customWidth="1"/>
    <col min="4" max="5" width="8.88671875" style="35"/>
    <col min="7" max="7" width="9.44140625" bestFit="1" customWidth="1"/>
  </cols>
  <sheetData>
    <row r="1" spans="1:3" ht="25.5" x14ac:dyDescent="0.3">
      <c r="A1" s="148" t="s" ph="1">
        <v>433</v>
      </c>
      <c r="B1" s="113" t="s" ph="1">
        <v>66</v>
      </c>
      <c r="C1" s="113" ph="1"/>
    </row>
    <row r="2" spans="1:3" ht="16.5" x14ac:dyDescent="0.15">
      <c r="A2" s="54" t="s">
        <v>35</v>
      </c>
      <c r="B2" s="54" t="s">
        <v>397</v>
      </c>
      <c r="C2" s="54" t="s">
        <v>18</v>
      </c>
    </row>
    <row r="3" spans="1:3" ht="16.5" x14ac:dyDescent="0.15">
      <c r="A3" s="54" t="s">
        <v>78</v>
      </c>
      <c r="B3" s="54">
        <v>2</v>
      </c>
      <c r="C3" s="54">
        <v>2</v>
      </c>
    </row>
    <row r="4" spans="1:3" ht="16.5" x14ac:dyDescent="0.15">
      <c r="A4" s="54" t="s">
        <v>109</v>
      </c>
      <c r="B4" s="54">
        <v>2</v>
      </c>
      <c r="C4" s="54">
        <v>2</v>
      </c>
    </row>
    <row r="5" spans="1:3" ht="16.5" x14ac:dyDescent="0.15">
      <c r="A5" s="54" t="s">
        <v>37</v>
      </c>
      <c r="B5" s="54">
        <v>1</v>
      </c>
      <c r="C5" s="54">
        <v>1</v>
      </c>
    </row>
    <row r="6" spans="1:3" ht="15" customHeight="1" x14ac:dyDescent="0.15">
      <c r="A6" s="54" t="s">
        <v>36</v>
      </c>
      <c r="B6" s="54">
        <v>1</v>
      </c>
      <c r="C6" s="54">
        <v>1</v>
      </c>
    </row>
    <row r="7" spans="1:3" ht="15" customHeight="1" x14ac:dyDescent="0.15">
      <c r="A7" s="54" t="s">
        <v>54</v>
      </c>
      <c r="B7" s="54">
        <v>2</v>
      </c>
      <c r="C7" s="54">
        <v>2</v>
      </c>
    </row>
    <row r="8" spans="1:3" x14ac:dyDescent="0.15">
      <c r="A8" t="s">
        <v>138</v>
      </c>
      <c r="C8">
        <v>0</v>
      </c>
    </row>
    <row r="9" spans="1:3" ht="22.5" x14ac:dyDescent="0.15">
      <c r="A9" t="s">
        <v>133</v>
      </c>
      <c r="B9" ph="1"/>
      <c r="C9" ph="1">
        <v>0</v>
      </c>
    </row>
    <row r="10" spans="1:3" x14ac:dyDescent="0.15">
      <c r="A10" t="s">
        <v>40</v>
      </c>
      <c r="C10">
        <v>0</v>
      </c>
    </row>
    <row r="11" spans="1:3" x14ac:dyDescent="0.15">
      <c r="A11" t="s">
        <v>94</v>
      </c>
      <c r="B11">
        <v>1</v>
      </c>
      <c r="C11">
        <v>1</v>
      </c>
    </row>
    <row r="12" spans="1:3" ht="22.5" x14ac:dyDescent="0.15">
      <c r="A12" t="s">
        <v>39</v>
      </c>
      <c r="B12" ph="1"/>
      <c r="C12" ph="1">
        <v>0</v>
      </c>
    </row>
    <row r="13" spans="1:3" ht="22.5" x14ac:dyDescent="0.15">
      <c r="A13" t="s">
        <v>89</v>
      </c>
      <c r="B13" ph="1">
        <v>3</v>
      </c>
      <c r="C13" ph="1">
        <v>3</v>
      </c>
    </row>
    <row r="14" spans="1:3" ht="22.5" x14ac:dyDescent="0.15">
      <c r="A14" t="s">
        <v>38</v>
      </c>
      <c r="B14" ph="1">
        <v>6</v>
      </c>
      <c r="C14" ph="1">
        <v>6</v>
      </c>
    </row>
    <row r="15" spans="1:3" ht="22.5" x14ac:dyDescent="0.15">
      <c r="A15" t="s">
        <v>18</v>
      </c>
      <c r="B15" ph="1">
        <v>18</v>
      </c>
      <c r="C15" ph="1">
        <v>18</v>
      </c>
    </row>
    <row r="16" spans="1:3" ht="22.5" x14ac:dyDescent="0.15">
      <c r="B16" ph="1"/>
      <c r="C16" ph="1"/>
    </row>
    <row r="17" spans="2:3" ht="22.5" x14ac:dyDescent="0.15">
      <c r="B17" ph="1"/>
      <c r="C17" ph="1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BE9A-7F5A-4602-BDB4-1FF9EEA436C9}">
  <sheetPr>
    <tabColor rgb="FF9BE0FF"/>
    <pageSetUpPr fitToPage="1"/>
  </sheetPr>
  <dimension ref="B1:AN42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2" width="2.33203125" style="5"/>
    <col min="33" max="33" width="2.88671875" style="5" customWidth="1"/>
    <col min="34" max="38" width="2.33203125" style="5"/>
    <col min="39" max="39" width="28.5546875" style="5" customWidth="1"/>
    <col min="40" max="40" width="5.21875" style="5" customWidth="1"/>
    <col min="41" max="41" width="2.33203125" style="5"/>
    <col min="42" max="42" width="5.6640625" style="5" bestFit="1" customWidth="1"/>
    <col min="43" max="44" width="2.33203125" style="5"/>
    <col min="45" max="45" width="5.6640625" style="5" bestFit="1" customWidth="1"/>
    <col min="46" max="16384" width="2.33203125" style="5"/>
  </cols>
  <sheetData>
    <row r="1" spans="2:40" ht="14.25" thickBot="1" x14ac:dyDescent="0.2">
      <c r="B1" s="29" t="s">
        <v>79</v>
      </c>
      <c r="C1" s="28"/>
    </row>
    <row r="2" spans="2:40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0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0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0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0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40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0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0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0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40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0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0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22" t="s">
        <v>42</v>
      </c>
      <c r="AN13" s="22"/>
    </row>
    <row r="14" spans="2:40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40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0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강원특별자치도 원주시 호저면 주산리 298,1층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원주센터(저온)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강원특별자치도 원주시 호저면 주산리 298,1층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2</v>
      </c>
      <c r="R34" s="174"/>
      <c r="S34" s="174"/>
      <c r="T34" s="175">
        <f>T13</f>
        <v>0</v>
      </c>
      <c r="U34" s="175"/>
      <c r="V34" s="175"/>
      <c r="W34" s="176">
        <f>W13</f>
        <v>2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강원특별자치도 원주시 호저면 주산리 298,1층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7">
    <cfRule type="expression" dxfId="160" priority="1">
      <formula>Q13:S17=0</formula>
    </cfRule>
  </conditionalFormatting>
  <conditionalFormatting sqref="AA34:AH38">
    <cfRule type="expression" dxfId="159" priority="2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B12:B19 AA12:AA17 M8:M17 E13:E17 C14:D17 T13:T17 B33:B40 E33:E39 M29:M39 C35:D38 T34:T38 AA33:AA38 Q34:Q38" xr:uid="{B8B5590E-4956-4254-82E6-DB6FDFF4A4C1}"/>
  </dataValidations>
  <printOptions horizontalCentered="1"/>
  <pageMargins left="0" right="0" top="0.11811023622047245" bottom="0" header="0" footer="0"/>
  <pageSetup paperSize="9" orientation="portrait"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11198-A90D-44B4-AA90-DEA648ABBD6E}">
  <sheetPr>
    <tabColor rgb="FF9BE0FF"/>
    <pageSetUpPr fitToPage="1"/>
  </sheetPr>
  <dimension ref="B1:AM42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110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108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김해센터(저온)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김해시 진례면 
테크노밸리로 193-28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2</v>
      </c>
      <c r="R34" s="174"/>
      <c r="S34" s="174"/>
      <c r="T34" s="175">
        <f>T13</f>
        <v>0</v>
      </c>
      <c r="U34" s="175"/>
      <c r="V34" s="175"/>
      <c r="W34" s="176">
        <f>W13</f>
        <v>2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김해시 진례면 
테크노밸리로 193-28
TEL 070-4398-2825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3">
    <cfRule type="expression" dxfId="158" priority="1">
      <formula>Q13:S17=0</formula>
    </cfRule>
  </conditionalFormatting>
  <conditionalFormatting sqref="AA14:AH17">
    <cfRule type="expression" dxfId="157" priority="2">
      <formula>Q14:S17=0</formula>
    </cfRule>
  </conditionalFormatting>
  <conditionalFormatting sqref="AA34:AH38">
    <cfRule type="expression" dxfId="156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8F8C9551-6227-4168-8D2B-885DEC4CAFC3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5E072-8E06-4577-A29F-D1AEE27CC65E}">
  <sheetPr>
    <tabColor rgb="FF9BE0FF"/>
    <pageSetUpPr fitToPage="1"/>
  </sheetPr>
  <dimension ref="B1:AO42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41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경상남도 양산시 산막공단북3길 25(산막동 313-4)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41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41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41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41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41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41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41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4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41" x14ac:dyDescent="0.15">
      <c r="B29" s="210"/>
      <c r="C29" s="189" t="s">
        <v>4</v>
      </c>
      <c r="D29" s="182"/>
      <c r="E29" s="182"/>
      <c r="F29" s="182"/>
      <c r="G29" s="199" t="str">
        <f>G8</f>
        <v>경상남도 양산시 산막공단북3길 25(산막동 313-4)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41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41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1</v>
      </c>
      <c r="R34" s="174"/>
      <c r="S34" s="174"/>
      <c r="T34" s="175">
        <f>T13</f>
        <v>0</v>
      </c>
      <c r="U34" s="175"/>
      <c r="V34" s="175"/>
      <c r="W34" s="176">
        <f>W13</f>
        <v>1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양산시 산막공단북3길 25(산막동 313-4)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3">
    <cfRule type="expression" dxfId="155" priority="1">
      <formula>Q13:S17=0</formula>
    </cfRule>
  </conditionalFormatting>
  <conditionalFormatting sqref="AA14:AH17">
    <cfRule type="expression" dxfId="154" priority="2">
      <formula>Q14:S17=0</formula>
    </cfRule>
  </conditionalFormatting>
  <conditionalFormatting sqref="AA34:AH38">
    <cfRule type="expression" dxfId="153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A62D604B-4851-49F8-909E-2B0440E1A870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0A696-0C3A-40D1-A05D-111C9D5B651E}">
  <sheetPr>
    <tabColor rgb="FF9BE0FF"/>
    <pageSetUpPr fitToPage="1"/>
  </sheetPr>
  <dimension ref="B1:AM42"/>
  <sheetViews>
    <sheetView topLeftCell="A8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56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31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세종센터(저온)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세종특별자치시 연동면
응암리 925 E동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1</v>
      </c>
      <c r="R34" s="174"/>
      <c r="S34" s="174"/>
      <c r="T34" s="175">
        <f>T13</f>
        <v>0</v>
      </c>
      <c r="U34" s="175"/>
      <c r="V34" s="175"/>
      <c r="W34" s="176">
        <f>W13</f>
        <v>1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세종특별자치시 연동면
응암리 925 E동
허승현 대리 044-862-4400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34:Z38">
    <cfRule type="expression" dxfId="152" priority="1">
      <formula>Q34:S38=0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29 W40 B2:B4 C31 C2:F3 C6 C10 C4 C27 D21:F24 B21:C25 W19 Q2:AH11 C33:D33 G8:L11 N8:P11 H2:K5 G2:G6 M2:P5 L2:L6 G29:L32 N29:P32 H21:K26 G21:G27 Q21:AH32 M21:P26 L21:L27 F18:M18 Q13:Q17 E13:E18 B12:B19 AA12:AA17 T13:T17 C14:D17 M8:M17 B33:B40 E33:E39 M29:M39 C35:D38 T34:T38 AA33:AA38 Q34:Q38" xr:uid="{BD346B3C-D98C-4CC4-BB34-B00F6DB77630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A8C2-3026-4E41-85F2-EB609B843A44}">
  <sheetPr>
    <tabColor rgb="FF9BE0FF"/>
    <pageSetUpPr fitToPage="1"/>
  </sheetPr>
  <dimension ref="B1:AM42"/>
  <sheetViews>
    <sheetView topLeftCell="A5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55</v>
      </c>
      <c r="C1" s="28"/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2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2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2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전라남도 장성군 황룡면 황룡리 44-2 2층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장성센터(저온)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전라남도 장성군 황룡면 황룡리 44-2 2층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2</v>
      </c>
      <c r="R34" s="174"/>
      <c r="S34" s="174"/>
      <c r="T34" s="175">
        <f>T13</f>
        <v>0</v>
      </c>
      <c r="U34" s="175"/>
      <c r="V34" s="175"/>
      <c r="W34" s="176">
        <f>W13</f>
        <v>2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2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전라남도 장성군 황룡면 황룡리 44-2 2층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654E4F99-D83C-46F8-AC52-A141F3F7F347}"/>
  </dataValidations>
  <printOptions horizontalCentered="1"/>
  <pageMargins left="0" right="0" top="0.11811023622047245" bottom="0" header="0" footer="0"/>
  <pageSetup paperSize="9" orientation="portrait"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D8BE6-F879-4A6D-9C78-C9F29221730A}">
  <sheetPr>
    <tabColor rgb="FF9BE0FF"/>
    <pageSetUpPr fitToPage="1"/>
  </sheetPr>
  <dimension ref="B1:AM42"/>
  <sheetViews>
    <sheetView topLeftCell="A2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139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김천시 어모면 옥율리 212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김천시 어모면 옥율리 212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김천시 어모면 옥율리 212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3">
    <cfRule type="expression" dxfId="151" priority="1">
      <formula>Q13:S17=0</formula>
    </cfRule>
  </conditionalFormatting>
  <conditionalFormatting sqref="W14:Z17">
    <cfRule type="expression" dxfId="150" priority="2">
      <formula>Q14:S17=0</formula>
    </cfRule>
  </conditionalFormatting>
  <conditionalFormatting sqref="W34:Z38">
    <cfRule type="expression" dxfId="149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E8905D8F-5142-4BC0-A67C-2317E2A2022C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447E-9091-4879-80E0-C055905B8F55}">
  <sheetPr>
    <tabColor rgb="FF9BE0FF"/>
    <pageSetUpPr fitToPage="1"/>
  </sheetPr>
  <dimension ref="B1:AO42"/>
  <sheetViews>
    <sheetView topLeftCell="A11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41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경산시 압량읍 가야로 20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41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41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41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41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41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41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41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경산센터(저온)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4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41" x14ac:dyDescent="0.15">
      <c r="B29" s="210"/>
      <c r="C29" s="189" t="s">
        <v>4</v>
      </c>
      <c r="D29" s="182"/>
      <c r="E29" s="182"/>
      <c r="F29" s="182"/>
      <c r="G29" s="199" t="str">
        <f>G8</f>
        <v>경상북도 경산시 압량읍 가야로 20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41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41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경산시 압량읍 가야로 20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3">
    <cfRule type="expression" dxfId="148" priority="1">
      <formula>Q13:S17=0</formula>
    </cfRule>
  </conditionalFormatting>
  <conditionalFormatting sqref="AA14:AH17">
    <cfRule type="expression" dxfId="147" priority="2">
      <formula>Q14:S17=0</formula>
    </cfRule>
  </conditionalFormatting>
  <conditionalFormatting sqref="AA34:AH38">
    <cfRule type="expression" dxfId="146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EE847847-5436-40C9-A2D7-9D11CF277B2C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FB0E-B477-4EC6-BEC3-58EE7C063968}">
  <sheetPr>
    <tabColor rgb="FF9BE0FF"/>
    <pageSetUpPr fitToPage="1"/>
  </sheetPr>
  <dimension ref="B1:AM42"/>
  <sheetViews>
    <sheetView topLeftCell="A4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9" ht="14.25" thickBot="1" x14ac:dyDescent="0.2">
      <c r="B1" s="29" t="s">
        <v>59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화성센터(저온)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 화성시 초록로 103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 화성시 초록로 103
오민수 대리 031-8077-2407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3">
    <cfRule type="expression" dxfId="145" priority="1">
      <formula>Q13:S17=0</formula>
    </cfRule>
  </conditionalFormatting>
  <conditionalFormatting sqref="W14:Z17">
    <cfRule type="expression" dxfId="144" priority="2">
      <formula>Q14:S17=0</formula>
    </cfRule>
  </conditionalFormatting>
  <conditionalFormatting sqref="W34:Z38">
    <cfRule type="expression" dxfId="143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Q2:AH11 C33:D33 G8:L11 N8:P11 H2:K5 G2:G6 M2:P5 L2:L6 G29:L32 N29:P32 H21:K26 G21:G27 Q21:AH32 M21:P26 L21:L27 C12:E12 F18:M18 Q13:Q17 E13:E18 B12:B19 AA12:AA17 T13:T17 C14:D17 M8:M17 B33:B40 E33:E39 M29:M39 C35:D38 T34:T38 AA33:AA38 Q34:Q38" xr:uid="{D0D9E819-DB3B-44B2-AB84-D20A319CDF5B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5CE65-F568-4220-954B-301A81D2817A}">
  <sheetPr>
    <tabColor rgb="FF9BE0FF"/>
  </sheetPr>
  <dimension ref="B1:AO42"/>
  <sheetViews>
    <sheetView topLeftCell="A10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10.5546875" style="5" customWidth="1"/>
    <col min="37" max="37" width="22.21875" style="5" bestFit="1" customWidth="1"/>
    <col min="38" max="38" width="4" style="5" bestFit="1" customWidth="1"/>
    <col min="39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1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1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K13" s="22"/>
      <c r="AL13" s="22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K14"/>
      <c r="AL14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K15"/>
      <c r="AL1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1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41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97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41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41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41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41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41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41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41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청라센터(저온)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4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41" x14ac:dyDescent="0.15">
      <c r="B29" s="210"/>
      <c r="C29" s="189" t="s">
        <v>4</v>
      </c>
      <c r="D29" s="182"/>
      <c r="E29" s="182"/>
      <c r="F29" s="182"/>
      <c r="G29" s="363" t="str">
        <f>G8</f>
        <v>인천광역시 서구 북항로120번길 55,
청라로지스틱스센터3, 9층</v>
      </c>
      <c r="H29" s="363"/>
      <c r="I29" s="363"/>
      <c r="J29" s="363"/>
      <c r="K29" s="363"/>
      <c r="L29" s="363"/>
      <c r="M29" s="363"/>
      <c r="N29" s="363"/>
      <c r="O29" s="363"/>
      <c r="P29" s="363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41" x14ac:dyDescent="0.15">
      <c r="B30" s="210"/>
      <c r="C30" s="182"/>
      <c r="D30" s="182"/>
      <c r="E30" s="182"/>
      <c r="F30" s="182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41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1</v>
      </c>
      <c r="R34" s="174"/>
      <c r="S34" s="174"/>
      <c r="T34" s="175">
        <f>T13</f>
        <v>0</v>
      </c>
      <c r="U34" s="175"/>
      <c r="V34" s="175"/>
      <c r="W34" s="176">
        <f>W13</f>
        <v>1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1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인천광역시 서구 북항로120번길 55,
청라로지스틱스센터3, 9층
02)437-0500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3">
    <cfRule type="expression" dxfId="142" priority="1">
      <formula>Q13:S17=0</formula>
    </cfRule>
  </conditionalFormatting>
  <conditionalFormatting sqref="W14:Z17">
    <cfRule type="expression" dxfId="141" priority="2">
      <formula>Q14:S17=0</formula>
    </cfRule>
  </conditionalFormatting>
  <conditionalFormatting sqref="W34:Z38">
    <cfRule type="expression" dxfId="140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G8:L11 N8:P11 H2:K5 G2:G6 M2:P5 L2:L6 C12:E12 Q2:AH11 G29:L32 N29:P32 H21:K26 G21:G27 Q21:AH32 M21:P26 L21:L27 E18:M18 W19 E13 Q13:Q17 B12:B19 AA12:AA17 T13:T17 C14:E17 M8:M17 B33:B40 M29:M39 E33:E39 C35:D38 T34:T38 AA33:AA38 Q34:Q38" xr:uid="{78A7B46E-4A1F-4C38-9D1F-F6C3CBFFA71A}"/>
  </dataValidations>
  <printOptions horizontalCentered="1"/>
  <pageMargins left="0" right="0" top="0.11811023622047245" bottom="0" header="0" footer="0"/>
  <pageSetup paperSize="9" orientation="portrait"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381AE-CDCB-40E6-AFF4-F5DE3537E009}">
  <sheetPr>
    <tabColor rgb="FF9BE0FF"/>
    <pageSetUpPr fitToPage="1"/>
  </sheetPr>
  <dimension ref="B1:AO42"/>
  <sheetViews>
    <sheetView topLeftCell="A6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2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3"/>
    </row>
    <row r="18" spans="2:41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41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33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41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41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41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41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41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41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41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41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평택센터(저온)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41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41" x14ac:dyDescent="0.15">
      <c r="B29" s="210"/>
      <c r="C29" s="189" t="s">
        <v>4</v>
      </c>
      <c r="D29" s="182"/>
      <c r="E29" s="182"/>
      <c r="F29" s="182"/>
      <c r="G29" s="199" t="str">
        <f>G8</f>
        <v>경기도 평택시 진위면 마산8로10,
진위물류센터 창고동 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41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1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41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평택시 진위면 마산8로10,
진위물류센터 창고동 1층
강민구 대리 031-663-9260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3">
    <cfRule type="expression" dxfId="139" priority="1">
      <formula>Q13:S17=0</formula>
    </cfRule>
  </conditionalFormatting>
  <conditionalFormatting sqref="W14:Z17">
    <cfRule type="expression" dxfId="138" priority="2">
      <formula>Q14:S17=0</formula>
    </cfRule>
  </conditionalFormatting>
  <conditionalFormatting sqref="W34:Z38">
    <cfRule type="expression" dxfId="137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2564CBA0-60C8-4554-B300-C33F83D4766C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E4E1-2233-4FEE-89F0-BFDB86122511}">
  <sheetPr>
    <tabColor rgb="FF9BE0FF"/>
    <pageSetUpPr fitToPage="1"/>
  </sheetPr>
  <dimension ref="B1:AM42"/>
  <sheetViews>
    <sheetView topLeftCell="A4"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26.5546875" style="5" customWidth="1"/>
    <col min="42" max="42" width="12.77734375" style="5" customWidth="1"/>
    <col min="43" max="43" width="2.33203125" style="5"/>
    <col min="44" max="44" width="5.6640625" style="5" bestFit="1" customWidth="1"/>
    <col min="45" max="46" width="2.33203125" style="5"/>
    <col min="47" max="47" width="5.6640625" style="5" bestFit="1" customWidth="1"/>
    <col min="48" max="16384" width="2.33203125" style="5"/>
  </cols>
  <sheetData>
    <row r="1" spans="2:39" ht="14.25" thickBot="1" x14ac:dyDescent="0.2">
      <c r="B1" s="29" t="s">
        <v>93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3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3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3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포천센터(저온)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포천시 설운동 477,B2F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3</v>
      </c>
      <c r="R34" s="174"/>
      <c r="S34" s="174"/>
      <c r="T34" s="175">
        <f>T13</f>
        <v>0</v>
      </c>
      <c r="U34" s="175"/>
      <c r="V34" s="175"/>
      <c r="W34" s="176">
        <f>W13</f>
        <v>3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3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포천시 설운동 477,B2F
031-543-2486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3">
    <cfRule type="expression" dxfId="136" priority="1">
      <formula>Q13:S17=0</formula>
    </cfRule>
  </conditionalFormatting>
  <conditionalFormatting sqref="AA14:AH17">
    <cfRule type="expression" dxfId="135" priority="2">
      <formula>Q14:S17=0</formula>
    </cfRule>
  </conditionalFormatting>
  <conditionalFormatting sqref="AA34:AH38">
    <cfRule type="expression" dxfId="134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G8:L11 N8:P11 H2:K5 G2:G6 M2:P5 L2:L6 C12:E12 Q2:AH11 G29:L32 N29:P32 H21:K26 G21:G27 Q21:AH32 M21:P26 L21:L27 E18:M18 W19 E13 Q13:Q17 B12:B19 AA12:AA17 T13:T17 C14:E17 M8:M17 B33:B40 M29:M39 E33:E39 C35:D38 T34:T38 AA33:AA38 Q34:Q38" xr:uid="{7BD0DCA1-7A4D-4661-B8A0-598D8B8BF7F4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231CC-A117-43BD-B432-A95FF2F2E12C}">
  <sheetPr>
    <tabColor rgb="FF9BE0FF"/>
    <pageSetUpPr fitToPage="1"/>
  </sheetPr>
  <dimension ref="B1:AM42"/>
  <sheetViews>
    <sheetView zoomScaleNormal="100" workbookViewId="0">
      <selection activeCell="AA18" sqref="AA18:AH18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33203125" style="5" customWidth="1"/>
    <col min="37" max="16384" width="2.33203125" style="5"/>
  </cols>
  <sheetData>
    <row r="1" spans="2:39" ht="14.25" thickBot="1" x14ac:dyDescent="0.2">
      <c r="B1" s="29" t="s">
        <v>38</v>
      </c>
    </row>
    <row r="2" spans="2:39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9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9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262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9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9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1" t="s">
        <v>263</v>
      </c>
      <c r="W6" s="281"/>
      <c r="X6" s="281"/>
      <c r="Y6" s="281"/>
      <c r="Z6" s="281"/>
      <c r="AA6" s="281"/>
      <c r="AB6" s="279" t="s">
        <v>51</v>
      </c>
      <c r="AC6" s="279"/>
      <c r="AD6" s="284" t="s">
        <v>264</v>
      </c>
      <c r="AE6" s="284"/>
      <c r="AF6" s="284"/>
      <c r="AG6" s="284"/>
      <c r="AH6" s="285"/>
    </row>
    <row r="7" spans="2:39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1"/>
      <c r="W7" s="281"/>
      <c r="X7" s="281"/>
      <c r="Y7" s="281"/>
      <c r="Z7" s="281"/>
      <c r="AA7" s="281"/>
      <c r="AB7" s="279"/>
      <c r="AC7" s="279"/>
      <c r="AD7" s="284"/>
      <c r="AE7" s="284"/>
      <c r="AF7" s="284"/>
      <c r="AG7" s="284"/>
      <c r="AH7" s="285"/>
    </row>
    <row r="8" spans="2:39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265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9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9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266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267</v>
      </c>
      <c r="AE10" s="284"/>
      <c r="AF10" s="284"/>
      <c r="AG10" s="284"/>
      <c r="AH10" s="285"/>
    </row>
    <row r="11" spans="2:39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9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9" ht="21.95" customHeight="1" x14ac:dyDescent="0.15">
      <c r="B13" s="256">
        <f>'원주(날짜변경!!)'!$B$13+1</f>
        <v>46308</v>
      </c>
      <c r="C13" s="254"/>
      <c r="D13" s="257"/>
      <c r="E13" s="258" t="s">
        <v>234</v>
      </c>
      <c r="F13" s="259"/>
      <c r="G13" s="259"/>
      <c r="H13" s="259"/>
      <c r="I13" s="259"/>
      <c r="J13" s="259"/>
      <c r="K13" s="259"/>
      <c r="L13" s="260"/>
      <c r="M13" s="243">
        <v>45</v>
      </c>
      <c r="N13" s="244"/>
      <c r="O13" s="244"/>
      <c r="P13" s="245"/>
      <c r="Q13" s="246">
        <f>IFERROR(VLOOKUP($B$1,'설고)서울카스테라피벗 '!A:CX,2,FALSE),0)</f>
        <v>6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6</v>
      </c>
      <c r="X13" s="252"/>
      <c r="Y13" s="252"/>
      <c r="Z13" s="253"/>
      <c r="AA13" s="254" t="s">
        <v>398</v>
      </c>
      <c r="AB13" s="250"/>
      <c r="AC13" s="250"/>
      <c r="AD13" s="250"/>
      <c r="AE13" s="250"/>
      <c r="AF13" s="250"/>
      <c r="AG13" s="250"/>
      <c r="AH13" s="255"/>
      <c r="AM13" s="5" t="s">
        <v>42</v>
      </c>
    </row>
    <row r="14" spans="2:39" ht="21.95" customHeight="1" x14ac:dyDescent="0.15">
      <c r="B14" s="17"/>
      <c r="C14" s="18" t="s">
        <v>42</v>
      </c>
      <c r="D14" s="18" t="s">
        <v>42</v>
      </c>
      <c r="E14" s="243"/>
      <c r="F14" s="244"/>
      <c r="G14" s="244"/>
      <c r="H14" s="244"/>
      <c r="I14" s="244"/>
      <c r="J14" s="244"/>
      <c r="K14" s="244"/>
      <c r="L14" s="245"/>
      <c r="M14" s="243"/>
      <c r="N14" s="244"/>
      <c r="O14" s="244"/>
      <c r="P14" s="245"/>
      <c r="Q14" s="246"/>
      <c r="R14" s="247"/>
      <c r="S14" s="248"/>
      <c r="T14" s="249"/>
      <c r="U14" s="250"/>
      <c r="V14" s="250"/>
      <c r="W14" s="251"/>
      <c r="X14" s="252"/>
      <c r="Y14" s="252"/>
      <c r="Z14" s="253"/>
      <c r="AA14" s="254"/>
      <c r="AB14" s="250"/>
      <c r="AC14" s="250"/>
      <c r="AD14" s="250"/>
      <c r="AE14" s="250"/>
      <c r="AF14" s="250"/>
      <c r="AG14" s="250"/>
      <c r="AH14" s="255"/>
    </row>
    <row r="15" spans="2:39" ht="21.95" customHeight="1" x14ac:dyDescent="0.15">
      <c r="B15" s="17"/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9" ht="21.95" customHeight="1" x14ac:dyDescent="0.15">
      <c r="B16" s="17" t="s">
        <v>42</v>
      </c>
      <c r="C16" s="18" t="s">
        <v>42</v>
      </c>
      <c r="D16" s="18" t="s">
        <v>42</v>
      </c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6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110-20-27624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양지센터(저온)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설고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박성진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용인시 처인구 양지면
제일리 453-7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서울특별시 서대문구 가좌로 84, 2층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제조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빵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46308</v>
      </c>
      <c r="C34" s="180"/>
      <c r="D34" s="181"/>
      <c r="E34" s="153" t="str">
        <f>E13</f>
        <v>설고)서울바나나카스테라2입(냉장)</v>
      </c>
      <c r="F34" s="154"/>
      <c r="G34" s="154"/>
      <c r="H34" s="154"/>
      <c r="I34" s="154"/>
      <c r="J34" s="154"/>
      <c r="K34" s="154"/>
      <c r="L34" s="154"/>
      <c r="M34" s="173">
        <f>M13</f>
        <v>45</v>
      </c>
      <c r="N34" s="173"/>
      <c r="O34" s="173"/>
      <c r="P34" s="173"/>
      <c r="Q34" s="174">
        <f>Q13</f>
        <v>6</v>
      </c>
      <c r="R34" s="174"/>
      <c r="S34" s="174"/>
      <c r="T34" s="175">
        <f>T13</f>
        <v>0</v>
      </c>
      <c r="U34" s="175"/>
      <c r="V34" s="175"/>
      <c r="W34" s="176">
        <f>W13</f>
        <v>6</v>
      </c>
      <c r="X34" s="176"/>
      <c r="Y34" s="176"/>
      <c r="Z34" s="176"/>
      <c r="AA34" s="177" t="str">
        <f>AA13</f>
        <v>26.10.31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/>
      <c r="C35" s="20"/>
      <c r="D35" s="21"/>
      <c r="E35" s="153"/>
      <c r="F35" s="154"/>
      <c r="G35" s="154"/>
      <c r="H35" s="154"/>
      <c r="I35" s="154"/>
      <c r="J35" s="154"/>
      <c r="K35" s="154"/>
      <c r="L35" s="154"/>
      <c r="M35" s="173"/>
      <c r="N35" s="173"/>
      <c r="O35" s="173"/>
      <c r="P35" s="173"/>
      <c r="Q35" s="174"/>
      <c r="R35" s="174"/>
      <c r="S35" s="174"/>
      <c r="T35" s="175"/>
      <c r="U35" s="175"/>
      <c r="V35" s="175"/>
      <c r="W35" s="176"/>
      <c r="X35" s="176"/>
      <c r="Y35" s="176"/>
      <c r="Z35" s="176"/>
      <c r="AA35" s="177"/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19"/>
      <c r="C36" s="20"/>
      <c r="D36" s="21"/>
      <c r="E36" s="153"/>
      <c r="F36" s="154"/>
      <c r="G36" s="154"/>
      <c r="H36" s="154"/>
      <c r="I36" s="154"/>
      <c r="J36" s="154"/>
      <c r="K36" s="154"/>
      <c r="L36" s="154"/>
      <c r="M36" s="173"/>
      <c r="N36" s="173"/>
      <c r="O36" s="173"/>
      <c r="P36" s="173"/>
      <c r="Q36" s="174"/>
      <c r="R36" s="174"/>
      <c r="S36" s="174"/>
      <c r="T36" s="175"/>
      <c r="U36" s="175"/>
      <c r="V36" s="175"/>
      <c r="W36" s="176"/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/>
      <c r="F37" s="154"/>
      <c r="G37" s="154"/>
      <c r="H37" s="154"/>
      <c r="I37" s="154"/>
      <c r="J37" s="154"/>
      <c r="K37" s="154"/>
      <c r="L37" s="15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6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용인시 처인구 양지면
제일리 453-7
박영범 주임 031-8027-2080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3">
    <cfRule type="expression" dxfId="133" priority="1">
      <formula>Q13:S17=0</formula>
    </cfRule>
  </conditionalFormatting>
  <conditionalFormatting sqref="AA14:AH17">
    <cfRule type="expression" dxfId="132" priority="2">
      <formula>Q14:S17=0</formula>
    </cfRule>
  </conditionalFormatting>
  <conditionalFormatting sqref="AA34:AH38">
    <cfRule type="expression" dxfId="131" priority="3">
      <formula>Q13:S17=0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E13 Q13:Q17 B12:B19 AA12:AA17 T13:T17 C14:E17 M8:M17 B33:B40 E33:E39 M29:M39 C35:D38 T34:T38 AA33:AA38 Q34:Q38" xr:uid="{85EB25D5-BE2F-4CB1-8B1C-A0940F21FA2C}"/>
  </dataValidations>
  <printOptions horizontalCentered="1"/>
  <pageMargins left="0" right="0" top="0.11811023622047245" bottom="0" header="0" footer="0"/>
  <pageSetup paperSize="9" scale="96" orientation="portrait"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290B9-143D-432B-B6AB-2C92FA9143FA}">
  <sheetPr>
    <tabColor theme="4" tint="0.39997558519241921"/>
  </sheetPr>
  <dimension ref="A1:M28"/>
  <sheetViews>
    <sheetView topLeftCell="A42" zoomScale="85" zoomScaleNormal="85" workbookViewId="0">
      <selection activeCell="B83" sqref="B83"/>
    </sheetView>
  </sheetViews>
  <sheetFormatPr defaultRowHeight="13.5" x14ac:dyDescent="0.15"/>
  <cols>
    <col min="1" max="1" width="21.33203125" bestFit="1" customWidth="1"/>
    <col min="2" max="2" width="25.44140625" customWidth="1"/>
    <col min="3" max="3" width="26.33203125" bestFit="1" customWidth="1"/>
    <col min="4" max="5" width="27" customWidth="1"/>
    <col min="6" max="6" width="23.77734375" customWidth="1"/>
    <col min="7" max="7" width="18.5546875" bestFit="1" customWidth="1"/>
    <col min="8" max="8" width="29.109375" bestFit="1" customWidth="1"/>
    <col min="10" max="13" width="8.88671875" style="35"/>
    <col min="15" max="15" width="9.44140625" bestFit="1" customWidth="1"/>
  </cols>
  <sheetData>
    <row r="1" spans="1:7" x14ac:dyDescent="0.15">
      <c r="F1" s="34"/>
      <c r="G1" s="34"/>
    </row>
    <row r="13" spans="1:7" ht="15" customHeight="1" x14ac:dyDescent="0.15"/>
    <row r="14" spans="1:7" ht="15" customHeight="1" x14ac:dyDescent="0.15"/>
    <row r="15" spans="1:7" ht="15" customHeight="1" x14ac:dyDescent="0.15"/>
    <row r="16" spans="1:7" ht="15" customHeight="1" x14ac:dyDescent="0.15">
      <c r="A16" s="32"/>
      <c r="B16" s="22"/>
      <c r="C16" s="22"/>
    </row>
    <row r="17" spans="1:3" ht="15" customHeight="1" x14ac:dyDescent="0.15">
      <c r="A17" s="22"/>
      <c r="B17" s="22"/>
      <c r="C17" s="22"/>
    </row>
    <row r="18" spans="1:3" ht="15" customHeight="1" x14ac:dyDescent="0.15">
      <c r="A18" s="33"/>
      <c r="B18" s="22"/>
      <c r="C18" s="22"/>
    </row>
    <row r="19" spans="1:3" ht="15" customHeight="1" x14ac:dyDescent="0.15">
      <c r="A19" s="32"/>
      <c r="B19" s="22"/>
      <c r="C19" s="22"/>
    </row>
    <row r="20" spans="1:3" ht="15" customHeight="1" x14ac:dyDescent="0.15">
      <c r="A20" s="22"/>
      <c r="B20" s="22"/>
      <c r="C20" s="22"/>
    </row>
    <row r="21" spans="1:3" ht="15" customHeight="1" x14ac:dyDescent="0.15">
      <c r="A21" s="22"/>
      <c r="B21" s="22"/>
      <c r="C21" s="22"/>
    </row>
    <row r="22" spans="1:3" ht="16.5" x14ac:dyDescent="0.15">
      <c r="A22" s="22"/>
      <c r="B22" s="22"/>
      <c r="C22" s="22"/>
    </row>
    <row r="23" spans="1:3" ht="16.5" x14ac:dyDescent="0.15">
      <c r="A23" s="22"/>
      <c r="B23" s="22"/>
      <c r="C23" s="22"/>
    </row>
    <row r="24" spans="1:3" ht="16.5" x14ac:dyDescent="0.15">
      <c r="A24" s="22"/>
      <c r="B24" s="22"/>
      <c r="C24" s="22"/>
    </row>
    <row r="25" spans="1:3" ht="16.5" x14ac:dyDescent="0.15">
      <c r="A25" s="22"/>
      <c r="B25" s="22"/>
      <c r="C25" s="22"/>
    </row>
    <row r="26" spans="1:3" ht="16.5" x14ac:dyDescent="0.15">
      <c r="A26" s="22"/>
      <c r="B26" s="22"/>
      <c r="C26" s="22"/>
    </row>
    <row r="27" spans="1:3" ht="16.5" x14ac:dyDescent="0.15">
      <c r="A27" s="22"/>
      <c r="B27" s="22"/>
      <c r="C27" s="22"/>
    </row>
    <row r="28" spans="1:3" ht="16.5" x14ac:dyDescent="0.15">
      <c r="A28" s="22"/>
      <c r="B28" s="22"/>
      <c r="C28" s="22"/>
    </row>
  </sheetData>
  <phoneticPr fontId="7" type="noConversion"/>
  <pageMargins left="0.7" right="0.7" top="0.75" bottom="0.75" header="0.3" footer="0.3"/>
  <pageSetup paperSize="9" orientation="portrait" verticalDpi="0"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4139-33D5-4795-86FE-D6B0DBF8C6E3}">
  <sheetPr>
    <tabColor theme="4" tint="0.39997558519241921"/>
    <pageSetUpPr fitToPage="1"/>
  </sheetPr>
  <dimension ref="B1:AH42"/>
  <sheetViews>
    <sheetView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4" ht="14.25" thickBot="1" x14ac:dyDescent="0.2">
      <c r="B1" s="29" t="s">
        <v>79</v>
      </c>
      <c r="C1" s="28"/>
    </row>
    <row r="2" spans="2:34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4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4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4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4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4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4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4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4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4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4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4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</row>
    <row r="14" spans="2:34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</row>
    <row r="15" spans="2:34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</row>
    <row r="16" spans="2:34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강원특별자치도 원주시 호저면 주산리 298,1층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원주센터(저온)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강원특별자치도 원주시 호저면 주산리 298,1층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153" t="str">
        <f>E15</f>
        <v>피자)갈릭바베큐대왕피자280g</v>
      </c>
      <c r="F36" s="154"/>
      <c r="G36" s="154"/>
      <c r="H36" s="154"/>
      <c r="I36" s="154"/>
      <c r="J36" s="154"/>
      <c r="K36" s="154"/>
      <c r="L36" s="15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강원특별자치도 원주시 호저면 주산리 298,1층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130" priority="7443">
      <formula>Q13:S17=0</formula>
    </cfRule>
  </conditionalFormatting>
  <conditionalFormatting sqref="AA16:AH17">
    <cfRule type="expression" dxfId="129" priority="1">
      <formula>Q16:S22=0</formula>
    </cfRule>
  </conditionalFormatting>
  <conditionalFormatting sqref="AA34:AH35">
    <cfRule type="expression" dxfId="128" priority="7444">
      <formula>Q13:S17=0</formula>
    </cfRule>
  </conditionalFormatting>
  <conditionalFormatting sqref="AA36:AH38">
    <cfRule type="expression" dxfId="127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E13:E17 M8:M17 C14:D17 B12:B19 B33:B40 T13:T17 E33:E39 Q34:Q38 T34:T38 C35:D38 AA33:AA38 AA12:AA17 M29:M39" xr:uid="{866C862F-E565-4969-965C-4320D190623F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AC69D-BA13-422B-AB54-6E95154C9057}">
  <sheetPr>
    <tabColor theme="4" tint="0.39997558519241921"/>
    <pageSetUpPr fitToPage="1"/>
  </sheetPr>
  <dimension ref="B1:AK42"/>
  <sheetViews>
    <sheetView topLeftCell="A6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37" width="29.44140625" style="5" bestFit="1" customWidth="1"/>
    <col min="38" max="16384" width="2.33203125" style="5"/>
  </cols>
  <sheetData>
    <row r="1" spans="2:37" ht="14.25" thickBot="1" x14ac:dyDescent="0.2">
      <c r="B1" s="29" t="s">
        <v>110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</row>
    <row r="15" spans="2:37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K15" s="79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108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김해센터(저온)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경상남도 김해시 진례면 
테크노밸리로 193-28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김해시 진례면 
테크노밸리로 193-28
TEL 070-4398-2825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126" priority="7464">
      <formula>Q13:S17=0</formula>
    </cfRule>
  </conditionalFormatting>
  <conditionalFormatting sqref="AA16:AH17">
    <cfRule type="expression" dxfId="125" priority="1">
      <formula>Q16:S22=0</formula>
    </cfRule>
  </conditionalFormatting>
  <conditionalFormatting sqref="AA34:AH35">
    <cfRule type="expression" dxfId="124" priority="7465">
      <formula>Q13:S17=0</formula>
    </cfRule>
  </conditionalFormatting>
  <conditionalFormatting sqref="AA36:AH38">
    <cfRule type="expression" dxfId="123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Q34:Q38 T34:T38 C35:D38 AA33:AA38 E33:E39 AA12:AA17" xr:uid="{D526AFC4-44DA-4D2C-B10E-1655CDA4E50D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D75D-45C9-4FBB-85E6-8AF7E9D810CA}">
  <sheetPr>
    <tabColor theme="4" tint="0.39997558519241921"/>
    <pageSetUpPr fitToPage="1"/>
  </sheetPr>
  <dimension ref="B1:AL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4" width="2.33203125" style="5"/>
    <col min="35" max="35" width="2.33203125" style="5" customWidth="1"/>
    <col min="36" max="36" width="29.44140625" style="5" bestFit="1" customWidth="1"/>
    <col min="37" max="38" width="3.5546875" style="5" bestFit="1" customWidth="1"/>
    <col min="39" max="16384" width="2.33203125" style="5"/>
  </cols>
  <sheetData>
    <row r="1" spans="2:38" ht="14.25" thickBot="1" x14ac:dyDescent="0.2">
      <c r="B1" s="29" t="s">
        <v>57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  <c r="AL13"/>
    </row>
    <row r="14" spans="2:38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  <c r="AL14"/>
    </row>
    <row r="15" spans="2:38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J15" s="26"/>
      <c r="AK15" s="79"/>
      <c r="AL1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경상남도 양산시 산막공단북3길 25(산막동 313-4)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경상남도 양산시 산막공단북3길 25(산막동 313-4)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122" priority="7462">
      <formula>Q13:S17=0</formula>
    </cfRule>
  </conditionalFormatting>
  <conditionalFormatting sqref="AA16:AH17">
    <cfRule type="expression" dxfId="121" priority="1">
      <formula>Q16:S22=0</formula>
    </cfRule>
  </conditionalFormatting>
  <conditionalFormatting sqref="AA34:AH35">
    <cfRule type="expression" dxfId="120" priority="7463">
      <formula>Q13:S17=0</formula>
    </cfRule>
  </conditionalFormatting>
  <conditionalFormatting sqref="AA36:AH38">
    <cfRule type="expression" dxfId="119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Q34:Q38 T34:T38 C35:D38 AA33:AA38 E33:E39 AA12:AA17" xr:uid="{DEE5F936-4430-4650-99AC-44829856EF15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D164-5857-4B14-BA6C-816D804014ED}">
  <sheetPr>
    <tabColor theme="4" tint="0.39997558519241921"/>
    <pageSetUpPr fitToPage="1"/>
  </sheetPr>
  <dimension ref="B1:AO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39" width="2.33203125" style="5"/>
    <col min="40" max="40" width="28.44140625" style="5" bestFit="1" customWidth="1"/>
    <col min="41" max="41" width="3.5546875" style="5" bestFit="1" customWidth="1"/>
    <col min="42" max="16384" width="2.33203125" style="5"/>
  </cols>
  <sheetData>
    <row r="1" spans="2:41" ht="14.25" thickBot="1" x14ac:dyDescent="0.2">
      <c r="B1" s="29" t="s">
        <v>56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  <c r="AN13"/>
      <c r="AO13"/>
    </row>
    <row r="14" spans="2:41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406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  <c r="AN14"/>
      <c r="AO14"/>
    </row>
    <row r="15" spans="2:41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406"/>
      <c r="W15" s="251">
        <f>IFERROR(Q15-(T15*M15),"")</f>
        <v>0</v>
      </c>
      <c r="X15" s="252"/>
      <c r="Y15" s="252"/>
      <c r="Z15" s="253"/>
      <c r="AA15" s="254" t="str">
        <f>IF(Q15=0,"",$B$13+9)</f>
        <v/>
      </c>
      <c r="AB15" s="250"/>
      <c r="AC15" s="250"/>
      <c r="AD15" s="250"/>
      <c r="AE15" s="250"/>
      <c r="AF15" s="250"/>
      <c r="AG15" s="250"/>
      <c r="AH15" s="255"/>
      <c r="AJ15"/>
      <c r="AK15" s="78"/>
      <c r="AN15" s="26"/>
      <c r="AO15"/>
    </row>
    <row r="16" spans="2:41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31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세종센터(저온)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세종특별자치시 연동면
응암리 925 E동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 t="str">
        <f>AA15</f>
        <v/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세종특별자치시 연동면
응암리 925 E동
허승현 대리 044-862-4400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4">
    <mergeCell ref="R6:U7"/>
    <mergeCell ref="V6:AA7"/>
    <mergeCell ref="AB6:AC7"/>
    <mergeCell ref="AD6:AH7"/>
    <mergeCell ref="C8:F9"/>
    <mergeCell ref="G8:P9"/>
    <mergeCell ref="R8:U9"/>
    <mergeCell ref="V8:AH9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E12:L12"/>
    <mergeCell ref="M12:P12"/>
    <mergeCell ref="Q12:S12"/>
    <mergeCell ref="T12:V12"/>
    <mergeCell ref="W12:Z12"/>
    <mergeCell ref="AA12:AH12"/>
    <mergeCell ref="C10:F11"/>
    <mergeCell ref="G10:P11"/>
    <mergeCell ref="R10:U11"/>
    <mergeCell ref="V10:AA11"/>
    <mergeCell ref="AB10:AC11"/>
    <mergeCell ref="AD10:AH11"/>
    <mergeCell ref="AA13:AH13"/>
    <mergeCell ref="E14:L14"/>
    <mergeCell ref="M14:P14"/>
    <mergeCell ref="Q14:S14"/>
    <mergeCell ref="T14:V14"/>
    <mergeCell ref="W14:Z14"/>
    <mergeCell ref="AA14:AH14"/>
    <mergeCell ref="B13:D13"/>
    <mergeCell ref="E13:L13"/>
    <mergeCell ref="M13:P13"/>
    <mergeCell ref="Q13:S13"/>
    <mergeCell ref="T13:V13"/>
    <mergeCell ref="W13:Z13"/>
    <mergeCell ref="E16:L16"/>
    <mergeCell ref="M16:P16"/>
    <mergeCell ref="Q16:S16"/>
    <mergeCell ref="T16:V16"/>
    <mergeCell ref="W16:Z16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34:Z36">
    <cfRule type="expression" dxfId="118" priority="7468">
      <formula>Q34:S38=0</formula>
    </cfRule>
  </conditionalFormatting>
  <conditionalFormatting sqref="W37:Z38">
    <cfRule type="expression" dxfId="117" priority="3">
      <formula>Q37:S43=0</formula>
    </cfRule>
  </conditionalFormatting>
  <conditionalFormatting sqref="AA36:AH36">
    <cfRule type="expression" dxfId="116" priority="1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29 W40 B2:B4 C31 C2:F3 C6 C10 C4 C27 D21:F24 B21:C25 W19 Q2:AH11 C33:D33 G8:L11 N8:P11 H2:K5 G2:G6 M2:P5 L2:L6 G29:L32 N29:P32 H21:K26 G21:G27 Q21:AH32 M21:P26 L21:L27 F18:M18 Q13:Q17 E13:E18 M8:M17 B12:B19 C14:D17 B33:B40 T13:T17 M29:M39 Q34:Q38 T34:T38 C35:D38 AA33:AA38 E33:E39 AA12:AA17" xr:uid="{69B811F8-C48C-49FC-B696-206AF6F6FD61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9739E-B8F5-4E0F-A112-138DCD9B40B1}">
  <sheetPr>
    <tabColor theme="4" tint="0.39997558519241921"/>
    <pageSetUpPr fitToPage="1"/>
  </sheetPr>
  <dimension ref="B1:AJ42"/>
  <sheetViews>
    <sheetView topLeftCell="A8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16384" width="2.33203125" style="5"/>
  </cols>
  <sheetData>
    <row r="1" spans="2:36" ht="14.25" thickBot="1" x14ac:dyDescent="0.2">
      <c r="B1" s="29" t="s">
        <v>55</v>
      </c>
      <c r="C1" s="28"/>
    </row>
    <row r="2" spans="2:36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6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6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6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6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6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6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6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6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6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6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6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</row>
    <row r="14" spans="2:36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</row>
    <row r="15" spans="2:36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 t="str">
        <f>IF(Q15=0,"",$B$13+9)</f>
        <v/>
      </c>
      <c r="AB15" s="250"/>
      <c r="AC15" s="250"/>
      <c r="AD15" s="250"/>
      <c r="AE15" s="250"/>
      <c r="AF15" s="250"/>
      <c r="AG15" s="250"/>
      <c r="AH15" s="255"/>
    </row>
    <row r="16" spans="2:36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전라남도 장성군 황룡면 황룡리 44-2 2층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장성센터(저온)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전라남도 장성군 황룡면 황룡리 44-2 2층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/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전라남도 장성군 황룡면 황룡리 44-2 2층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E13:E17 M8:M17 C14:D17 B12:B19 B33:B40 T13:T17 M29:M39 Q34:Q38 T34:T38 C35:D38 AA33:AA38 E33:E39 AA12:AA17" xr:uid="{2F54815B-95B1-4A70-8B31-E0E25A874394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94116-78E1-4D83-916A-EF95ED31B680}">
  <sheetPr>
    <tabColor theme="4" tint="0.39997558519241921"/>
    <pageSetUpPr fitToPage="1"/>
  </sheetPr>
  <dimension ref="B1:AK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37" width="29.44140625" style="5" bestFit="1" customWidth="1"/>
    <col min="38" max="16384" width="2.33203125" style="5"/>
  </cols>
  <sheetData>
    <row r="1" spans="2:37" ht="14.25" thickBot="1" x14ac:dyDescent="0.2">
      <c r="B1" s="29" t="s">
        <v>139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</row>
    <row r="14" spans="2:37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</row>
    <row r="15" spans="2:37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K15" s="78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김천시 어모면 옥율리 212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김천센터(저온)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김천시 어모면 옥율리 212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7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7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  <c r="AK34"/>
    </row>
    <row r="35" spans="2:37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  <c r="AK35"/>
    </row>
    <row r="36" spans="2:37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  <c r="AK36" s="26"/>
    </row>
    <row r="37" spans="2:37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7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7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7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김천시 어모면 옥율리 212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7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7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5">
    <cfRule type="expression" dxfId="115" priority="7459">
      <formula>Q13:S17=0</formula>
    </cfRule>
  </conditionalFormatting>
  <conditionalFormatting sqref="W16:Z17">
    <cfRule type="expression" dxfId="114" priority="3">
      <formula>Q16:S22=0</formula>
    </cfRule>
  </conditionalFormatting>
  <conditionalFormatting sqref="W34:Z36">
    <cfRule type="expression" dxfId="113" priority="7460">
      <formula>Q13:S17=0</formula>
    </cfRule>
  </conditionalFormatting>
  <conditionalFormatting sqref="W37:Z38">
    <cfRule type="expression" dxfId="112" priority="4">
      <formula>Q16:S22=0</formula>
    </cfRule>
  </conditionalFormatting>
  <conditionalFormatting sqref="AA13:AH15">
    <cfRule type="expression" dxfId="111" priority="7461">
      <formula>Q13:S17=0</formula>
    </cfRule>
  </conditionalFormatting>
  <conditionalFormatting sqref="AA16:AH17">
    <cfRule type="expression" dxfId="110" priority="2">
      <formula>Q16:S22=0</formula>
    </cfRule>
  </conditionalFormatting>
  <conditionalFormatting sqref="AA34:AH35">
    <cfRule type="expression" dxfId="109" priority="7467">
      <formula>Q34:S38=0</formula>
    </cfRule>
  </conditionalFormatting>
  <conditionalFormatting sqref="AA36:AH38">
    <cfRule type="expression" dxfId="108" priority="1">
      <formula>Q36:S42=0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AA12:AA17 T34:T38 C35:D38 AA33:AA38 E33:E39 Q34:Q38" xr:uid="{331C761C-94D5-4F0B-BA1D-91184FF0554A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796E5-4B69-4B48-B858-A86AA717E470}">
  <sheetPr>
    <tabColor theme="4" tint="0.39997558519241921"/>
    <pageSetUpPr fitToPage="1"/>
  </sheetPr>
  <dimension ref="B1:AK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16384" width="2.33203125" style="5"/>
  </cols>
  <sheetData>
    <row r="1" spans="2:37" ht="14.25" thickBot="1" x14ac:dyDescent="0.2">
      <c r="B1" s="29" t="s">
        <v>136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  <c r="AK12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 s="26"/>
    </row>
    <row r="15" spans="2:37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754" t="str">
        <f>IF(Q15=0,"",$B$13+9)</f>
        <v/>
      </c>
      <c r="AB15" s="350"/>
      <c r="AC15" s="350"/>
      <c r="AD15" s="350"/>
      <c r="AE15" s="350"/>
      <c r="AF15" s="350"/>
      <c r="AG15" s="350"/>
      <c r="AH15" s="350"/>
      <c r="AI15" s="123"/>
      <c r="AK15" s="78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tr">
        <f>G8</f>
        <v>경상북도 경산시 압량읍 가야로 20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경산센터(저온)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경상북도 경산시 압량읍 가야로 20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5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5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5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5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340"/>
      <c r="AB36" s="357"/>
      <c r="AC36" s="357"/>
      <c r="AD36" s="357"/>
      <c r="AE36" s="357"/>
      <c r="AF36" s="357"/>
      <c r="AG36" s="357"/>
      <c r="AH36" s="357"/>
      <c r="AI36" s="125"/>
    </row>
    <row r="37" spans="2:35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5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5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5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경상북도 경산시 압량읍 가야로 20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5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5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4">
    <cfRule type="expression" dxfId="107" priority="7457">
      <formula>Q13:S17=0</formula>
    </cfRule>
  </conditionalFormatting>
  <conditionalFormatting sqref="AA16:AH17">
    <cfRule type="expression" dxfId="106" priority="1">
      <formula>Q16:S22=0</formula>
    </cfRule>
  </conditionalFormatting>
  <conditionalFormatting sqref="AA34:AH35">
    <cfRule type="expression" dxfId="105" priority="7458">
      <formula>Q13:S17=0</formula>
    </cfRule>
  </conditionalFormatting>
  <conditionalFormatting sqref="AA37:AH38">
    <cfRule type="expression" dxfId="104" priority="2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Q13:Q17 M8:M17 E13:E17 C14:D17 B12:B19 B33:B40 T13:T17 M29:M39 Q34:Q38 T34:T38 C35:D38 AA33:AA38 E33:E39 AA12:AA17" xr:uid="{F7E0E2A1-8700-4E53-857C-5DA43105E4FD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CCB9A-05E8-418D-A4E5-14BB2AB8F984}">
  <sheetPr>
    <tabColor theme="4" tint="0.39997558519241921"/>
    <pageSetUpPr fitToPage="1"/>
  </sheetPr>
  <dimension ref="B1:AR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6" width="2.5546875" style="5" customWidth="1"/>
    <col min="37" max="37" width="29.44140625" style="5" bestFit="1" customWidth="1"/>
    <col min="38" max="39" width="2.33203125" style="5"/>
    <col min="40" max="40" width="5.6640625" style="5" bestFit="1" customWidth="1"/>
    <col min="41" max="42" width="2.33203125" style="5"/>
    <col min="43" max="43" width="5.6640625" style="5" bestFit="1" customWidth="1"/>
    <col min="44" max="16384" width="2.33203125" style="5"/>
  </cols>
  <sheetData>
    <row r="1" spans="2:38" ht="14.25" thickBot="1" x14ac:dyDescent="0.2">
      <c r="B1" s="29" t="s">
        <v>59</v>
      </c>
    </row>
    <row r="2" spans="2:38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8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8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8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8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8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8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8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8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8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8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8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  <c r="AL13"/>
    </row>
    <row r="14" spans="2:38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  <c r="AL14"/>
    </row>
    <row r="15" spans="2:38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K15" s="26"/>
      <c r="AL15"/>
    </row>
    <row r="16" spans="2:38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4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4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4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30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4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4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4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4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4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4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4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  <c r="AR26" s="5" t="s">
        <v>42</v>
      </c>
    </row>
    <row r="27" spans="2:4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화성센터(저온)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4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44" x14ac:dyDescent="0.15">
      <c r="B29" s="210"/>
      <c r="C29" s="189" t="s">
        <v>4</v>
      </c>
      <c r="D29" s="182"/>
      <c r="E29" s="182"/>
      <c r="F29" s="182"/>
      <c r="G29" s="199" t="str">
        <f>G8</f>
        <v>경기 화성시 초록로 103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4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4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4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 화성시 초록로 103
오민수 대리 031-8077-2407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4">
    <cfRule type="expression" dxfId="103" priority="7455">
      <formula>Q13:S17=0</formula>
    </cfRule>
  </conditionalFormatting>
  <conditionalFormatting sqref="W15:Z17">
    <cfRule type="expression" dxfId="102" priority="3">
      <formula>Q15:S21=0</formula>
    </cfRule>
  </conditionalFormatting>
  <conditionalFormatting sqref="W34:Z36">
    <cfRule type="expression" dxfId="101" priority="7456">
      <formula>Q13:S17=0</formula>
    </cfRule>
  </conditionalFormatting>
  <conditionalFormatting sqref="W37:Z38">
    <cfRule type="expression" dxfId="100" priority="4">
      <formula>Q16:S22=0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W19 Q2:AH11 C33:D33 G8:L11 N8:P11 H2:K5 G2:G6 M2:P5 L2:L6 G29:L32 N29:P32 H21:K26 G21:G27 Q21:AH32 M21:P26 L21:L27 C12:E12 F18:M18 Q13:Q17 E13:E18 M8:M17 B12:B19 C14:D17 B33:B40 T13:T17 M29:M39 AA12:AA17 Q34:Q38 C35:D38 AA33:AA38 E33:E39 T34:T38" xr:uid="{512CD65E-A5D3-4D56-9F5E-36A03844F7C0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5368-C132-4C23-AB91-F5BE801846CA}">
  <sheetPr>
    <tabColor theme="4" tint="0.39997558519241921"/>
    <pageSetUpPr fitToPage="1"/>
  </sheetPr>
  <dimension ref="B1:AP42"/>
  <sheetViews>
    <sheetView topLeftCell="A4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40" width="2.33203125" style="5"/>
    <col min="41" max="41" width="28.44140625" style="5" bestFit="1" customWidth="1"/>
    <col min="42" max="42" width="3.5546875" style="5" bestFit="1" customWidth="1"/>
    <col min="43" max="16384" width="2.33203125" style="5"/>
  </cols>
  <sheetData>
    <row r="1" spans="2:42" ht="14.25" thickBot="1" x14ac:dyDescent="0.2">
      <c r="B1" s="29" t="s">
        <v>96</v>
      </c>
    </row>
    <row r="2" spans="2:42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2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2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2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2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42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2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2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2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42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2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2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  <c r="AO13"/>
      <c r="AP13"/>
    </row>
    <row r="14" spans="2:42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  <c r="AO14"/>
      <c r="AP14"/>
    </row>
    <row r="15" spans="2:42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J15"/>
      <c r="AK15" s="79"/>
      <c r="AO15" s="26"/>
      <c r="AP15"/>
    </row>
    <row r="16" spans="2:42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97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청라센터(저온)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363" t="str">
        <f>G8</f>
        <v>인천광역시 서구 북항로120번길 55,
청라로지스틱스센터3, 9층</v>
      </c>
      <c r="H29" s="363"/>
      <c r="I29" s="363"/>
      <c r="J29" s="363"/>
      <c r="K29" s="363"/>
      <c r="L29" s="363"/>
      <c r="M29" s="363"/>
      <c r="N29" s="363"/>
      <c r="O29" s="363"/>
      <c r="P29" s="363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363"/>
      <c r="H30" s="363"/>
      <c r="I30" s="363"/>
      <c r="J30" s="363"/>
      <c r="K30" s="363"/>
      <c r="L30" s="363"/>
      <c r="M30" s="363"/>
      <c r="N30" s="363"/>
      <c r="O30" s="363"/>
      <c r="P30" s="363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377">
        <f>Q13</f>
        <v>0</v>
      </c>
      <c r="R34" s="378"/>
      <c r="S34" s="379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377">
        <f>Q14</f>
        <v>0</v>
      </c>
      <c r="R35" s="378"/>
      <c r="S35" s="379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377">
        <f>Q15</f>
        <v>0</v>
      </c>
      <c r="R36" s="378"/>
      <c r="S36" s="379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인천광역시 서구 북항로120번길 55,
청라로지스틱스센터3, 9층
02)437-0500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5">
    <cfRule type="expression" dxfId="99" priority="7451">
      <formula>Q13:S17=0</formula>
    </cfRule>
  </conditionalFormatting>
  <conditionalFormatting sqref="W16:Z17">
    <cfRule type="expression" dxfId="98" priority="3">
      <formula>Q16:S22=0</formula>
    </cfRule>
  </conditionalFormatting>
  <conditionalFormatting sqref="W34:Z35">
    <cfRule type="expression" dxfId="97" priority="7452">
      <formula>Q13:S17=0</formula>
    </cfRule>
  </conditionalFormatting>
  <conditionalFormatting sqref="W36:Z38">
    <cfRule type="expression" dxfId="96" priority="4">
      <formula>Q15:S21=0</formula>
    </cfRule>
  </conditionalFormatting>
  <conditionalFormatting sqref="AA36:AH36">
    <cfRule type="expression" dxfId="95" priority="7466">
      <formula>Q16:S21=0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G8:L11 N8:P11 H2:K5 G2:G6 M2:P5 L2:L6 C12:E12 Q2:AH11 G29:L32 N29:P32 H21:K26 G21:G27 Q21:AH32 M21:P26 L21:L27 E18:M18 W19 AA12:AA17 M8:M17 E13:E17 C14:D17 B12:B19 Q34:Q38 T13:T17 M29:M39 T34:T38 C35:D38 AA33:AA38 E33:E39 B33:B40 Q13:Q17" xr:uid="{EA8CF1D6-8958-4CF1-BDBC-93D5A9538F82}"/>
  </dataValidations>
  <printOptions horizontalCentered="1"/>
  <pageMargins left="0" right="0" top="0.11811023622047245" bottom="0" header="0" footer="0"/>
  <pageSetup paperSize="9" orientation="portrait"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B7C3-4368-4B6E-AE2E-7F2DA4643E70}">
  <sheetPr>
    <tabColor theme="4" tint="0.39997558519241921"/>
    <pageSetUpPr fitToPage="1"/>
  </sheetPr>
  <dimension ref="B1:AK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16384" width="2.33203125" style="5"/>
  </cols>
  <sheetData>
    <row r="1" spans="2:37" ht="14.25" thickBot="1" x14ac:dyDescent="0.2">
      <c r="B1" s="29" t="s">
        <v>58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</row>
    <row r="14" spans="2:37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</row>
    <row r="15" spans="2:37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 t="str">
        <f>IF(Q15=0,"",$B$13+9)</f>
        <v/>
      </c>
      <c r="AB15" s="250"/>
      <c r="AC15" s="250"/>
      <c r="AD15" s="250"/>
      <c r="AE15" s="250"/>
      <c r="AF15" s="250"/>
      <c r="AG15" s="250"/>
      <c r="AH15" s="255"/>
      <c r="AJ15"/>
      <c r="AK15" s="79"/>
    </row>
    <row r="16" spans="2:37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33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평택센터(저온)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평택시 진위면 마산8로10,
진위물류센터 창고동 1층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377">
        <f>Q13</f>
        <v>0</v>
      </c>
      <c r="R34" s="378"/>
      <c r="S34" s="379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377">
        <f>Q14</f>
        <v>0</v>
      </c>
      <c r="R35" s="378"/>
      <c r="S35" s="379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377">
        <f>Q15</f>
        <v>0</v>
      </c>
      <c r="R36" s="378"/>
      <c r="S36" s="379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 t="str">
        <f>AA15</f>
        <v/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평택시 진위면 마산8로10,
진위물류센터 창고동 1층
강민구 대리 031-663-9260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W13:Z14">
    <cfRule type="expression" dxfId="94" priority="7449">
      <formula>Q13:S17=0</formula>
    </cfRule>
  </conditionalFormatting>
  <conditionalFormatting sqref="W15:Z17">
    <cfRule type="expression" dxfId="93" priority="3">
      <formula>Q15:S21=0</formula>
    </cfRule>
  </conditionalFormatting>
  <conditionalFormatting sqref="W34:Z35">
    <cfRule type="expression" dxfId="92" priority="7450">
      <formula>Q13:S17=0</formula>
    </cfRule>
  </conditionalFormatting>
  <conditionalFormatting sqref="W36:Z38">
    <cfRule type="expression" dxfId="91" priority="4">
      <formula>Q15:S21=0</formula>
    </cfRule>
  </conditionalFormatting>
  <conditionalFormatting sqref="AA36:AH36">
    <cfRule type="expression" dxfId="90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AA12:AA17 M8:M17 E13:E17 C14:D17 B12:B19 B33:B40 T13:T17 M29:M39 Q34:Q38 T34:T38 C35:D38 AA33:AA38 E33:E39 Q13:Q17" xr:uid="{E412E352-958C-439B-9694-A592C1B92633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32D7-34BE-4EDA-8EC0-3E8D8C113D3B}">
  <sheetPr>
    <tabColor theme="4" tint="0.39997558519241921"/>
    <pageSetUpPr fitToPage="1"/>
  </sheetPr>
  <dimension ref="B1:AQ42"/>
  <sheetViews>
    <sheetView topLeftCell="A9" zoomScaleNormal="100" workbookViewId="0">
      <selection activeCell="A41" sqref="A41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1" width="2.33203125" style="5"/>
    <col min="42" max="42" width="28.44140625" style="5" bestFit="1" customWidth="1"/>
    <col min="43" max="43" width="3.5546875" style="5" bestFit="1" customWidth="1"/>
    <col min="44" max="16384" width="2.33203125" style="5"/>
  </cols>
  <sheetData>
    <row r="1" spans="2:43" ht="14.25" thickBot="1" x14ac:dyDescent="0.2">
      <c r="B1" s="29" t="s">
        <v>93</v>
      </c>
    </row>
    <row r="2" spans="2:43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3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3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3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3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43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3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3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3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43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3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3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P13"/>
      <c r="AQ13"/>
    </row>
    <row r="14" spans="2:43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P14"/>
      <c r="AQ14"/>
    </row>
    <row r="15" spans="2:43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P15" s="26"/>
      <c r="AQ15"/>
    </row>
    <row r="16" spans="2:43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92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포천센터(저온)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포천시 설운동 477,B2F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포천시 설운동 477,B2F
031-543-2486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89" priority="7447">
      <formula>Q13:S17=0</formula>
    </cfRule>
  </conditionalFormatting>
  <conditionalFormatting sqref="AA16:AH17">
    <cfRule type="expression" dxfId="88" priority="1">
      <formula>Q16:S22=0</formula>
    </cfRule>
  </conditionalFormatting>
  <conditionalFormatting sqref="AA34:AH35">
    <cfRule type="expression" dxfId="87" priority="7448">
      <formula>Q13:S17=0</formula>
    </cfRule>
  </conditionalFormatting>
  <conditionalFormatting sqref="AA36:AH38">
    <cfRule type="expression" dxfId="86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G8:L11 N8:P11 H2:K5 G2:G6 M2:P5 L2:L6 C12:E12 Q2:AH11 G29:L32 N29:P32 H21:K26 G21:G27 Q21:AH32 M21:P26 L21:L27 E18:M18 W19 AA12:AA17 M8:M17 E13:E17 C14:D17 B12:B19 Q34:Q38 T13:T17 M29:M39 T34:T38 C35:D38 AA33:AA38 E33:E39 B33:B40 Q13:Q17" xr:uid="{B7CE7290-F357-4651-8EC7-08BC13DBB129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655A0-884E-415A-B5A4-00385AB0AA9A}">
  <sheetPr>
    <tabColor theme="4" tint="0.39997558519241921"/>
    <pageSetUpPr fitToPage="1"/>
  </sheetPr>
  <dimension ref="B1:AQ42"/>
  <sheetViews>
    <sheetView zoomScaleNormal="100" workbookViewId="0">
      <selection activeCell="AP29" sqref="AP29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35" width="2.33203125" style="5"/>
    <col min="36" max="37" width="2.5546875" style="5" customWidth="1"/>
    <col min="38" max="41" width="2.33203125" style="5"/>
    <col min="42" max="42" width="28.44140625" style="5" bestFit="1" customWidth="1"/>
    <col min="43" max="43" width="3.5546875" style="5" bestFit="1" customWidth="1"/>
    <col min="44" max="16384" width="2.33203125" style="5"/>
  </cols>
  <sheetData>
    <row r="1" spans="2:43" ht="14.25" thickBot="1" x14ac:dyDescent="0.2">
      <c r="B1" s="29" t="s">
        <v>38</v>
      </c>
    </row>
    <row r="2" spans="2:43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3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3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176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3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3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177</v>
      </c>
      <c r="W6" s="284"/>
      <c r="X6" s="284"/>
      <c r="Y6" s="284"/>
      <c r="Z6" s="284"/>
      <c r="AA6" s="284"/>
      <c r="AB6" s="279" t="s">
        <v>51</v>
      </c>
      <c r="AC6" s="279"/>
      <c r="AD6" s="284" t="s">
        <v>178</v>
      </c>
      <c r="AE6" s="284"/>
      <c r="AF6" s="284"/>
      <c r="AG6" s="284"/>
      <c r="AH6" s="285"/>
    </row>
    <row r="7" spans="2:43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3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179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3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3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180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181</v>
      </c>
      <c r="AE10" s="284"/>
      <c r="AF10" s="284"/>
      <c r="AG10" s="284"/>
      <c r="AH10" s="285"/>
    </row>
    <row r="11" spans="2:43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3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3" t="s">
        <v>16</v>
      </c>
      <c r="N12" s="24"/>
      <c r="O12" s="24"/>
      <c r="P12" s="2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3" ht="21.95" customHeight="1" x14ac:dyDescent="0.15">
      <c r="B13" s="256">
        <f>'원주(날짜변경!!)'!$B$13</f>
        <v>46307</v>
      </c>
      <c r="C13" s="254"/>
      <c r="D13" s="257"/>
      <c r="E13" s="243" t="s">
        <v>182</v>
      </c>
      <c r="F13" s="244"/>
      <c r="G13" s="244"/>
      <c r="H13" s="244"/>
      <c r="I13" s="244"/>
      <c r="J13" s="244"/>
      <c r="K13" s="244"/>
      <c r="L13" s="245"/>
      <c r="M13" s="243">
        <v>40</v>
      </c>
      <c r="N13" s="244"/>
      <c r="O13" s="244"/>
      <c r="P13" s="245"/>
      <c r="Q13" s="246">
        <f>IFERROR(VLOOKUP(B1,'피자코리아피벗발주량 (2)'!A:DF,2,FALSE),0)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B$13+9</f>
        <v>46316</v>
      </c>
      <c r="AB13" s="250"/>
      <c r="AC13" s="250"/>
      <c r="AD13" s="250"/>
      <c r="AE13" s="250"/>
      <c r="AF13" s="250"/>
      <c r="AG13" s="250"/>
      <c r="AH13" s="255"/>
      <c r="AJ13"/>
      <c r="AK13"/>
      <c r="AP13"/>
      <c r="AQ13"/>
    </row>
    <row r="14" spans="2:43" ht="21.95" customHeight="1" x14ac:dyDescent="0.15">
      <c r="B14" s="17" t="s">
        <v>42</v>
      </c>
      <c r="C14" s="18" t="s">
        <v>42</v>
      </c>
      <c r="D14" s="18" t="s">
        <v>42</v>
      </c>
      <c r="E14" s="243" t="s">
        <v>183</v>
      </c>
      <c r="F14" s="244"/>
      <c r="G14" s="244"/>
      <c r="H14" s="244"/>
      <c r="I14" s="244"/>
      <c r="J14" s="244"/>
      <c r="K14" s="244"/>
      <c r="L14" s="245"/>
      <c r="M14" s="243">
        <v>40</v>
      </c>
      <c r="N14" s="244"/>
      <c r="O14" s="244"/>
      <c r="P14" s="245"/>
      <c r="Q14" s="246">
        <f>IFERROR(VLOOKUP(B1,'피자코리아피벗발주량 (2)'!A:DF,3,FALSE),0)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B$13+9</f>
        <v>46316</v>
      </c>
      <c r="AB14" s="250"/>
      <c r="AC14" s="250"/>
      <c r="AD14" s="250"/>
      <c r="AE14" s="250"/>
      <c r="AF14" s="250"/>
      <c r="AG14" s="250"/>
      <c r="AH14" s="255"/>
      <c r="AJ14"/>
      <c r="AK14"/>
      <c r="AP14"/>
      <c r="AQ14"/>
    </row>
    <row r="15" spans="2:43" ht="21.95" customHeight="1" x14ac:dyDescent="0.15">
      <c r="B15" s="6"/>
      <c r="C15" s="15"/>
      <c r="D15" s="7"/>
      <c r="E15" s="243" t="s">
        <v>184</v>
      </c>
      <c r="F15" s="244"/>
      <c r="G15" s="244"/>
      <c r="H15" s="244"/>
      <c r="I15" s="244"/>
      <c r="J15" s="244"/>
      <c r="K15" s="244"/>
      <c r="L15" s="245"/>
      <c r="M15" s="243">
        <v>20</v>
      </c>
      <c r="N15" s="244"/>
      <c r="O15" s="244"/>
      <c r="P15" s="245"/>
      <c r="Q15" s="246">
        <f>IFERROR(VLOOKUP(B1,'피자코리아피벗발주량 (2)'!A:DF,4,FALSE),0)</f>
        <v>0</v>
      </c>
      <c r="R15" s="247"/>
      <c r="S15" s="248"/>
      <c r="T15" s="249">
        <f>IFERROR(ROUNDDOWN(Q15/M15,0),"")</f>
        <v>0</v>
      </c>
      <c r="U15" s="250"/>
      <c r="V15" s="250"/>
      <c r="W15" s="251">
        <f>IFERROR(Q15-(T15*M15),"")</f>
        <v>0</v>
      </c>
      <c r="X15" s="252"/>
      <c r="Y15" s="252"/>
      <c r="Z15" s="253"/>
      <c r="AA15" s="254">
        <f>B$13+9</f>
        <v>46316</v>
      </c>
      <c r="AB15" s="250"/>
      <c r="AC15" s="250"/>
      <c r="AD15" s="250"/>
      <c r="AE15" s="250"/>
      <c r="AF15" s="250"/>
      <c r="AG15" s="250"/>
      <c r="AH15" s="255"/>
      <c r="AJ15"/>
      <c r="AK15" s="78"/>
      <c r="AP15" s="26"/>
      <c r="AQ15"/>
    </row>
    <row r="16" spans="2:43" ht="21.95" customHeight="1" x14ac:dyDescent="0.15">
      <c r="B16" s="6"/>
      <c r="C16" s="15"/>
      <c r="D16" s="7"/>
      <c r="E16" s="708"/>
      <c r="F16" s="709"/>
      <c r="G16" s="709"/>
      <c r="H16" s="709"/>
      <c r="I16" s="709"/>
      <c r="J16" s="709"/>
      <c r="K16" s="709"/>
      <c r="L16" s="710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</row>
    <row r="17" spans="2:34" ht="21.95" customHeight="1" x14ac:dyDescent="0.15">
      <c r="B17" s="6"/>
      <c r="C17" s="15"/>
      <c r="D17" s="7"/>
      <c r="E17" s="705"/>
      <c r="F17" s="706"/>
      <c r="G17" s="706"/>
      <c r="H17" s="706"/>
      <c r="I17" s="706"/>
      <c r="J17" s="706"/>
      <c r="K17" s="706"/>
      <c r="L17" s="707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16.5" customHeight="1" thickBot="1" x14ac:dyDescent="0.2">
      <c r="B18" s="221" t="s">
        <v>25</v>
      </c>
      <c r="C18" s="222"/>
      <c r="D18" s="223"/>
      <c r="E18" s="224"/>
      <c r="F18" s="225"/>
      <c r="G18" s="225"/>
      <c r="H18" s="225"/>
      <c r="I18" s="225"/>
      <c r="J18" s="225"/>
      <c r="K18" s="225"/>
      <c r="L18" s="225"/>
      <c r="M18" s="226">
        <f>SUM(Q13:S17)</f>
        <v>0</v>
      </c>
      <c r="N18" s="227"/>
      <c r="O18" s="227"/>
      <c r="P18" s="227"/>
      <c r="Q18" s="227"/>
      <c r="R18" s="227"/>
      <c r="S18" s="227"/>
      <c r="T18" s="227"/>
      <c r="U18" s="227"/>
      <c r="V18" s="227"/>
      <c r="W18" s="227"/>
      <c r="X18" s="227"/>
      <c r="Y18" s="227"/>
      <c r="Z18" s="228"/>
      <c r="AA18" s="229"/>
      <c r="AB18" s="229"/>
      <c r="AC18" s="229"/>
      <c r="AD18" s="229"/>
      <c r="AE18" s="229"/>
      <c r="AF18" s="229"/>
      <c r="AG18" s="229"/>
      <c r="AH18" s="230"/>
    </row>
    <row r="19" spans="2:34" ht="17.100000000000001" customHeight="1" x14ac:dyDescent="0.15">
      <c r="B19" s="231" t="s">
        <v>17</v>
      </c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3"/>
      <c r="W19" s="237" t="s">
        <v>32</v>
      </c>
      <c r="X19" s="238"/>
      <c r="Y19" s="238"/>
      <c r="Z19" s="238"/>
      <c r="AA19" s="238"/>
      <c r="AB19" s="238"/>
      <c r="AC19" s="238"/>
      <c r="AD19" s="238"/>
      <c r="AE19" s="238"/>
      <c r="AF19" s="238"/>
      <c r="AG19" s="238"/>
      <c r="AH19" s="239"/>
    </row>
    <row r="20" spans="2:34" ht="17.100000000000001" customHeight="1" thickBot="1" x14ac:dyDescent="0.2">
      <c r="B20" s="234"/>
      <c r="C20" s="235"/>
      <c r="D20" s="235"/>
      <c r="E20" s="235"/>
      <c r="F20" s="235"/>
      <c r="G20" s="235"/>
      <c r="H20" s="235"/>
      <c r="I20" s="235"/>
      <c r="J20" s="235"/>
      <c r="K20" s="235"/>
      <c r="L20" s="235"/>
      <c r="M20" s="235"/>
      <c r="N20" s="235"/>
      <c r="O20" s="235"/>
      <c r="P20" s="235"/>
      <c r="Q20" s="235"/>
      <c r="R20" s="235"/>
      <c r="S20" s="235"/>
      <c r="T20" s="235"/>
      <c r="U20" s="235"/>
      <c r="V20" s="236"/>
      <c r="W20" s="240"/>
      <c r="X20" s="241"/>
      <c r="Y20" s="241"/>
      <c r="Z20" s="241"/>
      <c r="AA20" s="241"/>
      <c r="AB20" s="241"/>
      <c r="AC20" s="241"/>
      <c r="AD20" s="241"/>
      <c r="AE20" s="241"/>
      <c r="AF20" s="241"/>
      <c r="AG20" s="241"/>
      <c r="AH20" s="242"/>
    </row>
    <row r="21" spans="2:34" ht="9.9499999999999993" customHeight="1" x14ac:dyDescent="0.15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4"/>
      <c r="AB21" s="4"/>
      <c r="AC21" s="4"/>
      <c r="AD21" s="4"/>
      <c r="AE21" s="4"/>
      <c r="AF21" s="4"/>
      <c r="AG21" s="4"/>
      <c r="AH21" s="4"/>
    </row>
    <row r="22" spans="2:34" ht="9.9499999999999993" customHeight="1" thickBot="1" x14ac:dyDescent="0.2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2:34" ht="15" customHeight="1" x14ac:dyDescent="0.15">
      <c r="B23" s="202" t="s">
        <v>12</v>
      </c>
      <c r="C23" s="203"/>
      <c r="D23" s="204"/>
      <c r="E23" s="204"/>
      <c r="F23" s="204"/>
      <c r="G23" s="204"/>
      <c r="H23" s="204"/>
      <c r="I23" s="204"/>
      <c r="J23" s="204"/>
      <c r="K23" s="204"/>
      <c r="L23" s="204"/>
      <c r="M23" s="204"/>
      <c r="N23" s="204"/>
      <c r="O23" s="204"/>
      <c r="P23" s="204"/>
      <c r="Q23" s="204"/>
      <c r="R23" s="204"/>
      <c r="S23" s="204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5"/>
    </row>
    <row r="24" spans="2:34" ht="20.100000000000001" customHeight="1" x14ac:dyDescent="0.15">
      <c r="B24" s="206"/>
      <c r="C24" s="207"/>
      <c r="D24" s="208"/>
      <c r="E24" s="208"/>
      <c r="F24" s="208"/>
      <c r="G24" s="208"/>
      <c r="H24" s="208"/>
      <c r="I24" s="208"/>
      <c r="J24" s="208"/>
      <c r="K24" s="208"/>
      <c r="L24" s="208"/>
      <c r="M24" s="208"/>
      <c r="N24" s="208"/>
      <c r="O24" s="208"/>
      <c r="P24" s="208"/>
      <c r="Q24" s="208"/>
      <c r="R24" s="208"/>
      <c r="S24" s="208"/>
      <c r="T24" s="208"/>
      <c r="U24" s="208"/>
      <c r="V24" s="208"/>
      <c r="W24" s="208"/>
      <c r="X24" s="208"/>
      <c r="Y24" s="208"/>
      <c r="Z24" s="208"/>
      <c r="AA24" s="208"/>
      <c r="AB24" s="208"/>
      <c r="AC24" s="208"/>
      <c r="AD24" s="208"/>
      <c r="AE24" s="208"/>
      <c r="AF24" s="208"/>
      <c r="AG24" s="208"/>
      <c r="AH24" s="209"/>
    </row>
    <row r="25" spans="2:34" x14ac:dyDescent="0.15">
      <c r="B25" s="210" t="s">
        <v>0</v>
      </c>
      <c r="C25" s="189" t="str">
        <f>C4</f>
        <v>등록번호</v>
      </c>
      <c r="D25" s="189"/>
      <c r="E25" s="189"/>
      <c r="F25" s="189"/>
      <c r="G25" s="211"/>
      <c r="H25" s="211"/>
      <c r="I25" s="211"/>
      <c r="J25" s="211"/>
      <c r="K25" s="211"/>
      <c r="L25" s="211"/>
      <c r="M25" s="211"/>
      <c r="N25" s="211"/>
      <c r="O25" s="211"/>
      <c r="P25" s="211"/>
      <c r="Q25" s="189" t="s">
        <v>2</v>
      </c>
      <c r="R25" s="182" t="s">
        <v>3</v>
      </c>
      <c r="S25" s="182"/>
      <c r="T25" s="182"/>
      <c r="U25" s="182"/>
      <c r="V25" s="213" t="str">
        <f>V4</f>
        <v>140-81-22086</v>
      </c>
      <c r="W25" s="213"/>
      <c r="X25" s="213"/>
      <c r="Y25" s="213"/>
      <c r="Z25" s="213"/>
      <c r="AA25" s="213"/>
      <c r="AB25" s="213"/>
      <c r="AC25" s="213"/>
      <c r="AD25" s="213"/>
      <c r="AE25" s="213"/>
      <c r="AF25" s="213"/>
      <c r="AG25" s="213"/>
      <c r="AH25" s="214"/>
    </row>
    <row r="26" spans="2:34" x14ac:dyDescent="0.15">
      <c r="B26" s="210"/>
      <c r="C26" s="189"/>
      <c r="D26" s="189"/>
      <c r="E26" s="189"/>
      <c r="F26" s="189"/>
      <c r="G26" s="211"/>
      <c r="H26" s="211"/>
      <c r="I26" s="211"/>
      <c r="J26" s="211"/>
      <c r="K26" s="211"/>
      <c r="L26" s="211"/>
      <c r="M26" s="211"/>
      <c r="N26" s="211"/>
      <c r="O26" s="211"/>
      <c r="P26" s="211"/>
      <c r="Q26" s="189"/>
      <c r="R26" s="182"/>
      <c r="S26" s="182"/>
      <c r="T26" s="182"/>
      <c r="U26" s="182"/>
      <c r="V26" s="213"/>
      <c r="W26" s="213"/>
      <c r="X26" s="213"/>
      <c r="Y26" s="213"/>
      <c r="Z26" s="213"/>
      <c r="AA26" s="213"/>
      <c r="AB26" s="213"/>
      <c r="AC26" s="213"/>
      <c r="AD26" s="213"/>
      <c r="AE26" s="213"/>
      <c r="AF26" s="213"/>
      <c r="AG26" s="213"/>
      <c r="AH26" s="214"/>
    </row>
    <row r="27" spans="2:34" ht="13.5" customHeight="1" x14ac:dyDescent="0.15">
      <c r="B27" s="210"/>
      <c r="C27" s="189" t="str">
        <f>C6</f>
        <v>상 호
(법인명)</v>
      </c>
      <c r="D27" s="189"/>
      <c r="E27" s="189"/>
      <c r="F27" s="189"/>
      <c r="G27" s="215" t="str">
        <f>G6</f>
        <v>(이마트24)</v>
      </c>
      <c r="H27" s="216"/>
      <c r="I27" s="216"/>
      <c r="J27" s="216"/>
      <c r="K27" s="217"/>
      <c r="L27" s="215" t="str">
        <f>L6</f>
        <v>양지센터(저온)</v>
      </c>
      <c r="M27" s="216"/>
      <c r="N27" s="216"/>
      <c r="O27" s="216"/>
      <c r="P27" s="217"/>
      <c r="Q27" s="189"/>
      <c r="R27" s="189" t="s">
        <v>1</v>
      </c>
      <c r="S27" s="189"/>
      <c r="T27" s="189"/>
      <c r="U27" s="189"/>
      <c r="V27" s="195" t="str">
        <f>V6</f>
        <v>㈜피자코리아</v>
      </c>
      <c r="W27" s="195"/>
      <c r="X27" s="195"/>
      <c r="Y27" s="195"/>
      <c r="Z27" s="195"/>
      <c r="AA27" s="195"/>
      <c r="AB27" s="182" t="s">
        <v>5</v>
      </c>
      <c r="AC27" s="182"/>
      <c r="AD27" s="195" t="str">
        <f>AD6</f>
        <v>양성기</v>
      </c>
      <c r="AE27" s="195"/>
      <c r="AF27" s="195"/>
      <c r="AG27" s="195"/>
      <c r="AH27" s="197"/>
    </row>
    <row r="28" spans="2:34" x14ac:dyDescent="0.15">
      <c r="B28" s="210"/>
      <c r="C28" s="189"/>
      <c r="D28" s="189"/>
      <c r="E28" s="189"/>
      <c r="F28" s="189"/>
      <c r="G28" s="218"/>
      <c r="H28" s="219"/>
      <c r="I28" s="219"/>
      <c r="J28" s="219"/>
      <c r="K28" s="220"/>
      <c r="L28" s="218"/>
      <c r="M28" s="219"/>
      <c r="N28" s="219"/>
      <c r="O28" s="219"/>
      <c r="P28" s="220"/>
      <c r="Q28" s="189"/>
      <c r="R28" s="189"/>
      <c r="S28" s="189"/>
      <c r="T28" s="189"/>
      <c r="U28" s="189"/>
      <c r="V28" s="195"/>
      <c r="W28" s="195"/>
      <c r="X28" s="195"/>
      <c r="Y28" s="195"/>
      <c r="Z28" s="195"/>
      <c r="AA28" s="195"/>
      <c r="AB28" s="182"/>
      <c r="AC28" s="182"/>
      <c r="AD28" s="195"/>
      <c r="AE28" s="195"/>
      <c r="AF28" s="195"/>
      <c r="AG28" s="195"/>
      <c r="AH28" s="197"/>
    </row>
    <row r="29" spans="2:34" x14ac:dyDescent="0.15">
      <c r="B29" s="210"/>
      <c r="C29" s="189" t="s">
        <v>4</v>
      </c>
      <c r="D29" s="182"/>
      <c r="E29" s="182"/>
      <c r="F29" s="182"/>
      <c r="G29" s="199" t="str">
        <f>G8</f>
        <v>경기도 용인시 처인구 양지면
제일리 453-7</v>
      </c>
      <c r="H29" s="199"/>
      <c r="I29" s="199"/>
      <c r="J29" s="199"/>
      <c r="K29" s="199"/>
      <c r="L29" s="199"/>
      <c r="M29" s="199"/>
      <c r="N29" s="199"/>
      <c r="O29" s="199"/>
      <c r="P29" s="199"/>
      <c r="Q29" s="189"/>
      <c r="R29" s="189" t="s">
        <v>4</v>
      </c>
      <c r="S29" s="189"/>
      <c r="T29" s="189"/>
      <c r="U29" s="189"/>
      <c r="V29" s="200" t="str">
        <f>V8</f>
        <v>인천광역시 남동구 호구포로 111(고잔동,101블럭14로트)</v>
      </c>
      <c r="W29" s="200"/>
      <c r="X29" s="200"/>
      <c r="Y29" s="200"/>
      <c r="Z29" s="200"/>
      <c r="AA29" s="200"/>
      <c r="AB29" s="200"/>
      <c r="AC29" s="200"/>
      <c r="AD29" s="200"/>
      <c r="AE29" s="200"/>
      <c r="AF29" s="200"/>
      <c r="AG29" s="200"/>
      <c r="AH29" s="201"/>
    </row>
    <row r="30" spans="2:34" x14ac:dyDescent="0.15">
      <c r="B30" s="210"/>
      <c r="C30" s="182"/>
      <c r="D30" s="182"/>
      <c r="E30" s="182"/>
      <c r="F30" s="182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89"/>
      <c r="R30" s="189"/>
      <c r="S30" s="189"/>
      <c r="T30" s="189"/>
      <c r="U30" s="189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1"/>
    </row>
    <row r="31" spans="2:34" ht="13.5" customHeight="1" x14ac:dyDescent="0.15">
      <c r="B31" s="210"/>
      <c r="C31" s="189" t="s">
        <v>6</v>
      </c>
      <c r="D31" s="189"/>
      <c r="E31" s="189"/>
      <c r="F31" s="189"/>
      <c r="G31" s="190"/>
      <c r="H31" s="191"/>
      <c r="I31" s="191"/>
      <c r="J31" s="191"/>
      <c r="K31" s="191"/>
      <c r="L31" s="191"/>
      <c r="M31" s="191"/>
      <c r="N31" s="191"/>
      <c r="O31" s="191"/>
      <c r="P31" s="191"/>
      <c r="Q31" s="189"/>
      <c r="R31" s="182" t="s">
        <v>13</v>
      </c>
      <c r="S31" s="182"/>
      <c r="T31" s="182"/>
      <c r="U31" s="182"/>
      <c r="V31" s="194" t="str">
        <f>V10</f>
        <v>도소매,제조업</v>
      </c>
      <c r="W31" s="195"/>
      <c r="X31" s="195"/>
      <c r="Y31" s="195"/>
      <c r="Z31" s="195"/>
      <c r="AA31" s="195"/>
      <c r="AB31" s="182" t="s">
        <v>14</v>
      </c>
      <c r="AC31" s="182"/>
      <c r="AD31" s="195" t="str">
        <f>AD10</f>
        <v>치즈및기타식품류</v>
      </c>
      <c r="AE31" s="195"/>
      <c r="AF31" s="195"/>
      <c r="AG31" s="195"/>
      <c r="AH31" s="197"/>
    </row>
    <row r="32" spans="2:34" x14ac:dyDescent="0.15">
      <c r="B32" s="210"/>
      <c r="C32" s="189"/>
      <c r="D32" s="189"/>
      <c r="E32" s="189"/>
      <c r="F32" s="189"/>
      <c r="G32" s="191"/>
      <c r="H32" s="191"/>
      <c r="I32" s="191"/>
      <c r="J32" s="191"/>
      <c r="K32" s="191"/>
      <c r="L32" s="191"/>
      <c r="M32" s="192"/>
      <c r="N32" s="192"/>
      <c r="O32" s="192"/>
      <c r="P32" s="192"/>
      <c r="Q32" s="212"/>
      <c r="R32" s="193"/>
      <c r="S32" s="193"/>
      <c r="T32" s="193"/>
      <c r="U32" s="193"/>
      <c r="V32" s="196"/>
      <c r="W32" s="196"/>
      <c r="X32" s="196"/>
      <c r="Y32" s="196"/>
      <c r="Z32" s="196"/>
      <c r="AA32" s="196"/>
      <c r="AB32" s="193"/>
      <c r="AC32" s="193"/>
      <c r="AD32" s="196"/>
      <c r="AE32" s="196"/>
      <c r="AF32" s="196"/>
      <c r="AG32" s="196"/>
      <c r="AH32" s="198"/>
    </row>
    <row r="33" spans="2:34" ht="20.100000000000001" customHeight="1" x14ac:dyDescent="0.15">
      <c r="B33" s="12" t="s">
        <v>10</v>
      </c>
      <c r="C33" s="13" t="s">
        <v>7</v>
      </c>
      <c r="D33" s="11" t="s">
        <v>8</v>
      </c>
      <c r="E33" s="182" t="s">
        <v>9</v>
      </c>
      <c r="F33" s="183"/>
      <c r="G33" s="183"/>
      <c r="H33" s="183"/>
      <c r="I33" s="183"/>
      <c r="J33" s="183"/>
      <c r="K33" s="183"/>
      <c r="L33" s="184"/>
      <c r="M33" s="185" t="s">
        <v>16</v>
      </c>
      <c r="N33" s="185"/>
      <c r="O33" s="185"/>
      <c r="P33" s="185"/>
      <c r="Q33" s="186" t="s">
        <v>25</v>
      </c>
      <c r="R33" s="186"/>
      <c r="S33" s="186"/>
      <c r="T33" s="186" t="s">
        <v>34</v>
      </c>
      <c r="U33" s="186"/>
      <c r="V33" s="186"/>
      <c r="W33" s="185" t="s">
        <v>41</v>
      </c>
      <c r="X33" s="185"/>
      <c r="Y33" s="185"/>
      <c r="Z33" s="185"/>
      <c r="AA33" s="187" t="s">
        <v>24</v>
      </c>
      <c r="AB33" s="185"/>
      <c r="AC33" s="185"/>
      <c r="AD33" s="185"/>
      <c r="AE33" s="185"/>
      <c r="AF33" s="185"/>
      <c r="AG33" s="185"/>
      <c r="AH33" s="188"/>
    </row>
    <row r="34" spans="2:34" ht="21.95" customHeight="1" x14ac:dyDescent="0.15">
      <c r="B34" s="179">
        <f>B13</f>
        <v>46307</v>
      </c>
      <c r="C34" s="180"/>
      <c r="D34" s="181"/>
      <c r="E34" s="153" t="str">
        <f>E13</f>
        <v>라쿠치나)베이컨포테이토피자80g</v>
      </c>
      <c r="F34" s="154"/>
      <c r="G34" s="154"/>
      <c r="H34" s="154"/>
      <c r="I34" s="154"/>
      <c r="J34" s="154"/>
      <c r="K34" s="154"/>
      <c r="L34" s="154"/>
      <c r="M34" s="173">
        <f>M13</f>
        <v>40</v>
      </c>
      <c r="N34" s="173"/>
      <c r="O34" s="173"/>
      <c r="P34" s="173"/>
      <c r="Q34" s="174">
        <f>Q13</f>
        <v>0</v>
      </c>
      <c r="R34" s="174"/>
      <c r="S34" s="174"/>
      <c r="T34" s="175">
        <f>T13</f>
        <v>0</v>
      </c>
      <c r="U34" s="175"/>
      <c r="V34" s="175"/>
      <c r="W34" s="176">
        <f>W13</f>
        <v>0</v>
      </c>
      <c r="X34" s="176"/>
      <c r="Y34" s="176"/>
      <c r="Z34" s="176"/>
      <c r="AA34" s="177">
        <f>AA13</f>
        <v>46316</v>
      </c>
      <c r="AB34" s="173"/>
      <c r="AC34" s="173"/>
      <c r="AD34" s="173"/>
      <c r="AE34" s="173"/>
      <c r="AF34" s="173"/>
      <c r="AG34" s="173"/>
      <c r="AH34" s="178"/>
    </row>
    <row r="35" spans="2:34" ht="21.95" customHeight="1" x14ac:dyDescent="0.15">
      <c r="B35" s="19" t="str">
        <f>B14</f>
        <v xml:space="preserve"> </v>
      </c>
      <c r="C35" s="20" t="str">
        <f>C14</f>
        <v xml:space="preserve"> </v>
      </c>
      <c r="D35" s="21" t="str">
        <f>D14</f>
        <v xml:space="preserve"> </v>
      </c>
      <c r="E35" s="153" t="str">
        <f>E14</f>
        <v>라쿠치나)비프불고기피자80g</v>
      </c>
      <c r="F35" s="154"/>
      <c r="G35" s="154"/>
      <c r="H35" s="154"/>
      <c r="I35" s="154"/>
      <c r="J35" s="154"/>
      <c r="K35" s="154"/>
      <c r="L35" s="154"/>
      <c r="M35" s="173">
        <f>M14</f>
        <v>40</v>
      </c>
      <c r="N35" s="173"/>
      <c r="O35" s="173"/>
      <c r="P35" s="173"/>
      <c r="Q35" s="174">
        <f>Q14</f>
        <v>0</v>
      </c>
      <c r="R35" s="174"/>
      <c r="S35" s="174"/>
      <c r="T35" s="175">
        <f>T14</f>
        <v>0</v>
      </c>
      <c r="U35" s="175"/>
      <c r="V35" s="175"/>
      <c r="W35" s="176">
        <f>W14</f>
        <v>0</v>
      </c>
      <c r="X35" s="176"/>
      <c r="Y35" s="176"/>
      <c r="Z35" s="176"/>
      <c r="AA35" s="177">
        <f>AA14</f>
        <v>46316</v>
      </c>
      <c r="AB35" s="173"/>
      <c r="AC35" s="173"/>
      <c r="AD35" s="173"/>
      <c r="AE35" s="173"/>
      <c r="AF35" s="173"/>
      <c r="AG35" s="173"/>
      <c r="AH35" s="178"/>
    </row>
    <row r="36" spans="2:34" ht="21.95" customHeight="1" x14ac:dyDescent="0.15">
      <c r="B36" s="9"/>
      <c r="C36" s="16"/>
      <c r="D36" s="10"/>
      <c r="E36" s="543" t="str">
        <f>E15</f>
        <v>피자)갈릭바베큐대왕피자280g</v>
      </c>
      <c r="F36" s="544"/>
      <c r="G36" s="544"/>
      <c r="H36" s="544"/>
      <c r="I36" s="544"/>
      <c r="J36" s="544"/>
      <c r="K36" s="544"/>
      <c r="L36" s="544"/>
      <c r="M36" s="173">
        <f>M15</f>
        <v>20</v>
      </c>
      <c r="N36" s="173"/>
      <c r="O36" s="173"/>
      <c r="P36" s="173"/>
      <c r="Q36" s="174">
        <f>Q15</f>
        <v>0</v>
      </c>
      <c r="R36" s="174"/>
      <c r="S36" s="174"/>
      <c r="T36" s="175">
        <f>T15</f>
        <v>0</v>
      </c>
      <c r="U36" s="175"/>
      <c r="V36" s="175"/>
      <c r="W36" s="176">
        <f>W15</f>
        <v>0</v>
      </c>
      <c r="X36" s="176"/>
      <c r="Y36" s="176"/>
      <c r="Z36" s="176"/>
      <c r="AA36" s="177">
        <f>AA15</f>
        <v>46316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9"/>
      <c r="C37" s="16"/>
      <c r="D37" s="10"/>
      <c r="E37" s="543"/>
      <c r="F37" s="544"/>
      <c r="G37" s="544"/>
      <c r="H37" s="544"/>
      <c r="I37" s="544"/>
      <c r="J37" s="544"/>
      <c r="K37" s="544"/>
      <c r="L37" s="544"/>
      <c r="M37" s="173"/>
      <c r="N37" s="173"/>
      <c r="O37" s="173"/>
      <c r="P37" s="173"/>
      <c r="Q37" s="174"/>
      <c r="R37" s="174"/>
      <c r="S37" s="174"/>
      <c r="T37" s="175"/>
      <c r="U37" s="175"/>
      <c r="V37" s="175"/>
      <c r="W37" s="176"/>
      <c r="X37" s="176"/>
      <c r="Y37" s="176"/>
      <c r="Z37" s="176"/>
      <c r="AA37" s="177"/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9"/>
      <c r="C38" s="16"/>
      <c r="D38" s="10"/>
      <c r="E38" s="543"/>
      <c r="F38" s="544"/>
      <c r="G38" s="544"/>
      <c r="H38" s="544"/>
      <c r="I38" s="544"/>
      <c r="J38" s="544"/>
      <c r="K38" s="544"/>
      <c r="L38" s="54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16.5" customHeight="1" x14ac:dyDescent="0.15">
      <c r="B39" s="150" t="str">
        <f>B18</f>
        <v>총수량</v>
      </c>
      <c r="C39" s="151"/>
      <c r="D39" s="152"/>
      <c r="E39" s="153"/>
      <c r="F39" s="154"/>
      <c r="G39" s="154"/>
      <c r="H39" s="154"/>
      <c r="I39" s="154"/>
      <c r="J39" s="154"/>
      <c r="K39" s="154"/>
      <c r="L39" s="154"/>
      <c r="M39" s="155">
        <f>M18</f>
        <v>0</v>
      </c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6"/>
      <c r="AB39" s="157"/>
      <c r="AC39" s="157"/>
      <c r="AD39" s="157"/>
      <c r="AE39" s="157"/>
      <c r="AF39" s="157"/>
      <c r="AG39" s="157"/>
      <c r="AH39" s="158"/>
    </row>
    <row r="40" spans="2:34" ht="17.100000000000001" customHeight="1" x14ac:dyDescent="0.15">
      <c r="B40" s="159" t="str">
        <f>B19</f>
        <v>3자물류 (더원물류)
담당자 박병선이사  010-4448-1456</v>
      </c>
      <c r="C40" s="160"/>
      <c r="D40" s="160"/>
      <c r="E40" s="160"/>
      <c r="F40" s="160"/>
      <c r="G40" s="160"/>
      <c r="H40" s="160"/>
      <c r="I40" s="160"/>
      <c r="J40" s="160"/>
      <c r="K40" s="160"/>
      <c r="L40" s="160"/>
      <c r="M40" s="161"/>
      <c r="N40" s="161"/>
      <c r="O40" s="161"/>
      <c r="P40" s="161"/>
      <c r="Q40" s="161"/>
      <c r="R40" s="161"/>
      <c r="S40" s="161"/>
      <c r="T40" s="161"/>
      <c r="U40" s="161"/>
      <c r="V40" s="162"/>
      <c r="W40" s="166" t="str">
        <f>W19</f>
        <v>경기도 용인시 처인구 양지면
제일리 453-7
박영범 주임 031-8027-2080</v>
      </c>
      <c r="X40" s="167"/>
      <c r="Y40" s="167"/>
      <c r="Z40" s="167"/>
      <c r="AA40" s="168"/>
      <c r="AB40" s="168"/>
      <c r="AC40" s="168"/>
      <c r="AD40" s="168"/>
      <c r="AE40" s="168"/>
      <c r="AF40" s="168"/>
      <c r="AG40" s="168"/>
      <c r="AH40" s="169"/>
    </row>
    <row r="41" spans="2:34" ht="17.100000000000001" customHeight="1" thickBot="1" x14ac:dyDescent="0.2">
      <c r="B41" s="163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64"/>
      <c r="U41" s="164"/>
      <c r="V41" s="165"/>
      <c r="W41" s="170"/>
      <c r="X41" s="171"/>
      <c r="Y41" s="171"/>
      <c r="Z41" s="171"/>
      <c r="AA41" s="171"/>
      <c r="AB41" s="171"/>
      <c r="AC41" s="171"/>
      <c r="AD41" s="171"/>
      <c r="AE41" s="171"/>
      <c r="AF41" s="171"/>
      <c r="AG41" s="171"/>
      <c r="AH41" s="172"/>
    </row>
    <row r="42" spans="2:34" ht="15" customHeight="1" x14ac:dyDescent="0.15"/>
  </sheetData>
  <mergeCells count="133">
    <mergeCell ref="AA14:AH14"/>
    <mergeCell ref="E12:L12"/>
    <mergeCell ref="Q12:S12"/>
    <mergeCell ref="T12:V12"/>
    <mergeCell ref="W12:Z12"/>
    <mergeCell ref="AA12:AH12"/>
    <mergeCell ref="AA13:AH13"/>
    <mergeCell ref="B13:D13"/>
    <mergeCell ref="E13:L13"/>
    <mergeCell ref="M13:P13"/>
    <mergeCell ref="Q13:S13"/>
    <mergeCell ref="T13:V13"/>
    <mergeCell ref="W13:Z13"/>
    <mergeCell ref="E14:L14"/>
    <mergeCell ref="M14:P14"/>
    <mergeCell ref="Q14:S14"/>
    <mergeCell ref="T14:V14"/>
    <mergeCell ref="W14:Z14"/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AA16:AH16"/>
    <mergeCell ref="E15:L15"/>
    <mergeCell ref="M15:P15"/>
    <mergeCell ref="Q15:S15"/>
    <mergeCell ref="T15:V15"/>
    <mergeCell ref="W15:Z15"/>
    <mergeCell ref="AA15:AH15"/>
    <mergeCell ref="B18:D18"/>
    <mergeCell ref="E18:L18"/>
    <mergeCell ref="M18:Z18"/>
    <mergeCell ref="AA18:AH18"/>
    <mergeCell ref="E16:L16"/>
    <mergeCell ref="M16:P16"/>
    <mergeCell ref="Q16:S16"/>
    <mergeCell ref="T16:V16"/>
    <mergeCell ref="W16:Z16"/>
    <mergeCell ref="B19:V20"/>
    <mergeCell ref="W19:AH20"/>
    <mergeCell ref="E17:L17"/>
    <mergeCell ref="M17:P17"/>
    <mergeCell ref="Q17:S17"/>
    <mergeCell ref="T17:V17"/>
    <mergeCell ref="W17:Z17"/>
    <mergeCell ref="AA17:AH17"/>
    <mergeCell ref="R27:U28"/>
    <mergeCell ref="V27:AA28"/>
    <mergeCell ref="AB27:AC28"/>
    <mergeCell ref="AD27:AH28"/>
    <mergeCell ref="C29:F30"/>
    <mergeCell ref="G29:P30"/>
    <mergeCell ref="R29:U30"/>
    <mergeCell ref="V29:AH30"/>
    <mergeCell ref="B23:AH24"/>
    <mergeCell ref="B25:B32"/>
    <mergeCell ref="C25:F26"/>
    <mergeCell ref="G25:P26"/>
    <mergeCell ref="Q25:Q32"/>
    <mergeCell ref="R25:U26"/>
    <mergeCell ref="V25:AH26"/>
    <mergeCell ref="C27:F28"/>
    <mergeCell ref="G27:K28"/>
    <mergeCell ref="L27:P28"/>
    <mergeCell ref="E33:L33"/>
    <mergeCell ref="M33:P33"/>
    <mergeCell ref="Q33:S33"/>
    <mergeCell ref="T33:V33"/>
    <mergeCell ref="W33:Z33"/>
    <mergeCell ref="AA33:AH33"/>
    <mergeCell ref="C31:F32"/>
    <mergeCell ref="G31:P32"/>
    <mergeCell ref="R31:U32"/>
    <mergeCell ref="V31:AA32"/>
    <mergeCell ref="AB31:AC32"/>
    <mergeCell ref="AD31:AH32"/>
    <mergeCell ref="AA34:AH34"/>
    <mergeCell ref="E35:L35"/>
    <mergeCell ref="M35:P35"/>
    <mergeCell ref="Q35:S35"/>
    <mergeCell ref="T35:V35"/>
    <mergeCell ref="W35:Z35"/>
    <mergeCell ref="AA35:AH35"/>
    <mergeCell ref="B34:D34"/>
    <mergeCell ref="E34:L34"/>
    <mergeCell ref="M34:P34"/>
    <mergeCell ref="Q34:S34"/>
    <mergeCell ref="T34:V34"/>
    <mergeCell ref="W34:Z34"/>
    <mergeCell ref="E37:L37"/>
    <mergeCell ref="M37:P37"/>
    <mergeCell ref="Q37:S37"/>
    <mergeCell ref="T37:V37"/>
    <mergeCell ref="W37:Z37"/>
    <mergeCell ref="AA37:AH37"/>
    <mergeCell ref="E36:L36"/>
    <mergeCell ref="M36:P36"/>
    <mergeCell ref="Q36:S36"/>
    <mergeCell ref="T36:V36"/>
    <mergeCell ref="W36:Z36"/>
    <mergeCell ref="AA36:AH36"/>
    <mergeCell ref="B39:D39"/>
    <mergeCell ref="E39:L39"/>
    <mergeCell ref="M39:Z39"/>
    <mergeCell ref="AA39:AH39"/>
    <mergeCell ref="B40:V41"/>
    <mergeCell ref="W40:AH41"/>
    <mergeCell ref="E38:L38"/>
    <mergeCell ref="M38:P38"/>
    <mergeCell ref="Q38:S38"/>
    <mergeCell ref="T38:V38"/>
    <mergeCell ref="W38:Z38"/>
    <mergeCell ref="AA38:AH38"/>
  </mergeCells>
  <phoneticPr fontId="7" type="noConversion"/>
  <conditionalFormatting sqref="AA13:AH15">
    <cfRule type="expression" dxfId="85" priority="7445">
      <formula>Q13:S17=0</formula>
    </cfRule>
  </conditionalFormatting>
  <conditionalFormatting sqref="AA16:AH17">
    <cfRule type="expression" dxfId="84" priority="1">
      <formula>Q16:S22=0</formula>
    </cfRule>
  </conditionalFormatting>
  <conditionalFormatting sqref="AA34:AH35">
    <cfRule type="expression" dxfId="83" priority="7446">
      <formula>Q13:S17=0</formula>
    </cfRule>
  </conditionalFormatting>
  <conditionalFormatting sqref="AA36:AH38">
    <cfRule type="expression" dxfId="82" priority="2">
      <formula>Q15:S21=0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29 W40 B2:B4 C31 C2:F3 C6 C10 C4 C27 D21:F24 B21:C25 C33:D33 W19 G8:L11 N8:P11 H2:K5 G2:G6 M2:P5 L2:L6 C12:E12 Q2:AH11 G29:L32 N29:P32 H21:K26 G21:G27 Q21:AH32 M21:P26 L21:L27 E18:M18 AA12:AA17 M8:M17 E13:E17 C14:D17 B12:B19 B33:B40 T13:T17 M29:M39 Q34:Q38 T34:T38 C35:D38 AA33:AA38 E33:E39 Q13:Q17" xr:uid="{8607406B-934F-4286-9ECA-F4EA427ED1C2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50D8C-54E9-4236-B2BA-14D57F75DA65}">
  <sheetPr>
    <tabColor theme="8" tint="-0.249977111117893"/>
  </sheetPr>
  <dimension ref="A1:K26"/>
  <sheetViews>
    <sheetView zoomScale="85" zoomScaleNormal="85" workbookViewId="0">
      <selection activeCell="E23" sqref="E23"/>
    </sheetView>
  </sheetViews>
  <sheetFormatPr defaultRowHeight="13.5" x14ac:dyDescent="0.15"/>
  <cols>
    <col min="1" max="1" width="10.6640625" bestFit="1" customWidth="1"/>
    <col min="2" max="2" width="27.6640625" bestFit="1" customWidth="1"/>
    <col min="3" max="4" width="27.6640625" customWidth="1"/>
    <col min="5" max="5" width="26.33203125" bestFit="1" customWidth="1"/>
    <col min="6" max="6" width="28.5546875" bestFit="1" customWidth="1"/>
    <col min="7" max="7" width="29.109375" bestFit="1" customWidth="1"/>
    <col min="8" max="8" width="28.5546875" bestFit="1" customWidth="1"/>
    <col min="9" max="9" width="28.88671875" style="35" bestFit="1" customWidth="1"/>
    <col min="10" max="11" width="8.88671875" style="35"/>
    <col min="13" max="13" width="9.44140625" bestFit="1" customWidth="1"/>
  </cols>
  <sheetData>
    <row r="1" spans="1:11" s="63" customFormat="1" ht="24.75" customHeight="1" x14ac:dyDescent="0.5">
      <c r="A1" s="71" t="s" ph="1">
        <v>231</v>
      </c>
      <c r="B1" s="71" t="s" ph="1">
        <v>66</v>
      </c>
      <c r="C1" s="71" ph="1"/>
      <c r="D1" s="71" ph="1"/>
      <c r="E1" s="26"/>
      <c r="F1" s="64" ph="1"/>
      <c r="K1" s="65"/>
    </row>
    <row r="2" spans="1:11" s="63" customFormat="1" ht="17.25" customHeight="1" x14ac:dyDescent="0.15">
      <c r="A2" s="54" t="s">
        <v>35</v>
      </c>
      <c r="B2" s="54" t="s">
        <v>172</v>
      </c>
      <c r="C2" s="54" t="s">
        <v>173</v>
      </c>
      <c r="D2" s="54" t="s">
        <v>18</v>
      </c>
      <c r="E2" s="72"/>
      <c r="K2" s="65"/>
    </row>
    <row r="3" spans="1:11" s="63" customFormat="1" ht="17.25" customHeight="1" x14ac:dyDescent="0.15">
      <c r="A3" s="54" t="s">
        <v>78</v>
      </c>
      <c r="B3" s="54"/>
      <c r="C3" s="54"/>
      <c r="D3" s="54"/>
      <c r="E3" s="72"/>
      <c r="F3" s="62"/>
      <c r="K3" s="65"/>
    </row>
    <row r="4" spans="1:11" s="63" customFormat="1" ht="17.25" customHeight="1" x14ac:dyDescent="0.15">
      <c r="A4" s="54" t="s">
        <v>109</v>
      </c>
      <c r="B4" s="54"/>
      <c r="C4" s="54"/>
      <c r="D4" s="54"/>
      <c r="E4" s="72"/>
      <c r="F4" s="62"/>
      <c r="K4" s="65"/>
    </row>
    <row r="5" spans="1:11" s="63" customFormat="1" ht="17.25" customHeight="1" x14ac:dyDescent="0.15">
      <c r="A5" s="54" t="s">
        <v>37</v>
      </c>
      <c r="B5" s="54"/>
      <c r="C5" s="54"/>
      <c r="D5" s="54"/>
      <c r="E5" s="72"/>
      <c r="F5" s="62"/>
      <c r="K5" s="65"/>
    </row>
    <row r="6" spans="1:11" s="63" customFormat="1" ht="17.25" customHeight="1" x14ac:dyDescent="0.15">
      <c r="A6" s="54" t="s">
        <v>36</v>
      </c>
      <c r="B6" s="54"/>
      <c r="C6" s="54"/>
      <c r="D6" s="54"/>
      <c r="E6" s="72"/>
      <c r="F6" s="62"/>
      <c r="K6" s="65"/>
    </row>
    <row r="7" spans="1:11" s="63" customFormat="1" ht="17.25" customHeight="1" x14ac:dyDescent="0.15">
      <c r="A7" s="54" t="s">
        <v>54</v>
      </c>
      <c r="B7" s="54"/>
      <c r="C7" s="54"/>
      <c r="D7" s="54"/>
      <c r="E7" s="72"/>
      <c r="F7" s="62"/>
      <c r="K7" s="65"/>
    </row>
    <row r="8" spans="1:11" s="63" customFormat="1" ht="17.25" customHeight="1" x14ac:dyDescent="0.15">
      <c r="A8" s="54" t="s">
        <v>138</v>
      </c>
      <c r="B8" s="54"/>
      <c r="C8" s="54"/>
      <c r="D8" s="54"/>
      <c r="E8" s="72"/>
      <c r="K8" s="65"/>
    </row>
    <row r="9" spans="1:11" s="63" customFormat="1" ht="17.25" customHeight="1" x14ac:dyDescent="0.15">
      <c r="A9" s="54" t="s">
        <v>133</v>
      </c>
      <c r="B9" s="54"/>
      <c r="C9" s="54"/>
      <c r="D9" s="54"/>
      <c r="E9" s="72"/>
      <c r="F9" s="62"/>
      <c r="K9" s="65"/>
    </row>
    <row r="10" spans="1:11" s="63" customFormat="1" ht="17.25" customHeight="1" x14ac:dyDescent="0.15">
      <c r="A10" s="54" t="s">
        <v>40</v>
      </c>
      <c r="B10" s="54"/>
      <c r="C10" s="54"/>
      <c r="D10" s="54"/>
      <c r="E10" s="72"/>
      <c r="F10" s="62"/>
      <c r="K10" s="65"/>
    </row>
    <row r="11" spans="1:11" s="63" customFormat="1" ht="17.25" customHeight="1" x14ac:dyDescent="0.15">
      <c r="A11" s="54" t="s">
        <v>94</v>
      </c>
      <c r="B11" s="54"/>
      <c r="C11" s="54"/>
      <c r="D11" s="54"/>
      <c r="E11" s="72"/>
      <c r="F11" s="62"/>
      <c r="K11" s="65"/>
    </row>
    <row r="12" spans="1:11" s="63" customFormat="1" ht="17.25" customHeight="1" x14ac:dyDescent="0.15">
      <c r="A12" s="54" t="s">
        <v>39</v>
      </c>
      <c r="B12" s="54"/>
      <c r="C12" s="54"/>
      <c r="D12" s="54"/>
      <c r="E12" s="72"/>
      <c r="F12" s="62"/>
      <c r="K12" s="65"/>
    </row>
    <row r="13" spans="1:11" s="63" customFormat="1" ht="17.25" customHeight="1" x14ac:dyDescent="0.15">
      <c r="A13" s="54" t="s">
        <v>89</v>
      </c>
      <c r="B13" s="54"/>
      <c r="C13" s="54"/>
      <c r="D13" s="54"/>
      <c r="E13" s="72"/>
      <c r="F13" s="62"/>
      <c r="K13" s="65"/>
    </row>
    <row r="14" spans="1:11" s="63" customFormat="1" ht="17.25" customHeight="1" x14ac:dyDescent="0.15">
      <c r="A14" s="54" t="s">
        <v>38</v>
      </c>
      <c r="B14" s="54"/>
      <c r="C14" s="54"/>
      <c r="D14" s="54"/>
      <c r="E14" s="73"/>
      <c r="K14" s="65"/>
    </row>
    <row r="15" spans="1:11" ht="33.75" customHeight="1" x14ac:dyDescent="0.15">
      <c r="A15" s="60" t="s">
        <v>18</v>
      </c>
      <c r="B15" s="59"/>
      <c r="C15" s="59"/>
      <c r="D15" s="59"/>
      <c r="E15" s="58"/>
    </row>
    <row r="16" spans="1:11" ht="33.75" customHeight="1" x14ac:dyDescent="0.15">
      <c r="A16" s="58"/>
      <c r="B16" s="59"/>
      <c r="C16" s="59"/>
      <c r="D16" s="59"/>
      <c r="E16" s="58"/>
    </row>
    <row r="17" spans="1:5" ht="33.75" customHeight="1" x14ac:dyDescent="0.15">
      <c r="A17" s="58"/>
      <c r="B17" s="59"/>
      <c r="C17" s="59"/>
      <c r="D17" s="59"/>
      <c r="E17" s="58"/>
    </row>
    <row r="18" spans="1:5" ht="33.75" customHeight="1" x14ac:dyDescent="0.15">
      <c r="A18" s="60"/>
      <c r="B18" s="59"/>
      <c r="C18" s="59"/>
      <c r="D18" s="59"/>
      <c r="E18" s="58"/>
    </row>
    <row r="19" spans="1:5" ht="33.75" customHeight="1" x14ac:dyDescent="0.15">
      <c r="A19" s="59"/>
      <c r="B19" s="59"/>
      <c r="C19" s="59"/>
      <c r="D19" s="59"/>
      <c r="E19" s="58"/>
    </row>
    <row r="20" spans="1:5" ht="33.75" customHeight="1" x14ac:dyDescent="0.15">
      <c r="A20" s="58"/>
      <c r="B20" s="58"/>
      <c r="C20" s="58"/>
      <c r="D20" s="58"/>
      <c r="E20" s="58"/>
    </row>
    <row r="21" spans="1:5" ht="33.75" customHeight="1" x14ac:dyDescent="0.15">
      <c r="A21" s="755"/>
      <c r="B21" s="755"/>
      <c r="C21" s="74"/>
      <c r="D21" s="74"/>
      <c r="E21" s="58"/>
    </row>
    <row r="22" spans="1:5" ht="33.75" customHeight="1" x14ac:dyDescent="0.15">
      <c r="A22" s="59"/>
      <c r="B22" s="59"/>
      <c r="C22" s="59"/>
      <c r="D22" s="59"/>
      <c r="E22" s="58"/>
    </row>
    <row r="23" spans="1:5" ht="33.75" customHeight="1" x14ac:dyDescent="0.15">
      <c r="A23" s="61"/>
      <c r="B23" s="59"/>
      <c r="C23" s="59"/>
      <c r="D23" s="59"/>
      <c r="E23" s="58"/>
    </row>
    <row r="24" spans="1:5" ht="33.75" customHeight="1" x14ac:dyDescent="0.15">
      <c r="A24" s="59"/>
      <c r="B24" s="60"/>
      <c r="C24" s="60"/>
      <c r="D24" s="60"/>
      <c r="E24" s="58"/>
    </row>
    <row r="25" spans="1:5" ht="33.75" customHeight="1" x14ac:dyDescent="0.15">
      <c r="A25" s="59"/>
      <c r="B25" s="59"/>
      <c r="C25" s="59"/>
      <c r="D25" s="59"/>
      <c r="E25" s="58"/>
    </row>
    <row r="26" spans="1:5" ht="33.75" customHeight="1" x14ac:dyDescent="0.15">
      <c r="A26" s="59"/>
      <c r="B26" s="59"/>
      <c r="C26" s="59"/>
      <c r="D26" s="59"/>
      <c r="E26" s="58"/>
    </row>
  </sheetData>
  <mergeCells count="1">
    <mergeCell ref="A21:B21"/>
  </mergeCells>
  <phoneticPr fontId="7" type="noConversion"/>
  <pageMargins left="0.7" right="0.7" top="0.75" bottom="0.75" header="0.3" footer="0.3"/>
  <pageSetup paperSize="9" orientation="portrait" verticalDpi="0"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FCDF8-BB91-4D96-B37C-802E86C76F57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7" ht="14.25" thickBot="1" x14ac:dyDescent="0.2">
      <c r="B1" s="29" t="s">
        <v>79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80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81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  <c r="AI13" s="54"/>
      <c r="AJ13" s="54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  <c r="AI14" s="54"/>
      <c r="AJ14" s="54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강원특별자치도 원주시 호저면 주산리 298,1층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원주센터(저온)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강원특별자치도 원주시 호저면 주산리 298,1층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강원특별자치도 원주시 호저면 주산리 298,1층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81" priority="6107">
      <formula>Q13:S17=0</formula>
    </cfRule>
  </conditionalFormatting>
  <conditionalFormatting sqref="AA14:AH14">
    <cfRule type="expression" dxfId="80" priority="1">
      <formula>Q14:S19=0</formula>
    </cfRule>
  </conditionalFormatting>
  <conditionalFormatting sqref="AA15:AH19">
    <cfRule type="expression" dxfId="79" priority="4">
      <formula>Q15:S21=0</formula>
    </cfRule>
  </conditionalFormatting>
  <conditionalFormatting sqref="AA36:AH36">
    <cfRule type="expression" dxfId="78" priority="5">
      <formula>Q13:S19=0</formula>
    </cfRule>
  </conditionalFormatting>
  <conditionalFormatting sqref="AA37:AH41">
    <cfRule type="expression" dxfId="77" priority="6106">
      <formula>Q14:S21=0</formula>
    </cfRule>
  </conditionalFormatting>
  <conditionalFormatting sqref="AA42:AH42">
    <cfRule type="expression" dxfId="76" priority="3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02CA85C7-0499-438B-A9A6-CCEB16584E70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0834-9F67-43C9-A6A3-C504634F553A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110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106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107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108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김해센터(저온)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경상남도 김해시 진례면 
테크노밸리로 193-28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경상남도 김해시 진례면 
테크노밸리로 193-28
TEL 070-4398-2825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75" priority="6130">
      <formula>Q13:S17=0</formula>
    </cfRule>
  </conditionalFormatting>
  <conditionalFormatting sqref="AA14:AH14">
    <cfRule type="expression" dxfId="74" priority="1">
      <formula>Q14:S19=0</formula>
    </cfRule>
  </conditionalFormatting>
  <conditionalFormatting sqref="AA15:AH19">
    <cfRule type="expression" dxfId="73" priority="4">
      <formula>Q15:S21=0</formula>
    </cfRule>
  </conditionalFormatting>
  <conditionalFormatting sqref="AA36:AH36">
    <cfRule type="expression" dxfId="72" priority="5">
      <formula>Q13:S19=0</formula>
    </cfRule>
  </conditionalFormatting>
  <conditionalFormatting sqref="AA37:AH41">
    <cfRule type="expression" dxfId="71" priority="6129">
      <formula>Q14:S21=0</formula>
    </cfRule>
  </conditionalFormatting>
  <conditionalFormatting sqref="AA42:AH42">
    <cfRule type="expression" dxfId="70" priority="3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33A72DE0-45C8-478B-ABD5-282875E8E95B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218F-BCC6-4A04-AA28-44D6F49F5F78}">
  <sheetPr>
    <tabColor theme="8" tint="-0.249977111117893"/>
    <pageSetUpPr fitToPage="1"/>
  </sheetPr>
  <dimension ref="B1:AO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57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62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45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3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41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경상남도 양산시 산막공단북3길 25(산막동 313-4)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41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41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41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41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41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4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41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41" x14ac:dyDescent="0.15">
      <c r="B31" s="210"/>
      <c r="C31" s="189" t="s">
        <v>4</v>
      </c>
      <c r="D31" s="182"/>
      <c r="E31" s="182"/>
      <c r="F31" s="182"/>
      <c r="G31" s="199" t="str">
        <f>G8</f>
        <v>경상남도 양산시 산막공단북3길 25(산막동 313-4)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경상남도 양산시 산막공단북3길 25(산막동 313-4)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69" priority="6127">
      <formula>Q13:S17=0</formula>
    </cfRule>
  </conditionalFormatting>
  <conditionalFormatting sqref="AA14:AH14">
    <cfRule type="expression" dxfId="68" priority="1">
      <formula>Q14:S19=0</formula>
    </cfRule>
  </conditionalFormatting>
  <conditionalFormatting sqref="AA15:AH19">
    <cfRule type="expression" dxfId="67" priority="4">
      <formula>Q15:S21=0</formula>
    </cfRule>
  </conditionalFormatting>
  <conditionalFormatting sqref="AA36:AH36">
    <cfRule type="expression" dxfId="66" priority="5">
      <formula>Q13:S19=0</formula>
    </cfRule>
  </conditionalFormatting>
  <conditionalFormatting sqref="AA37:AH41">
    <cfRule type="expression" dxfId="65" priority="6126">
      <formula>Q14:S21=0</formula>
    </cfRule>
  </conditionalFormatting>
  <conditionalFormatting sqref="AA42:AH42">
    <cfRule type="expression" dxfId="64" priority="3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6FE35C48-4D58-4591-9BC7-6BF971E20A62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B03C2-99CA-4917-984C-E3F9EDF39783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56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61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31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세종센터(저온)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세종특별자치시 연동면
응암리 925 E동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세종특별자치시 연동면
응암리 925 E동
허승현 대리 044-862-4400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36:Z36 W42:Z42">
    <cfRule type="expression" dxfId="63" priority="1">
      <formula>Q36:S42=0</formula>
    </cfRule>
  </conditionalFormatting>
  <conditionalFormatting sqref="W37:Z41">
    <cfRule type="expression" dxfId="62" priority="2">
      <formula>Q37:S44=0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12:E12 C31 W44 B2:B4 C33 C2:F3 C6 C10 C4 C29 D23:F26 B23:C27 W21 Q2:AH11 C35:D35 G8:L11 N8:P11 H2:K5 G2:G6 M2:P5 L2:L6 G31:L34 N31:P34 H23:K28 G23:G29 Q23:AH34 M23:P28 L23:L29 F20:M20 T36:T42 C37:D42 B35:B44 Q36:Q42 M31:M43 E35:E43 AA35:AA42 AA12:AA19 M8:M19 E13:E20 Q13:Q19 T13:T19 C14:D19 B12:B21" xr:uid="{4E9CE11B-5568-4D84-A38E-8914587E16AD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AE29D-9655-4F5E-96AF-F8BAF870F934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7" ht="14.25" thickBot="1" x14ac:dyDescent="0.2">
      <c r="B1" s="29" t="s">
        <v>55</v>
      </c>
      <c r="C1" s="28"/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46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전라남도 장성군 황룡면 황룡리 44-2 2층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장성센터(저온)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전라남도 장성군 황룡면 황룡리 44-2 2층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전라남도 장성군 황룡면 황룡리 44-2 2층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0D1DC8EC-CDF3-4875-A3B3-D6C3862F9185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11FC7-6EBD-4E93-92C8-5A8690CE6980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139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140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142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김천시 어모면 옥율리 212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김천센터(저온)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경상북도 김천시 어모면 옥율리 212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경상북도 김천시 어모면 옥율리 212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 W15:Z19">
    <cfRule type="expression" dxfId="61" priority="2">
      <formula>Q13:S19=0</formula>
    </cfRule>
  </conditionalFormatting>
  <conditionalFormatting sqref="W14:Z14">
    <cfRule type="expression" dxfId="60" priority="1">
      <formula>Q14:S21=0</formula>
    </cfRule>
  </conditionalFormatting>
  <conditionalFormatting sqref="W36:Z36">
    <cfRule type="expression" dxfId="59" priority="5">
      <formula>Q13:S19=0</formula>
    </cfRule>
  </conditionalFormatting>
  <conditionalFormatting sqref="W37:Z41">
    <cfRule type="expression" dxfId="58" priority="6124">
      <formula>Q14:S21=0</formula>
    </cfRule>
  </conditionalFormatting>
  <conditionalFormatting sqref="W42:Z42">
    <cfRule type="expression" dxfId="57" priority="4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9DE1BD50-D847-455D-BCE1-AD483E9AB628}"/>
  </dataValidations>
  <printOptions horizontalCentered="1"/>
  <pageMargins left="0" right="0" top="0.11811023622047245" bottom="0" header="0" footer="0"/>
  <pageSetup paperSize="9" orientation="portrait"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8CE38-6AC7-416E-BD42-F6A2849A13B6}">
  <sheetPr>
    <tabColor theme="8" tint="-0.249977111117893"/>
    <pageSetUpPr fitToPage="1"/>
  </sheetPr>
  <dimension ref="B1:AO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136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135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137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3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41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tr">
        <f>G8</f>
        <v>경상북도 경산시 압량읍 가야로 20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41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41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41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41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41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4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경산센터(저온)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41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41" x14ac:dyDescent="0.15">
      <c r="B31" s="210"/>
      <c r="C31" s="189" t="s">
        <v>4</v>
      </c>
      <c r="D31" s="182"/>
      <c r="E31" s="182"/>
      <c r="F31" s="182"/>
      <c r="G31" s="199" t="str">
        <f>G8</f>
        <v>경상북도 경산시 압량읍 가야로 20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경상북도 경산시 압량읍 가야로 20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56" priority="6122">
      <formula>Q13:S17=0</formula>
    </cfRule>
  </conditionalFormatting>
  <conditionalFormatting sqref="AA14:AH14">
    <cfRule type="expression" dxfId="55" priority="1">
      <formula>Q14:S19=0</formula>
    </cfRule>
  </conditionalFormatting>
  <conditionalFormatting sqref="AA15:AH19">
    <cfRule type="expression" dxfId="54" priority="4">
      <formula>Q15:S21=0</formula>
    </cfRule>
  </conditionalFormatting>
  <conditionalFormatting sqref="AA36:AH36">
    <cfRule type="expression" dxfId="53" priority="5">
      <formula>Q13:S19=0</formula>
    </cfRule>
  </conditionalFormatting>
  <conditionalFormatting sqref="AA37:AH41">
    <cfRule type="expression" dxfId="52" priority="6121">
      <formula>Q14:S21=0</formula>
    </cfRule>
  </conditionalFormatting>
  <conditionalFormatting sqref="AA42:AH42">
    <cfRule type="expression" dxfId="51" priority="3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0EEEE732-A2C8-47B0-B270-936E4865947C}"/>
  </dataValidations>
  <printOptions horizontalCentered="1"/>
  <pageMargins left="0" right="0" top="0.11811023622047245" bottom="0" header="0" footer="0"/>
  <pageSetup paperSize="9" orientation="portrait"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ECF-F13E-485B-BB6A-C8DDA1D7606B}">
  <sheetPr>
    <tabColor theme="8" tint="-0.249977111117893"/>
    <pageSetUpPr fitToPage="1"/>
  </sheetPr>
  <dimension ref="B1:AO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41" ht="14.25" thickBot="1" x14ac:dyDescent="0.2">
      <c r="B1" s="29" t="s">
        <v>59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26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  <c r="AO13" s="54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  <c r="AO14" s="54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30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화성센터(저온)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 화성시 초록로 103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 화성시 초록로 103
오민수 대리 031-8077-2407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 W15:Z19">
    <cfRule type="expression" dxfId="50" priority="2">
      <formula>Q13:S19=0</formula>
    </cfRule>
  </conditionalFormatting>
  <conditionalFormatting sqref="W14:Z14">
    <cfRule type="expression" dxfId="49" priority="1">
      <formula>Q14:S21=0</formula>
    </cfRule>
  </conditionalFormatting>
  <conditionalFormatting sqref="W36:Z36">
    <cfRule type="expression" dxfId="48" priority="5">
      <formula>Q13:S19=0</formula>
    </cfRule>
  </conditionalFormatting>
  <conditionalFormatting sqref="W37:Z41">
    <cfRule type="expression" dxfId="47" priority="6119">
      <formula>Q14:S21=0</formula>
    </cfRule>
  </conditionalFormatting>
  <conditionalFormatting sqref="W42:Z42">
    <cfRule type="expression" dxfId="46" priority="4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W21 Q2:AH11 C35:D35 G8:L11 N8:P11 H2:K5 G2:G6 M2:P5 L2:L6 G31:L34 N31:P34 H23:K28 G23:G29 Q23:AH34 M23:P28 L23:L29 C12:E12 F20:M20 T36:T42 C37:D42 B35:B44 Q36:Q42 M31:M43 E35:E43 AA35:AA42 AA12:AA19 M8:M19 E13:E20 Q13:Q19 T13:T19 C14:D19 B12:B21" xr:uid="{78436930-3D0A-4255-A2B4-EB1DB7A6416F}"/>
  </dataValidations>
  <printOptions horizontalCentered="1"/>
  <pageMargins left="0" right="0" top="0.11811023622047245" bottom="0" header="0" footer="0"/>
  <pageSetup paperSize="9" orientation="portrait"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D3AEF-F17D-4E31-AA4D-E748DE124AEA}">
  <sheetPr>
    <tabColor theme="8" tint="-0.249977111117893"/>
    <pageSetUpPr fitToPage="1"/>
  </sheetPr>
  <dimension ref="B1:AO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96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95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359" t="s">
        <v>103</v>
      </c>
      <c r="H8" s="360"/>
      <c r="I8" s="360"/>
      <c r="J8" s="360"/>
      <c r="K8" s="360"/>
      <c r="L8" s="360"/>
      <c r="M8" s="360"/>
      <c r="N8" s="360"/>
      <c r="O8" s="360"/>
      <c r="P8" s="360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361"/>
      <c r="H9" s="362"/>
      <c r="I9" s="362"/>
      <c r="J9" s="362"/>
      <c r="K9" s="362"/>
      <c r="L9" s="362"/>
      <c r="M9" s="362"/>
      <c r="N9" s="362"/>
      <c r="O9" s="362"/>
      <c r="P9" s="362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3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41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97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41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41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41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41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41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4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청라센터(저온)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41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41" x14ac:dyDescent="0.15">
      <c r="B31" s="210"/>
      <c r="C31" s="189" t="s">
        <v>4</v>
      </c>
      <c r="D31" s="182"/>
      <c r="E31" s="182"/>
      <c r="F31" s="182"/>
      <c r="G31" s="363" t="str">
        <f>G8</f>
        <v>인천광역시 서구 북항로120번길 55,
청라로지스틱스센터3, 9층</v>
      </c>
      <c r="H31" s="363"/>
      <c r="I31" s="363"/>
      <c r="J31" s="363"/>
      <c r="K31" s="363"/>
      <c r="L31" s="363"/>
      <c r="M31" s="363"/>
      <c r="N31" s="363"/>
      <c r="O31" s="363"/>
      <c r="P31" s="363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x14ac:dyDescent="0.15">
      <c r="B32" s="210"/>
      <c r="C32" s="182"/>
      <c r="D32" s="182"/>
      <c r="E32" s="182"/>
      <c r="F32" s="182"/>
      <c r="G32" s="363"/>
      <c r="H32" s="363"/>
      <c r="I32" s="363"/>
      <c r="J32" s="363"/>
      <c r="K32" s="363"/>
      <c r="L32" s="363"/>
      <c r="M32" s="363"/>
      <c r="N32" s="363"/>
      <c r="O32" s="363"/>
      <c r="P32" s="363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인천광역시 서구 북항로120번길 55,
청라로지스틱스센터3, 9층
02)437-0500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 W15:Z19">
    <cfRule type="expression" dxfId="45" priority="2">
      <formula>Q13:S19=0</formula>
    </cfRule>
  </conditionalFormatting>
  <conditionalFormatting sqref="W14:Z14">
    <cfRule type="expression" dxfId="44" priority="1">
      <formula>Q14:S21=0</formula>
    </cfRule>
  </conditionalFormatting>
  <conditionalFormatting sqref="W36:Z36">
    <cfRule type="expression" dxfId="43" priority="5">
      <formula>Q13:S19=0</formula>
    </cfRule>
  </conditionalFormatting>
  <conditionalFormatting sqref="W37:Z41">
    <cfRule type="expression" dxfId="42" priority="6117">
      <formula>Q14:S21=0</formula>
    </cfRule>
  </conditionalFormatting>
  <conditionalFormatting sqref="W42:Z42">
    <cfRule type="expression" dxfId="41" priority="4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G8:L11 N8:P11 H2:K5 G2:G6 M2:P5 L2:L6 C12:E12 Q2:AH11 G31:L34 N31:P34 H23:K28 G23:G29 Q23:AH34 M23:P28 L23:L29 E20:M20 W21 T36:T42 C37:D42 E35:E43 B35:B44 Q36:Q42 M31:M43 AA35:AA42 AA12:AA19 M8:M19 Q13:Q19 C14:D19 T13:T19 B12:B21 E13:E19" xr:uid="{0C1032F1-2FF1-4DA7-833D-9DE03F6516C5}"/>
  </dataValidations>
  <printOptions horizontalCentered="1"/>
  <pageMargins left="0" right="0" top="0.11811023622047245" bottom="0" header="0" footer="0"/>
  <pageSetup paperSize="9" orientation="portrait"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9E779-DAA3-4BC8-96B6-212FF164A3B1}">
  <sheetPr>
    <tabColor theme="8" tint="-0.249977111117893"/>
    <pageSetUpPr fitToPage="1"/>
  </sheetPr>
  <dimension ref="B1:AO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41" ht="14.25" thickBot="1" x14ac:dyDescent="0.2">
      <c r="B1" s="29" t="s">
        <v>58</v>
      </c>
    </row>
    <row r="2" spans="2:41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41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41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41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41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64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41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41" ht="16.5" customHeight="1" x14ac:dyDescent="0.15">
      <c r="B8" s="302"/>
      <c r="C8" s="272" t="s">
        <v>4</v>
      </c>
      <c r="D8" s="279"/>
      <c r="E8" s="279"/>
      <c r="F8" s="279"/>
      <c r="G8" s="288" t="s">
        <v>29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41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41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41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41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41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  <c r="AO13" s="52"/>
    </row>
    <row r="14" spans="2:41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  <c r="AO14" s="52"/>
    </row>
    <row r="15" spans="2:41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  <c r="AO15" s="52"/>
    </row>
    <row r="16" spans="2:41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  <c r="AO16" s="53"/>
    </row>
    <row r="17" spans="2:41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  <c r="AO17" s="52"/>
    </row>
    <row r="18" spans="2:41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  <c r="AO18" s="52"/>
    </row>
    <row r="19" spans="2:41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  <c r="AO19" s="52"/>
    </row>
    <row r="20" spans="2:41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41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33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41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41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41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41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41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41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41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41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평택센터(저온)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41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41" x14ac:dyDescent="0.15">
      <c r="B31" s="210"/>
      <c r="C31" s="189" t="s">
        <v>4</v>
      </c>
      <c r="D31" s="182"/>
      <c r="E31" s="182"/>
      <c r="F31" s="182"/>
      <c r="G31" s="199" t="str">
        <f>G8</f>
        <v>경기도 평택시 진위면 마산8로10,
진위물류센터 창고동 1층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41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평택시 진위면 마산8로10,
진위물류센터 창고동 1층
강민구 대리 031-663-9260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W13:Z13 W15:Z19">
    <cfRule type="expression" dxfId="40" priority="2">
      <formula>Q13:S19=0</formula>
    </cfRule>
  </conditionalFormatting>
  <conditionalFormatting sqref="W14:Z14">
    <cfRule type="expression" dxfId="39" priority="1">
      <formula>Q14:S21=0</formula>
    </cfRule>
  </conditionalFormatting>
  <conditionalFormatting sqref="W36:Z36">
    <cfRule type="expression" dxfId="38" priority="5">
      <formula>Q13:S19=0</formula>
    </cfRule>
  </conditionalFormatting>
  <conditionalFormatting sqref="W37:Z41">
    <cfRule type="expression" dxfId="37" priority="6115">
      <formula>Q14:S21=0</formula>
    </cfRule>
  </conditionalFormatting>
  <conditionalFormatting sqref="W42:Z42">
    <cfRule type="expression" dxfId="36" priority="4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8DACEC81-757F-4D54-A1A5-936F12FC18A7}"/>
  </dataValidations>
  <printOptions horizontalCentered="1"/>
  <pageMargins left="0" right="0" top="0.11811023622047245" bottom="0" header="0" footer="0"/>
  <pageSetup paperSize="9" orientation="portrait"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53BFB-DDAF-4F21-A0B2-9E1C7F07D1D2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40" width="2.33203125" style="5"/>
    <col min="41" max="41" width="5.5546875" style="5" bestFit="1" customWidth="1"/>
    <col min="42" max="16384" width="2.33203125" style="5"/>
  </cols>
  <sheetData>
    <row r="1" spans="2:37" ht="14.25" thickBot="1" x14ac:dyDescent="0.2">
      <c r="B1" s="29" t="s">
        <v>93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90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91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92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포천센터(저온)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포천시 설운동 477,B2F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포천시 설운동 477,B2F
031-543-2486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35" priority="6113">
      <formula>Q13:S17=0</formula>
    </cfRule>
  </conditionalFormatting>
  <conditionalFormatting sqref="AA14:AH14">
    <cfRule type="expression" dxfId="34" priority="1">
      <formula>Q14:S19=0</formula>
    </cfRule>
  </conditionalFormatting>
  <conditionalFormatting sqref="AA15:AH19">
    <cfRule type="expression" dxfId="33" priority="4">
      <formula>Q15:S21=0</formula>
    </cfRule>
  </conditionalFormatting>
  <conditionalFormatting sqref="AA36:AH36">
    <cfRule type="expression" dxfId="32" priority="5">
      <formula>Q13:S19=0</formula>
    </cfRule>
  </conditionalFormatting>
  <conditionalFormatting sqref="AA37:AH41">
    <cfRule type="expression" dxfId="31" priority="6112">
      <formula>Q14:S21=0</formula>
    </cfRule>
  </conditionalFormatting>
  <conditionalFormatting sqref="AA42:AH42">
    <cfRule type="expression" dxfId="30" priority="3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G8:L11 N8:P11 H2:K5 G2:G6 M2:P5 L2:L6 C12:E12 Q2:AH11 G31:L34 N31:P34 H23:K28 G23:G29 Q23:AH34 M23:P28 L23:L29 E20:M20 W21 T36:T42 C37:D42 E35:E43 B35:B44 Q36:Q42 M31:M43 AA35:AA42 AA12:AA19 M8:M19 Q13:Q19 C14:D19 T13:T19 B12:B21 E13:E19" xr:uid="{60F2C00D-CE7D-457A-BE0D-1C2CCBECE9AC}"/>
  </dataValidations>
  <printOptions horizontalCentered="1"/>
  <pageMargins left="0" right="0" top="0.11811023622047245" bottom="0" header="0" footer="0"/>
  <pageSetup paperSize="9" orientation="portrait"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412E-A5F5-4155-A156-FF50360F8BAF}">
  <sheetPr>
    <tabColor theme="8" tint="-0.249977111117893"/>
    <pageSetUpPr fitToPage="1"/>
  </sheetPr>
  <dimension ref="B1:AK46"/>
  <sheetViews>
    <sheetView zoomScaleNormal="100" workbookViewId="0">
      <selection activeCell="E23" sqref="E23"/>
    </sheetView>
  </sheetViews>
  <sheetFormatPr defaultColWidth="2.33203125" defaultRowHeight="13.5" x14ac:dyDescent="0.15"/>
  <cols>
    <col min="1" max="1" width="2.33203125" style="5"/>
    <col min="2" max="4" width="3" style="5" customWidth="1"/>
    <col min="5" max="11" width="2.33203125" style="5"/>
    <col min="12" max="12" width="5.77734375" style="5" customWidth="1"/>
    <col min="13" max="16" width="1.44140625" style="5" customWidth="1"/>
    <col min="17" max="21" width="2.33203125" style="5"/>
    <col min="22" max="25" width="1.6640625" style="5" customWidth="1"/>
    <col min="26" max="16384" width="2.33203125" style="5"/>
  </cols>
  <sheetData>
    <row r="1" spans="2:37" ht="14.25" thickBot="1" x14ac:dyDescent="0.2">
      <c r="B1" s="29" t="s">
        <v>38</v>
      </c>
    </row>
    <row r="2" spans="2:37" ht="20.100000000000001" customHeight="1" x14ac:dyDescent="0.15">
      <c r="B2" s="294" t="s">
        <v>11</v>
      </c>
      <c r="C2" s="295"/>
      <c r="D2" s="296"/>
      <c r="E2" s="296"/>
      <c r="F2" s="296"/>
      <c r="G2" s="296"/>
      <c r="H2" s="296"/>
      <c r="I2" s="296"/>
      <c r="J2" s="296"/>
      <c r="K2" s="296"/>
      <c r="L2" s="296"/>
      <c r="M2" s="296"/>
      <c r="N2" s="296"/>
      <c r="O2" s="296"/>
      <c r="P2" s="296"/>
      <c r="Q2" s="296"/>
      <c r="R2" s="296"/>
      <c r="S2" s="296"/>
      <c r="T2" s="296"/>
      <c r="U2" s="296"/>
      <c r="V2" s="296"/>
      <c r="W2" s="296"/>
      <c r="X2" s="296"/>
      <c r="Y2" s="296"/>
      <c r="Z2" s="296"/>
      <c r="AA2" s="296"/>
      <c r="AB2" s="296"/>
      <c r="AC2" s="296"/>
      <c r="AD2" s="296"/>
      <c r="AE2" s="296"/>
      <c r="AF2" s="296"/>
      <c r="AG2" s="296"/>
      <c r="AH2" s="297"/>
    </row>
    <row r="3" spans="2:37" ht="20.100000000000001" customHeight="1" thickBot="1" x14ac:dyDescent="0.2">
      <c r="B3" s="298"/>
      <c r="C3" s="299"/>
      <c r="D3" s="299"/>
      <c r="E3" s="299"/>
      <c r="F3" s="299"/>
      <c r="G3" s="299"/>
      <c r="H3" s="299"/>
      <c r="I3" s="299"/>
      <c r="J3" s="299"/>
      <c r="K3" s="299"/>
      <c r="L3" s="299"/>
      <c r="M3" s="299"/>
      <c r="N3" s="299"/>
      <c r="O3" s="299"/>
      <c r="P3" s="299"/>
      <c r="Q3" s="299"/>
      <c r="R3" s="299"/>
      <c r="S3" s="299"/>
      <c r="T3" s="299"/>
      <c r="U3" s="299"/>
      <c r="V3" s="299"/>
      <c r="W3" s="299"/>
      <c r="X3" s="299"/>
      <c r="Y3" s="299"/>
      <c r="Z3" s="299"/>
      <c r="AA3" s="299"/>
      <c r="AB3" s="299"/>
      <c r="AC3" s="299"/>
      <c r="AD3" s="299"/>
      <c r="AE3" s="299"/>
      <c r="AF3" s="299"/>
      <c r="AG3" s="299"/>
      <c r="AH3" s="300"/>
    </row>
    <row r="4" spans="2:37" ht="13.5" customHeight="1" x14ac:dyDescent="0.15">
      <c r="B4" s="301" t="s">
        <v>0</v>
      </c>
      <c r="C4" s="304" t="s">
        <v>3</v>
      </c>
      <c r="D4" s="304"/>
      <c r="E4" s="304"/>
      <c r="F4" s="304"/>
      <c r="G4" s="305"/>
      <c r="H4" s="306"/>
      <c r="I4" s="306"/>
      <c r="J4" s="306"/>
      <c r="K4" s="306"/>
      <c r="L4" s="306"/>
      <c r="M4" s="306"/>
      <c r="N4" s="306"/>
      <c r="O4" s="306"/>
      <c r="P4" s="307"/>
      <c r="Q4" s="301" t="s">
        <v>2</v>
      </c>
      <c r="R4" s="261" t="s">
        <v>3</v>
      </c>
      <c r="S4" s="261"/>
      <c r="T4" s="261"/>
      <c r="U4" s="261"/>
      <c r="V4" s="311" t="s">
        <v>153</v>
      </c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3"/>
    </row>
    <row r="5" spans="2:37" x14ac:dyDescent="0.15">
      <c r="B5" s="302"/>
      <c r="C5" s="272"/>
      <c r="D5" s="272"/>
      <c r="E5" s="272"/>
      <c r="F5" s="272"/>
      <c r="G5" s="308"/>
      <c r="H5" s="309"/>
      <c r="I5" s="309"/>
      <c r="J5" s="309"/>
      <c r="K5" s="309"/>
      <c r="L5" s="309"/>
      <c r="M5" s="309"/>
      <c r="N5" s="309"/>
      <c r="O5" s="309"/>
      <c r="P5" s="310"/>
      <c r="Q5" s="302"/>
      <c r="R5" s="279"/>
      <c r="S5" s="279"/>
      <c r="T5" s="279"/>
      <c r="U5" s="279"/>
      <c r="V5" s="314"/>
      <c r="W5" s="315"/>
      <c r="X5" s="315"/>
      <c r="Y5" s="315"/>
      <c r="Z5" s="315"/>
      <c r="AA5" s="315"/>
      <c r="AB5" s="315"/>
      <c r="AC5" s="315"/>
      <c r="AD5" s="315"/>
      <c r="AE5" s="315"/>
      <c r="AF5" s="315"/>
      <c r="AG5" s="315"/>
      <c r="AH5" s="316"/>
    </row>
    <row r="6" spans="2:37" ht="13.5" customHeight="1" x14ac:dyDescent="0.15">
      <c r="B6" s="302"/>
      <c r="C6" s="272" t="s">
        <v>15</v>
      </c>
      <c r="D6" s="272"/>
      <c r="E6" s="272"/>
      <c r="F6" s="272"/>
      <c r="G6" s="317" t="s">
        <v>47</v>
      </c>
      <c r="H6" s="318"/>
      <c r="I6" s="318"/>
      <c r="J6" s="318"/>
      <c r="K6" s="319"/>
      <c r="L6" s="317" t="s">
        <v>63</v>
      </c>
      <c r="M6" s="318"/>
      <c r="N6" s="318"/>
      <c r="O6" s="318"/>
      <c r="P6" s="323"/>
      <c r="Q6" s="302"/>
      <c r="R6" s="272" t="s">
        <v>1</v>
      </c>
      <c r="S6" s="272"/>
      <c r="T6" s="272"/>
      <c r="U6" s="272"/>
      <c r="V6" s="284" t="s">
        <v>154</v>
      </c>
      <c r="W6" s="284"/>
      <c r="X6" s="284"/>
      <c r="Y6" s="284"/>
      <c r="Z6" s="284"/>
      <c r="AA6" s="284"/>
      <c r="AB6" s="279" t="s">
        <v>51</v>
      </c>
      <c r="AC6" s="279"/>
      <c r="AD6" s="284" t="s">
        <v>155</v>
      </c>
      <c r="AE6" s="284"/>
      <c r="AF6" s="284"/>
      <c r="AG6" s="284"/>
      <c r="AH6" s="285"/>
    </row>
    <row r="7" spans="2:37" x14ac:dyDescent="0.15">
      <c r="B7" s="302"/>
      <c r="C7" s="272"/>
      <c r="D7" s="272"/>
      <c r="E7" s="272"/>
      <c r="F7" s="272"/>
      <c r="G7" s="320"/>
      <c r="H7" s="321"/>
      <c r="I7" s="321"/>
      <c r="J7" s="321"/>
      <c r="K7" s="322"/>
      <c r="L7" s="320"/>
      <c r="M7" s="321"/>
      <c r="N7" s="321"/>
      <c r="O7" s="321"/>
      <c r="P7" s="324"/>
      <c r="Q7" s="302"/>
      <c r="R7" s="272"/>
      <c r="S7" s="272"/>
      <c r="T7" s="272"/>
      <c r="U7" s="272"/>
      <c r="V7" s="284"/>
      <c r="W7" s="284"/>
      <c r="X7" s="284"/>
      <c r="Y7" s="284"/>
      <c r="Z7" s="284"/>
      <c r="AA7" s="284"/>
      <c r="AB7" s="279"/>
      <c r="AC7" s="279"/>
      <c r="AD7" s="284"/>
      <c r="AE7" s="284"/>
      <c r="AF7" s="284"/>
      <c r="AG7" s="284"/>
      <c r="AH7" s="285"/>
    </row>
    <row r="8" spans="2:37" ht="16.5" customHeight="1" x14ac:dyDescent="0.15">
      <c r="B8" s="302"/>
      <c r="C8" s="272" t="s">
        <v>4</v>
      </c>
      <c r="D8" s="279"/>
      <c r="E8" s="279"/>
      <c r="F8" s="279"/>
      <c r="G8" s="288" t="s">
        <v>28</v>
      </c>
      <c r="H8" s="289"/>
      <c r="I8" s="289"/>
      <c r="J8" s="289"/>
      <c r="K8" s="289"/>
      <c r="L8" s="289"/>
      <c r="M8" s="289"/>
      <c r="N8" s="289"/>
      <c r="O8" s="289"/>
      <c r="P8" s="289"/>
      <c r="Q8" s="302"/>
      <c r="R8" s="272" t="s">
        <v>4</v>
      </c>
      <c r="S8" s="272"/>
      <c r="T8" s="272"/>
      <c r="U8" s="272"/>
      <c r="V8" s="292" t="s">
        <v>156</v>
      </c>
      <c r="W8" s="292"/>
      <c r="X8" s="292"/>
      <c r="Y8" s="292"/>
      <c r="Z8" s="292"/>
      <c r="AA8" s="292"/>
      <c r="AB8" s="292"/>
      <c r="AC8" s="292"/>
      <c r="AD8" s="292"/>
      <c r="AE8" s="292"/>
      <c r="AF8" s="292"/>
      <c r="AG8" s="292"/>
      <c r="AH8" s="293"/>
    </row>
    <row r="9" spans="2:37" ht="14.25" customHeight="1" x14ac:dyDescent="0.15">
      <c r="B9" s="302"/>
      <c r="C9" s="279"/>
      <c r="D9" s="279"/>
      <c r="E9" s="279"/>
      <c r="F9" s="279"/>
      <c r="G9" s="290"/>
      <c r="H9" s="291"/>
      <c r="I9" s="291"/>
      <c r="J9" s="291"/>
      <c r="K9" s="291"/>
      <c r="L9" s="291"/>
      <c r="M9" s="291"/>
      <c r="N9" s="291"/>
      <c r="O9" s="291"/>
      <c r="P9" s="291"/>
      <c r="Q9" s="302"/>
      <c r="R9" s="272"/>
      <c r="S9" s="272"/>
      <c r="T9" s="272"/>
      <c r="U9" s="272"/>
      <c r="V9" s="292"/>
      <c r="W9" s="292"/>
      <c r="X9" s="292"/>
      <c r="Y9" s="292"/>
      <c r="Z9" s="292"/>
      <c r="AA9" s="292"/>
      <c r="AB9" s="292"/>
      <c r="AC9" s="292"/>
      <c r="AD9" s="292"/>
      <c r="AE9" s="292"/>
      <c r="AF9" s="292"/>
      <c r="AG9" s="292"/>
      <c r="AH9" s="293"/>
    </row>
    <row r="10" spans="2:37" ht="13.5" customHeight="1" x14ac:dyDescent="0.15">
      <c r="B10" s="302"/>
      <c r="C10" s="272" t="s">
        <v>6</v>
      </c>
      <c r="D10" s="272"/>
      <c r="E10" s="272"/>
      <c r="F10" s="272"/>
      <c r="G10" s="274"/>
      <c r="H10" s="275"/>
      <c r="I10" s="275"/>
      <c r="J10" s="275"/>
      <c r="K10" s="275"/>
      <c r="L10" s="275"/>
      <c r="M10" s="275"/>
      <c r="N10" s="275"/>
      <c r="O10" s="275"/>
      <c r="P10" s="276"/>
      <c r="Q10" s="302"/>
      <c r="R10" s="279" t="s">
        <v>13</v>
      </c>
      <c r="S10" s="279"/>
      <c r="T10" s="279"/>
      <c r="U10" s="279"/>
      <c r="V10" s="281" t="s">
        <v>22</v>
      </c>
      <c r="W10" s="282"/>
      <c r="X10" s="282"/>
      <c r="Y10" s="282"/>
      <c r="Z10" s="282"/>
      <c r="AA10" s="282"/>
      <c r="AB10" s="279" t="s">
        <v>52</v>
      </c>
      <c r="AC10" s="279"/>
      <c r="AD10" s="284" t="s">
        <v>157</v>
      </c>
      <c r="AE10" s="284"/>
      <c r="AF10" s="284"/>
      <c r="AG10" s="284"/>
      <c r="AH10" s="285"/>
    </row>
    <row r="11" spans="2:37" ht="14.25" thickBot="1" x14ac:dyDescent="0.2">
      <c r="B11" s="303"/>
      <c r="C11" s="273"/>
      <c r="D11" s="273"/>
      <c r="E11" s="273"/>
      <c r="F11" s="273"/>
      <c r="G11" s="277"/>
      <c r="H11" s="277"/>
      <c r="I11" s="277"/>
      <c r="J11" s="277"/>
      <c r="K11" s="277"/>
      <c r="L11" s="277"/>
      <c r="M11" s="277"/>
      <c r="N11" s="277"/>
      <c r="O11" s="277"/>
      <c r="P11" s="278"/>
      <c r="Q11" s="303"/>
      <c r="R11" s="280"/>
      <c r="S11" s="280"/>
      <c r="T11" s="280"/>
      <c r="U11" s="280"/>
      <c r="V11" s="283"/>
      <c r="W11" s="283"/>
      <c r="X11" s="283"/>
      <c r="Y11" s="283"/>
      <c r="Z11" s="283"/>
      <c r="AA11" s="283"/>
      <c r="AB11" s="280"/>
      <c r="AC11" s="280"/>
      <c r="AD11" s="286"/>
      <c r="AE11" s="286"/>
      <c r="AF11" s="286"/>
      <c r="AG11" s="286"/>
      <c r="AH11" s="287"/>
    </row>
    <row r="12" spans="2:37" ht="20.100000000000001" customHeight="1" x14ac:dyDescent="0.15">
      <c r="B12" s="2" t="s">
        <v>10</v>
      </c>
      <c r="C12" s="14" t="s">
        <v>7</v>
      </c>
      <c r="D12" s="1" t="s">
        <v>8</v>
      </c>
      <c r="E12" s="261" t="s">
        <v>9</v>
      </c>
      <c r="F12" s="262"/>
      <c r="G12" s="262"/>
      <c r="H12" s="262"/>
      <c r="I12" s="262"/>
      <c r="J12" s="262"/>
      <c r="K12" s="262"/>
      <c r="L12" s="262"/>
      <c r="M12" s="263" t="s">
        <v>16</v>
      </c>
      <c r="N12" s="264"/>
      <c r="O12" s="264"/>
      <c r="P12" s="265"/>
      <c r="Q12" s="266" t="s">
        <v>25</v>
      </c>
      <c r="R12" s="267"/>
      <c r="S12" s="268"/>
      <c r="T12" s="266" t="s">
        <v>34</v>
      </c>
      <c r="U12" s="267"/>
      <c r="V12" s="268"/>
      <c r="W12" s="269" t="s">
        <v>41</v>
      </c>
      <c r="X12" s="269"/>
      <c r="Y12" s="269"/>
      <c r="Z12" s="270"/>
      <c r="AA12" s="263" t="s">
        <v>24</v>
      </c>
      <c r="AB12" s="264"/>
      <c r="AC12" s="264"/>
      <c r="AD12" s="264"/>
      <c r="AE12" s="264"/>
      <c r="AF12" s="264"/>
      <c r="AG12" s="264"/>
      <c r="AH12" s="271"/>
    </row>
    <row r="13" spans="2:37" ht="21.95" customHeight="1" x14ac:dyDescent="0.15">
      <c r="B13" s="256">
        <f>'원주(2)'!B13</f>
        <v>46307</v>
      </c>
      <c r="C13" s="254"/>
      <c r="D13" s="257"/>
      <c r="E13" s="243" t="s">
        <v>174</v>
      </c>
      <c r="F13" s="244"/>
      <c r="G13" s="244"/>
      <c r="H13" s="244"/>
      <c r="I13" s="244"/>
      <c r="J13" s="244"/>
      <c r="K13" s="244"/>
      <c r="L13" s="245"/>
      <c r="M13" s="243">
        <v>60</v>
      </c>
      <c r="N13" s="244"/>
      <c r="O13" s="244"/>
      <c r="P13" s="245"/>
      <c r="Q13" s="246">
        <f>IFERROR(VLOOKUP($B$1,찬푸드_인트웰브피벗!A:DD,2,FALSE),0)</f>
        <v>0</v>
      </c>
      <c r="R13" s="247"/>
      <c r="S13" s="248"/>
      <c r="T13" s="249">
        <f>IFERROR(ROUNDDOWN(Q13/M13,0),"")</f>
        <v>0</v>
      </c>
      <c r="U13" s="250"/>
      <c r="V13" s="250"/>
      <c r="W13" s="251">
        <f>IFERROR(Q13-(T13*M13),"")</f>
        <v>0</v>
      </c>
      <c r="X13" s="252"/>
      <c r="Y13" s="252"/>
      <c r="Z13" s="253"/>
      <c r="AA13" s="254">
        <f>$B$13+2</f>
        <v>46309</v>
      </c>
      <c r="AB13" s="250"/>
      <c r="AC13" s="250"/>
      <c r="AD13" s="250"/>
      <c r="AE13" s="250"/>
      <c r="AF13" s="250"/>
      <c r="AG13" s="250"/>
      <c r="AH13" s="255"/>
    </row>
    <row r="14" spans="2:37" ht="21.95" customHeight="1" x14ac:dyDescent="0.15">
      <c r="B14" s="17"/>
      <c r="C14" s="18" t="s">
        <v>42</v>
      </c>
      <c r="D14" s="18" t="s">
        <v>42</v>
      </c>
      <c r="E14" s="243" t="s">
        <v>175</v>
      </c>
      <c r="F14" s="244"/>
      <c r="G14" s="244"/>
      <c r="H14" s="244"/>
      <c r="I14" s="244"/>
      <c r="J14" s="244"/>
      <c r="K14" s="244"/>
      <c r="L14" s="245"/>
      <c r="M14" s="243">
        <v>60</v>
      </c>
      <c r="N14" s="244"/>
      <c r="O14" s="244"/>
      <c r="P14" s="245"/>
      <c r="Q14" s="246">
        <f>IFERROR(VLOOKUP($B$1,찬푸드_인트웰브피벗!A:DD,3,FALSE),0)</f>
        <v>0</v>
      </c>
      <c r="R14" s="247"/>
      <c r="S14" s="248"/>
      <c r="T14" s="249">
        <f>IFERROR(ROUNDDOWN(Q14/M14,0),"")</f>
        <v>0</v>
      </c>
      <c r="U14" s="250"/>
      <c r="V14" s="250"/>
      <c r="W14" s="251">
        <f>IFERROR(Q14-(T14*M14),"")</f>
        <v>0</v>
      </c>
      <c r="X14" s="252"/>
      <c r="Y14" s="252"/>
      <c r="Z14" s="253"/>
      <c r="AA14" s="254">
        <f>$B$13+2</f>
        <v>46309</v>
      </c>
      <c r="AB14" s="250"/>
      <c r="AC14" s="250"/>
      <c r="AD14" s="250"/>
      <c r="AE14" s="250"/>
      <c r="AF14" s="250"/>
      <c r="AG14" s="250"/>
      <c r="AH14" s="255"/>
    </row>
    <row r="15" spans="2:37" ht="21.95" customHeight="1" x14ac:dyDescent="0.15">
      <c r="B15" s="17" t="s">
        <v>42</v>
      </c>
      <c r="C15" s="18" t="s">
        <v>42</v>
      </c>
      <c r="D15" s="18" t="s">
        <v>42</v>
      </c>
      <c r="E15" s="243"/>
      <c r="F15" s="244"/>
      <c r="G15" s="244"/>
      <c r="H15" s="244"/>
      <c r="I15" s="244"/>
      <c r="J15" s="244"/>
      <c r="K15" s="244"/>
      <c r="L15" s="245"/>
      <c r="M15" s="243"/>
      <c r="N15" s="244"/>
      <c r="O15" s="244"/>
      <c r="P15" s="245"/>
      <c r="Q15" s="246"/>
      <c r="R15" s="247"/>
      <c r="S15" s="248"/>
      <c r="T15" s="249"/>
      <c r="U15" s="250"/>
      <c r="V15" s="250"/>
      <c r="W15" s="251"/>
      <c r="X15" s="252"/>
      <c r="Y15" s="252"/>
      <c r="Z15" s="253"/>
      <c r="AA15" s="254"/>
      <c r="AB15" s="250"/>
      <c r="AC15" s="250"/>
      <c r="AD15" s="250"/>
      <c r="AE15" s="250"/>
      <c r="AF15" s="250"/>
      <c r="AG15" s="250"/>
      <c r="AH15" s="255"/>
    </row>
    <row r="16" spans="2:37" ht="21.95" customHeight="1" x14ac:dyDescent="0.15">
      <c r="B16" s="17"/>
      <c r="C16" s="18"/>
      <c r="D16" s="18"/>
      <c r="E16" s="243"/>
      <c r="F16" s="244"/>
      <c r="G16" s="244"/>
      <c r="H16" s="244"/>
      <c r="I16" s="244"/>
      <c r="J16" s="244"/>
      <c r="K16" s="244"/>
      <c r="L16" s="245"/>
      <c r="M16" s="243"/>
      <c r="N16" s="244"/>
      <c r="O16" s="244"/>
      <c r="P16" s="245"/>
      <c r="Q16" s="246"/>
      <c r="R16" s="247"/>
      <c r="S16" s="248"/>
      <c r="T16" s="249"/>
      <c r="U16" s="250"/>
      <c r="V16" s="250"/>
      <c r="W16" s="251"/>
      <c r="X16" s="252"/>
      <c r="Y16" s="252"/>
      <c r="Z16" s="253"/>
      <c r="AA16" s="254"/>
      <c r="AB16" s="250"/>
      <c r="AC16" s="250"/>
      <c r="AD16" s="250"/>
      <c r="AE16" s="250"/>
      <c r="AF16" s="250"/>
      <c r="AG16" s="250"/>
      <c r="AH16" s="255"/>
      <c r="AK16" s="78"/>
    </row>
    <row r="17" spans="2:34" ht="21.95" customHeight="1" x14ac:dyDescent="0.15">
      <c r="B17" s="17"/>
      <c r="C17" s="18"/>
      <c r="D17" s="18"/>
      <c r="E17" s="243"/>
      <c r="F17" s="244"/>
      <c r="G17" s="244"/>
      <c r="H17" s="244"/>
      <c r="I17" s="244"/>
      <c r="J17" s="244"/>
      <c r="K17" s="244"/>
      <c r="L17" s="245"/>
      <c r="M17" s="243"/>
      <c r="N17" s="244"/>
      <c r="O17" s="244"/>
      <c r="P17" s="245"/>
      <c r="Q17" s="246"/>
      <c r="R17" s="247"/>
      <c r="S17" s="248"/>
      <c r="T17" s="249"/>
      <c r="U17" s="250"/>
      <c r="V17" s="250"/>
      <c r="W17" s="251"/>
      <c r="X17" s="252"/>
      <c r="Y17" s="252"/>
      <c r="Z17" s="253"/>
      <c r="AA17" s="254"/>
      <c r="AB17" s="250"/>
      <c r="AC17" s="250"/>
      <c r="AD17" s="250"/>
      <c r="AE17" s="250"/>
      <c r="AF17" s="250"/>
      <c r="AG17" s="250"/>
      <c r="AH17" s="255"/>
    </row>
    <row r="18" spans="2:34" ht="21.95" customHeight="1" x14ac:dyDescent="0.15">
      <c r="B18" s="6"/>
      <c r="C18" s="15"/>
      <c r="D18" s="7"/>
      <c r="E18" s="436"/>
      <c r="F18" s="437"/>
      <c r="G18" s="437"/>
      <c r="H18" s="437"/>
      <c r="I18" s="437"/>
      <c r="J18" s="437"/>
      <c r="K18" s="437"/>
      <c r="L18" s="438"/>
      <c r="M18" s="243"/>
      <c r="N18" s="244"/>
      <c r="O18" s="244"/>
      <c r="P18" s="245"/>
      <c r="Q18" s="246"/>
      <c r="R18" s="247"/>
      <c r="S18" s="248"/>
      <c r="T18" s="249"/>
      <c r="U18" s="250"/>
      <c r="V18" s="250"/>
      <c r="W18" s="251"/>
      <c r="X18" s="252"/>
      <c r="Y18" s="252"/>
      <c r="Z18" s="253"/>
      <c r="AA18" s="254"/>
      <c r="AB18" s="250"/>
      <c r="AC18" s="250"/>
      <c r="AD18" s="250"/>
      <c r="AE18" s="250"/>
      <c r="AF18" s="250"/>
      <c r="AG18" s="250"/>
      <c r="AH18" s="255"/>
    </row>
    <row r="19" spans="2:34" ht="21.95" customHeight="1" x14ac:dyDescent="0.15">
      <c r="B19" s="6"/>
      <c r="C19" s="15"/>
      <c r="D19" s="7"/>
      <c r="E19" s="705"/>
      <c r="F19" s="706"/>
      <c r="G19" s="706"/>
      <c r="H19" s="706"/>
      <c r="I19" s="706"/>
      <c r="J19" s="706"/>
      <c r="K19" s="706"/>
      <c r="L19" s="707"/>
      <c r="M19" s="243"/>
      <c r="N19" s="244"/>
      <c r="O19" s="244"/>
      <c r="P19" s="245"/>
      <c r="Q19" s="246"/>
      <c r="R19" s="247"/>
      <c r="S19" s="248"/>
      <c r="T19" s="249"/>
      <c r="U19" s="250"/>
      <c r="V19" s="250"/>
      <c r="W19" s="251"/>
      <c r="X19" s="252"/>
      <c r="Y19" s="252"/>
      <c r="Z19" s="253"/>
      <c r="AA19" s="254"/>
      <c r="AB19" s="250"/>
      <c r="AC19" s="250"/>
      <c r="AD19" s="250"/>
      <c r="AE19" s="250"/>
      <c r="AF19" s="250"/>
      <c r="AG19" s="250"/>
      <c r="AH19" s="255"/>
    </row>
    <row r="20" spans="2:34" ht="16.5" customHeight="1" thickBot="1" x14ac:dyDescent="0.2">
      <c r="B20" s="221" t="s">
        <v>25</v>
      </c>
      <c r="C20" s="222"/>
      <c r="D20" s="223"/>
      <c r="E20" s="224"/>
      <c r="F20" s="225"/>
      <c r="G20" s="225"/>
      <c r="H20" s="225"/>
      <c r="I20" s="225"/>
      <c r="J20" s="225"/>
      <c r="K20" s="225"/>
      <c r="L20" s="225"/>
      <c r="M20" s="226">
        <f>SUM(Q13:S19)</f>
        <v>0</v>
      </c>
      <c r="N20" s="227"/>
      <c r="O20" s="227"/>
      <c r="P20" s="227"/>
      <c r="Q20" s="227"/>
      <c r="R20" s="227"/>
      <c r="S20" s="227"/>
      <c r="T20" s="227"/>
      <c r="U20" s="227"/>
      <c r="V20" s="227"/>
      <c r="W20" s="227"/>
      <c r="X20" s="227"/>
      <c r="Y20" s="227"/>
      <c r="Z20" s="228"/>
      <c r="AA20" s="229"/>
      <c r="AB20" s="229"/>
      <c r="AC20" s="229"/>
      <c r="AD20" s="229"/>
      <c r="AE20" s="229"/>
      <c r="AF20" s="229"/>
      <c r="AG20" s="229"/>
      <c r="AH20" s="230"/>
    </row>
    <row r="21" spans="2:34" ht="17.100000000000001" customHeight="1" x14ac:dyDescent="0.15">
      <c r="B21" s="231" t="s">
        <v>17</v>
      </c>
      <c r="C21" s="232"/>
      <c r="D21" s="232"/>
      <c r="E21" s="232"/>
      <c r="F21" s="232"/>
      <c r="G21" s="232"/>
      <c r="H21" s="232"/>
      <c r="I21" s="232"/>
      <c r="J21" s="232"/>
      <c r="K21" s="232"/>
      <c r="L21" s="232"/>
      <c r="M21" s="232"/>
      <c r="N21" s="232"/>
      <c r="O21" s="232"/>
      <c r="P21" s="232"/>
      <c r="Q21" s="232"/>
      <c r="R21" s="232"/>
      <c r="S21" s="232"/>
      <c r="T21" s="232"/>
      <c r="U21" s="232"/>
      <c r="V21" s="233"/>
      <c r="W21" s="237" t="s">
        <v>32</v>
      </c>
      <c r="X21" s="238"/>
      <c r="Y21" s="238"/>
      <c r="Z21" s="238"/>
      <c r="AA21" s="238"/>
      <c r="AB21" s="238"/>
      <c r="AC21" s="238"/>
      <c r="AD21" s="238"/>
      <c r="AE21" s="238"/>
      <c r="AF21" s="238"/>
      <c r="AG21" s="238"/>
      <c r="AH21" s="239"/>
    </row>
    <row r="22" spans="2:34" ht="17.100000000000001" customHeight="1" thickBot="1" x14ac:dyDescent="0.2">
      <c r="B22" s="234"/>
      <c r="C22" s="235"/>
      <c r="D22" s="235"/>
      <c r="E22" s="235"/>
      <c r="F22" s="235"/>
      <c r="G22" s="235"/>
      <c r="H22" s="235"/>
      <c r="I22" s="235"/>
      <c r="J22" s="235"/>
      <c r="K22" s="235"/>
      <c r="L22" s="235"/>
      <c r="M22" s="235"/>
      <c r="N22" s="235"/>
      <c r="O22" s="235"/>
      <c r="P22" s="235"/>
      <c r="Q22" s="235"/>
      <c r="R22" s="235"/>
      <c r="S22" s="235"/>
      <c r="T22" s="235"/>
      <c r="U22" s="235"/>
      <c r="V22" s="236"/>
      <c r="W22" s="240"/>
      <c r="X22" s="241"/>
      <c r="Y22" s="241"/>
      <c r="Z22" s="241"/>
      <c r="AA22" s="241"/>
      <c r="AB22" s="241"/>
      <c r="AC22" s="241"/>
      <c r="AD22" s="241"/>
      <c r="AE22" s="241"/>
      <c r="AF22" s="241"/>
      <c r="AG22" s="241"/>
      <c r="AH22" s="242"/>
    </row>
    <row r="23" spans="2:34" ht="9.9499999999999993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4"/>
      <c r="AB23" s="4"/>
      <c r="AC23" s="4"/>
      <c r="AD23" s="4"/>
      <c r="AE23" s="4"/>
      <c r="AF23" s="4"/>
      <c r="AG23" s="4"/>
      <c r="AH23" s="4"/>
    </row>
    <row r="24" spans="2:34" ht="9.9499999999999993" customHeight="1" thickBot="1" x14ac:dyDescent="0.2"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2:34" ht="15" customHeight="1" x14ac:dyDescent="0.15">
      <c r="B25" s="202" t="s">
        <v>12</v>
      </c>
      <c r="C25" s="203"/>
      <c r="D25" s="204"/>
      <c r="E25" s="204"/>
      <c r="F25" s="204"/>
      <c r="G25" s="204"/>
      <c r="H25" s="204"/>
      <c r="I25" s="204"/>
      <c r="J25" s="204"/>
      <c r="K25" s="204"/>
      <c r="L25" s="204"/>
      <c r="M25" s="204"/>
      <c r="N25" s="204"/>
      <c r="O25" s="204"/>
      <c r="P25" s="204"/>
      <c r="Q25" s="204"/>
      <c r="R25" s="204"/>
      <c r="S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5"/>
    </row>
    <row r="26" spans="2:34" ht="20.100000000000001" customHeight="1" x14ac:dyDescent="0.15">
      <c r="B26" s="206"/>
      <c r="C26" s="207"/>
      <c r="D26" s="208"/>
      <c r="E26" s="208"/>
      <c r="F26" s="208"/>
      <c r="G26" s="208"/>
      <c r="H26" s="208"/>
      <c r="I26" s="208"/>
      <c r="J26" s="208"/>
      <c r="K26" s="208"/>
      <c r="L26" s="208"/>
      <c r="M26" s="208"/>
      <c r="N26" s="208"/>
      <c r="O26" s="208"/>
      <c r="P26" s="208"/>
      <c r="Q26" s="208"/>
      <c r="R26" s="208"/>
      <c r="S26" s="208"/>
      <c r="T26" s="208"/>
      <c r="U26" s="208"/>
      <c r="V26" s="208"/>
      <c r="W26" s="208"/>
      <c r="X26" s="208"/>
      <c r="Y26" s="208"/>
      <c r="Z26" s="208"/>
      <c r="AA26" s="208"/>
      <c r="AB26" s="208"/>
      <c r="AC26" s="208"/>
      <c r="AD26" s="208"/>
      <c r="AE26" s="208"/>
      <c r="AF26" s="208"/>
      <c r="AG26" s="208"/>
      <c r="AH26" s="209"/>
    </row>
    <row r="27" spans="2:34" x14ac:dyDescent="0.15">
      <c r="B27" s="210" t="s">
        <v>0</v>
      </c>
      <c r="C27" s="189" t="str">
        <f>C4</f>
        <v>등록번호</v>
      </c>
      <c r="D27" s="189"/>
      <c r="E27" s="189"/>
      <c r="F27" s="189"/>
      <c r="G27" s="211"/>
      <c r="H27" s="211"/>
      <c r="I27" s="211"/>
      <c r="J27" s="211"/>
      <c r="K27" s="211"/>
      <c r="L27" s="211"/>
      <c r="M27" s="211"/>
      <c r="N27" s="211"/>
      <c r="O27" s="211"/>
      <c r="P27" s="211"/>
      <c r="Q27" s="189" t="s">
        <v>2</v>
      </c>
      <c r="R27" s="182" t="s">
        <v>3</v>
      </c>
      <c r="S27" s="182"/>
      <c r="T27" s="182"/>
      <c r="U27" s="182"/>
      <c r="V27" s="213" t="str">
        <f>V4</f>
        <v>201-87-01506</v>
      </c>
      <c r="W27" s="213"/>
      <c r="X27" s="213"/>
      <c r="Y27" s="213"/>
      <c r="Z27" s="213"/>
      <c r="AA27" s="213"/>
      <c r="AB27" s="213"/>
      <c r="AC27" s="213"/>
      <c r="AD27" s="213"/>
      <c r="AE27" s="213"/>
      <c r="AF27" s="213"/>
      <c r="AG27" s="213"/>
      <c r="AH27" s="214"/>
    </row>
    <row r="28" spans="2:34" x14ac:dyDescent="0.15">
      <c r="B28" s="210"/>
      <c r="C28" s="189"/>
      <c r="D28" s="189"/>
      <c r="E28" s="189"/>
      <c r="F28" s="189"/>
      <c r="G28" s="211"/>
      <c r="H28" s="211"/>
      <c r="I28" s="211"/>
      <c r="J28" s="211"/>
      <c r="K28" s="211"/>
      <c r="L28" s="211"/>
      <c r="M28" s="211"/>
      <c r="N28" s="211"/>
      <c r="O28" s="211"/>
      <c r="P28" s="211"/>
      <c r="Q28" s="189"/>
      <c r="R28" s="182"/>
      <c r="S28" s="182"/>
      <c r="T28" s="182"/>
      <c r="U28" s="182"/>
      <c r="V28" s="213"/>
      <c r="W28" s="213"/>
      <c r="X28" s="213"/>
      <c r="Y28" s="213"/>
      <c r="Z28" s="213"/>
      <c r="AA28" s="213"/>
      <c r="AB28" s="213"/>
      <c r="AC28" s="213"/>
      <c r="AD28" s="213"/>
      <c r="AE28" s="213"/>
      <c r="AF28" s="213"/>
      <c r="AG28" s="213"/>
      <c r="AH28" s="214"/>
    </row>
    <row r="29" spans="2:34" ht="13.5" customHeight="1" x14ac:dyDescent="0.15">
      <c r="B29" s="210"/>
      <c r="C29" s="189" t="str">
        <f>C6</f>
        <v>상 호
(법인명)</v>
      </c>
      <c r="D29" s="189"/>
      <c r="E29" s="189"/>
      <c r="F29" s="189"/>
      <c r="G29" s="215" t="str">
        <f>G6</f>
        <v>(이마트24)</v>
      </c>
      <c r="H29" s="216"/>
      <c r="I29" s="216"/>
      <c r="J29" s="216"/>
      <c r="K29" s="217"/>
      <c r="L29" s="215" t="str">
        <f>L6</f>
        <v>양지센터(저온)</v>
      </c>
      <c r="M29" s="216"/>
      <c r="N29" s="216"/>
      <c r="O29" s="216"/>
      <c r="P29" s="217"/>
      <c r="Q29" s="189"/>
      <c r="R29" s="189" t="s">
        <v>1</v>
      </c>
      <c r="S29" s="189"/>
      <c r="T29" s="189"/>
      <c r="U29" s="189"/>
      <c r="V29" s="195" t="str">
        <f>V6</f>
        <v>인트웰브</v>
      </c>
      <c r="W29" s="195"/>
      <c r="X29" s="195"/>
      <c r="Y29" s="195"/>
      <c r="Z29" s="195"/>
      <c r="AA29" s="195"/>
      <c r="AB29" s="182" t="s">
        <v>5</v>
      </c>
      <c r="AC29" s="182"/>
      <c r="AD29" s="195" t="str">
        <f>AD6</f>
        <v>이승원</v>
      </c>
      <c r="AE29" s="195"/>
      <c r="AF29" s="195"/>
      <c r="AG29" s="195"/>
      <c r="AH29" s="197"/>
    </row>
    <row r="30" spans="2:34" x14ac:dyDescent="0.15">
      <c r="B30" s="210"/>
      <c r="C30" s="189"/>
      <c r="D30" s="189"/>
      <c r="E30" s="189"/>
      <c r="F30" s="189"/>
      <c r="G30" s="218"/>
      <c r="H30" s="219"/>
      <c r="I30" s="219"/>
      <c r="J30" s="219"/>
      <c r="K30" s="220"/>
      <c r="L30" s="218"/>
      <c r="M30" s="219"/>
      <c r="N30" s="219"/>
      <c r="O30" s="219"/>
      <c r="P30" s="220"/>
      <c r="Q30" s="189"/>
      <c r="R30" s="189"/>
      <c r="S30" s="189"/>
      <c r="T30" s="189"/>
      <c r="U30" s="189"/>
      <c r="V30" s="195"/>
      <c r="W30" s="195"/>
      <c r="X30" s="195"/>
      <c r="Y30" s="195"/>
      <c r="Z30" s="195"/>
      <c r="AA30" s="195"/>
      <c r="AB30" s="182"/>
      <c r="AC30" s="182"/>
      <c r="AD30" s="195"/>
      <c r="AE30" s="195"/>
      <c r="AF30" s="195"/>
      <c r="AG30" s="195"/>
      <c r="AH30" s="197"/>
    </row>
    <row r="31" spans="2:34" x14ac:dyDescent="0.15">
      <c r="B31" s="210"/>
      <c r="C31" s="189" t="s">
        <v>4</v>
      </c>
      <c r="D31" s="182"/>
      <c r="E31" s="182"/>
      <c r="F31" s="182"/>
      <c r="G31" s="199" t="str">
        <f>G8</f>
        <v>경기도 용인시 처인구 양지면
제일리 453-7</v>
      </c>
      <c r="H31" s="199"/>
      <c r="I31" s="199"/>
      <c r="J31" s="199"/>
      <c r="K31" s="199"/>
      <c r="L31" s="199"/>
      <c r="M31" s="199"/>
      <c r="N31" s="199"/>
      <c r="O31" s="199"/>
      <c r="P31" s="199"/>
      <c r="Q31" s="189"/>
      <c r="R31" s="189" t="s">
        <v>4</v>
      </c>
      <c r="S31" s="189"/>
      <c r="T31" s="189"/>
      <c r="U31" s="189"/>
      <c r="V31" s="200" t="str">
        <f>V8</f>
        <v>경기도 파주시 상지석길 404-3,나동 3층01호(상지석동)</v>
      </c>
      <c r="W31" s="200"/>
      <c r="X31" s="200"/>
      <c r="Y31" s="200"/>
      <c r="Z31" s="200"/>
      <c r="AA31" s="200"/>
      <c r="AB31" s="200"/>
      <c r="AC31" s="200"/>
      <c r="AD31" s="200"/>
      <c r="AE31" s="200"/>
      <c r="AF31" s="200"/>
      <c r="AG31" s="200"/>
      <c r="AH31" s="201"/>
    </row>
    <row r="32" spans="2:34" x14ac:dyDescent="0.15">
      <c r="B32" s="210"/>
      <c r="C32" s="182"/>
      <c r="D32" s="182"/>
      <c r="E32" s="182"/>
      <c r="F32" s="182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89"/>
      <c r="R32" s="189"/>
      <c r="S32" s="189"/>
      <c r="T32" s="189"/>
      <c r="U32" s="189"/>
      <c r="V32" s="200"/>
      <c r="W32" s="200"/>
      <c r="X32" s="200"/>
      <c r="Y32" s="200"/>
      <c r="Z32" s="200"/>
      <c r="AA32" s="200"/>
      <c r="AB32" s="200"/>
      <c r="AC32" s="200"/>
      <c r="AD32" s="200"/>
      <c r="AE32" s="200"/>
      <c r="AF32" s="200"/>
      <c r="AG32" s="200"/>
      <c r="AH32" s="201"/>
    </row>
    <row r="33" spans="2:34" ht="13.5" customHeight="1" x14ac:dyDescent="0.15">
      <c r="B33" s="210"/>
      <c r="C33" s="189" t="s">
        <v>6</v>
      </c>
      <c r="D33" s="189"/>
      <c r="E33" s="189"/>
      <c r="F33" s="189"/>
      <c r="G33" s="190"/>
      <c r="H33" s="191"/>
      <c r="I33" s="191"/>
      <c r="J33" s="191"/>
      <c r="K33" s="191"/>
      <c r="L33" s="191"/>
      <c r="M33" s="191"/>
      <c r="N33" s="191"/>
      <c r="O33" s="191"/>
      <c r="P33" s="191"/>
      <c r="Q33" s="189"/>
      <c r="R33" s="182" t="s">
        <v>13</v>
      </c>
      <c r="S33" s="182"/>
      <c r="T33" s="182"/>
      <c r="U33" s="182"/>
      <c r="V33" s="194" t="str">
        <f>V10</f>
        <v>제조업</v>
      </c>
      <c r="W33" s="195"/>
      <c r="X33" s="195"/>
      <c r="Y33" s="195"/>
      <c r="Z33" s="195"/>
      <c r="AA33" s="195"/>
      <c r="AB33" s="182" t="s">
        <v>14</v>
      </c>
      <c r="AC33" s="182"/>
      <c r="AD33" s="195" t="str">
        <f>AD10</f>
        <v>유통전문판매업</v>
      </c>
      <c r="AE33" s="195"/>
      <c r="AF33" s="195"/>
      <c r="AG33" s="195"/>
      <c r="AH33" s="197"/>
    </row>
    <row r="34" spans="2:34" x14ac:dyDescent="0.15">
      <c r="B34" s="210"/>
      <c r="C34" s="189"/>
      <c r="D34" s="189"/>
      <c r="E34" s="189"/>
      <c r="F34" s="189"/>
      <c r="G34" s="191"/>
      <c r="H34" s="191"/>
      <c r="I34" s="191"/>
      <c r="J34" s="191"/>
      <c r="K34" s="191"/>
      <c r="L34" s="191"/>
      <c r="M34" s="192"/>
      <c r="N34" s="192"/>
      <c r="O34" s="192"/>
      <c r="P34" s="192"/>
      <c r="Q34" s="212"/>
      <c r="R34" s="193"/>
      <c r="S34" s="193"/>
      <c r="T34" s="193"/>
      <c r="U34" s="193"/>
      <c r="V34" s="196"/>
      <c r="W34" s="196"/>
      <c r="X34" s="196"/>
      <c r="Y34" s="196"/>
      <c r="Z34" s="196"/>
      <c r="AA34" s="196"/>
      <c r="AB34" s="193"/>
      <c r="AC34" s="193"/>
      <c r="AD34" s="196"/>
      <c r="AE34" s="196"/>
      <c r="AF34" s="196"/>
      <c r="AG34" s="196"/>
      <c r="AH34" s="198"/>
    </row>
    <row r="35" spans="2:34" ht="20.100000000000001" customHeight="1" x14ac:dyDescent="0.15">
      <c r="B35" s="12" t="s">
        <v>10</v>
      </c>
      <c r="C35" s="13" t="s">
        <v>7</v>
      </c>
      <c r="D35" s="11" t="s">
        <v>8</v>
      </c>
      <c r="E35" s="182" t="s">
        <v>9</v>
      </c>
      <c r="F35" s="183"/>
      <c r="G35" s="183"/>
      <c r="H35" s="183"/>
      <c r="I35" s="183"/>
      <c r="J35" s="183"/>
      <c r="K35" s="183"/>
      <c r="L35" s="184"/>
      <c r="M35" s="185" t="s">
        <v>16</v>
      </c>
      <c r="N35" s="185"/>
      <c r="O35" s="185"/>
      <c r="P35" s="185"/>
      <c r="Q35" s="186" t="s">
        <v>25</v>
      </c>
      <c r="R35" s="186"/>
      <c r="S35" s="186"/>
      <c r="T35" s="186" t="s">
        <v>34</v>
      </c>
      <c r="U35" s="186"/>
      <c r="V35" s="186"/>
      <c r="W35" s="185" t="s">
        <v>41</v>
      </c>
      <c r="X35" s="185"/>
      <c r="Y35" s="185"/>
      <c r="Z35" s="185"/>
      <c r="AA35" s="187" t="s">
        <v>24</v>
      </c>
      <c r="AB35" s="185"/>
      <c r="AC35" s="185"/>
      <c r="AD35" s="185"/>
      <c r="AE35" s="185"/>
      <c r="AF35" s="185"/>
      <c r="AG35" s="185"/>
      <c r="AH35" s="188"/>
    </row>
    <row r="36" spans="2:34" ht="21.95" customHeight="1" x14ac:dyDescent="0.15">
      <c r="B36" s="179">
        <f>B13</f>
        <v>46307</v>
      </c>
      <c r="C36" s="180"/>
      <c r="D36" s="181"/>
      <c r="E36" s="153" t="str">
        <f>E13</f>
        <v>인트웰브)김치치즈사각주먹밥2편</v>
      </c>
      <c r="F36" s="154"/>
      <c r="G36" s="154"/>
      <c r="H36" s="154"/>
      <c r="I36" s="154"/>
      <c r="J36" s="154"/>
      <c r="K36" s="154"/>
      <c r="L36" s="154"/>
      <c r="M36" s="173">
        <f>M13</f>
        <v>60</v>
      </c>
      <c r="N36" s="173"/>
      <c r="O36" s="173"/>
      <c r="P36" s="173"/>
      <c r="Q36" s="174">
        <f>Q13</f>
        <v>0</v>
      </c>
      <c r="R36" s="174"/>
      <c r="S36" s="174"/>
      <c r="T36" s="175">
        <f>T13</f>
        <v>0</v>
      </c>
      <c r="U36" s="175"/>
      <c r="V36" s="175"/>
      <c r="W36" s="176">
        <f>W13</f>
        <v>0</v>
      </c>
      <c r="X36" s="176"/>
      <c r="Y36" s="176"/>
      <c r="Z36" s="176"/>
      <c r="AA36" s="177">
        <f>AA13</f>
        <v>46309</v>
      </c>
      <c r="AB36" s="173"/>
      <c r="AC36" s="173"/>
      <c r="AD36" s="173"/>
      <c r="AE36" s="173"/>
      <c r="AF36" s="173"/>
      <c r="AG36" s="173"/>
      <c r="AH36" s="178"/>
    </row>
    <row r="37" spans="2:34" ht="21.95" customHeight="1" x14ac:dyDescent="0.15">
      <c r="B37" s="19"/>
      <c r="C37" s="20"/>
      <c r="D37" s="21"/>
      <c r="E37" s="153" t="str">
        <f>E14</f>
        <v>인트웰브)햄참치사각주먹밥2편</v>
      </c>
      <c r="F37" s="154"/>
      <c r="G37" s="154"/>
      <c r="H37" s="154"/>
      <c r="I37" s="154"/>
      <c r="J37" s="154"/>
      <c r="K37" s="154"/>
      <c r="L37" s="154"/>
      <c r="M37" s="173">
        <f>M14</f>
        <v>60</v>
      </c>
      <c r="N37" s="173"/>
      <c r="O37" s="173"/>
      <c r="P37" s="173"/>
      <c r="Q37" s="174">
        <f>Q14</f>
        <v>0</v>
      </c>
      <c r="R37" s="174"/>
      <c r="S37" s="174"/>
      <c r="T37" s="175">
        <f>T14</f>
        <v>0</v>
      </c>
      <c r="U37" s="175"/>
      <c r="V37" s="175"/>
      <c r="W37" s="176">
        <f>W14</f>
        <v>0</v>
      </c>
      <c r="X37" s="176"/>
      <c r="Y37" s="176"/>
      <c r="Z37" s="176"/>
      <c r="AA37" s="177">
        <f>AA14</f>
        <v>46309</v>
      </c>
      <c r="AB37" s="173"/>
      <c r="AC37" s="173"/>
      <c r="AD37" s="173"/>
      <c r="AE37" s="173"/>
      <c r="AF37" s="173"/>
      <c r="AG37" s="173"/>
      <c r="AH37" s="178"/>
    </row>
    <row r="38" spans="2:34" ht="21.95" customHeight="1" x14ac:dyDescent="0.15">
      <c r="B38" s="19"/>
      <c r="C38" s="20"/>
      <c r="D38" s="21"/>
      <c r="E38" s="153"/>
      <c r="F38" s="154"/>
      <c r="G38" s="154"/>
      <c r="H38" s="154"/>
      <c r="I38" s="154"/>
      <c r="J38" s="154"/>
      <c r="K38" s="154"/>
      <c r="L38" s="154"/>
      <c r="M38" s="173"/>
      <c r="N38" s="173"/>
      <c r="O38" s="173"/>
      <c r="P38" s="173"/>
      <c r="Q38" s="174"/>
      <c r="R38" s="174"/>
      <c r="S38" s="174"/>
      <c r="T38" s="175"/>
      <c r="U38" s="175"/>
      <c r="V38" s="175"/>
      <c r="W38" s="176"/>
      <c r="X38" s="176"/>
      <c r="Y38" s="176"/>
      <c r="Z38" s="176"/>
      <c r="AA38" s="177"/>
      <c r="AB38" s="173"/>
      <c r="AC38" s="173"/>
      <c r="AD38" s="173"/>
      <c r="AE38" s="173"/>
      <c r="AF38" s="173"/>
      <c r="AG38" s="173"/>
      <c r="AH38" s="178"/>
    </row>
    <row r="39" spans="2:34" ht="21.95" customHeight="1" x14ac:dyDescent="0.15">
      <c r="B39" s="9"/>
      <c r="C39" s="16"/>
      <c r="D39" s="10"/>
      <c r="E39" s="153"/>
      <c r="F39" s="154"/>
      <c r="G39" s="154"/>
      <c r="H39" s="154"/>
      <c r="I39" s="154"/>
      <c r="J39" s="154"/>
      <c r="K39" s="154"/>
      <c r="L39" s="154"/>
      <c r="M39" s="173"/>
      <c r="N39" s="173"/>
      <c r="O39" s="173"/>
      <c r="P39" s="173"/>
      <c r="Q39" s="174"/>
      <c r="R39" s="174"/>
      <c r="S39" s="174"/>
      <c r="T39" s="175"/>
      <c r="U39" s="175"/>
      <c r="V39" s="175"/>
      <c r="W39" s="176"/>
      <c r="X39" s="176"/>
      <c r="Y39" s="176"/>
      <c r="Z39" s="176"/>
      <c r="AA39" s="177"/>
      <c r="AB39" s="173"/>
      <c r="AC39" s="173"/>
      <c r="AD39" s="173"/>
      <c r="AE39" s="173"/>
      <c r="AF39" s="173"/>
      <c r="AG39" s="173"/>
      <c r="AH39" s="178"/>
    </row>
    <row r="40" spans="2:34" ht="21.95" customHeight="1" x14ac:dyDescent="0.15">
      <c r="B40" s="9"/>
      <c r="C40" s="16"/>
      <c r="D40" s="10"/>
      <c r="E40" s="153"/>
      <c r="F40" s="154"/>
      <c r="G40" s="154"/>
      <c r="H40" s="154"/>
      <c r="I40" s="154"/>
      <c r="J40" s="154"/>
      <c r="K40" s="154"/>
      <c r="L40" s="154"/>
      <c r="M40" s="173"/>
      <c r="N40" s="173"/>
      <c r="O40" s="173"/>
      <c r="P40" s="173"/>
      <c r="Q40" s="174"/>
      <c r="R40" s="174"/>
      <c r="S40" s="174"/>
      <c r="T40" s="175"/>
      <c r="U40" s="175"/>
      <c r="V40" s="175"/>
      <c r="W40" s="176"/>
      <c r="X40" s="176"/>
      <c r="Y40" s="176"/>
      <c r="Z40" s="176"/>
      <c r="AA40" s="177"/>
      <c r="AB40" s="173"/>
      <c r="AC40" s="173"/>
      <c r="AD40" s="173"/>
      <c r="AE40" s="173"/>
      <c r="AF40" s="173"/>
      <c r="AG40" s="173"/>
      <c r="AH40" s="178"/>
    </row>
    <row r="41" spans="2:34" ht="21.95" customHeight="1" x14ac:dyDescent="0.15">
      <c r="B41" s="9"/>
      <c r="C41" s="16"/>
      <c r="D41" s="10"/>
      <c r="E41" s="153"/>
      <c r="F41" s="154"/>
      <c r="G41" s="154"/>
      <c r="H41" s="154"/>
      <c r="I41" s="154"/>
      <c r="J41" s="154"/>
      <c r="K41" s="154"/>
      <c r="L41" s="154"/>
      <c r="M41" s="173"/>
      <c r="N41" s="173"/>
      <c r="O41" s="173"/>
      <c r="P41" s="173"/>
      <c r="Q41" s="174"/>
      <c r="R41" s="174"/>
      <c r="S41" s="174"/>
      <c r="T41" s="175"/>
      <c r="U41" s="175"/>
      <c r="V41" s="175"/>
      <c r="W41" s="176"/>
      <c r="X41" s="176"/>
      <c r="Y41" s="176"/>
      <c r="Z41" s="176"/>
      <c r="AA41" s="177"/>
      <c r="AB41" s="173"/>
      <c r="AC41" s="173"/>
      <c r="AD41" s="173"/>
      <c r="AE41" s="173"/>
      <c r="AF41" s="173"/>
      <c r="AG41" s="173"/>
      <c r="AH41" s="178"/>
    </row>
    <row r="42" spans="2:34" ht="21.95" customHeight="1" x14ac:dyDescent="0.15">
      <c r="B42" s="9"/>
      <c r="C42" s="16"/>
      <c r="D42" s="10"/>
      <c r="E42" s="543"/>
      <c r="F42" s="544"/>
      <c r="G42" s="544"/>
      <c r="H42" s="544"/>
      <c r="I42" s="544"/>
      <c r="J42" s="544"/>
      <c r="K42" s="544"/>
      <c r="L42" s="544"/>
      <c r="M42" s="173"/>
      <c r="N42" s="173"/>
      <c r="O42" s="173"/>
      <c r="P42" s="173"/>
      <c r="Q42" s="174"/>
      <c r="R42" s="174"/>
      <c r="S42" s="174"/>
      <c r="T42" s="175"/>
      <c r="U42" s="175"/>
      <c r="V42" s="175"/>
      <c r="W42" s="176"/>
      <c r="X42" s="176"/>
      <c r="Y42" s="176"/>
      <c r="Z42" s="176"/>
      <c r="AA42" s="177"/>
      <c r="AB42" s="173"/>
      <c r="AC42" s="173"/>
      <c r="AD42" s="173"/>
      <c r="AE42" s="173"/>
      <c r="AF42" s="173"/>
      <c r="AG42" s="173"/>
      <c r="AH42" s="178"/>
    </row>
    <row r="43" spans="2:34" ht="16.5" customHeight="1" x14ac:dyDescent="0.15">
      <c r="B43" s="150" t="str">
        <f>B20</f>
        <v>총수량</v>
      </c>
      <c r="C43" s="151"/>
      <c r="D43" s="152"/>
      <c r="E43" s="153"/>
      <c r="F43" s="154"/>
      <c r="G43" s="154"/>
      <c r="H43" s="154"/>
      <c r="I43" s="154"/>
      <c r="J43" s="154"/>
      <c r="K43" s="154"/>
      <c r="L43" s="154"/>
      <c r="M43" s="155">
        <f>M20</f>
        <v>0</v>
      </c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6"/>
      <c r="AB43" s="157"/>
      <c r="AC43" s="157"/>
      <c r="AD43" s="157"/>
      <c r="AE43" s="157"/>
      <c r="AF43" s="157"/>
      <c r="AG43" s="157"/>
      <c r="AH43" s="158"/>
    </row>
    <row r="44" spans="2:34" ht="17.100000000000001" customHeight="1" x14ac:dyDescent="0.15">
      <c r="B44" s="159" t="str">
        <f>B21</f>
        <v>3자물류 (더원물류)
담당자 박병선이사  010-4448-1456</v>
      </c>
      <c r="C44" s="160"/>
      <c r="D44" s="160"/>
      <c r="E44" s="160"/>
      <c r="F44" s="160"/>
      <c r="G44" s="160"/>
      <c r="H44" s="160"/>
      <c r="I44" s="160"/>
      <c r="J44" s="160"/>
      <c r="K44" s="160"/>
      <c r="L44" s="160"/>
      <c r="M44" s="161"/>
      <c r="N44" s="161"/>
      <c r="O44" s="161"/>
      <c r="P44" s="161"/>
      <c r="Q44" s="161"/>
      <c r="R44" s="161"/>
      <c r="S44" s="161"/>
      <c r="T44" s="161"/>
      <c r="U44" s="161"/>
      <c r="V44" s="162"/>
      <c r="W44" s="166" t="str">
        <f>W21</f>
        <v>경기도 용인시 처인구 양지면
제일리 453-7
박영범 주임 031-8027-2080</v>
      </c>
      <c r="X44" s="167"/>
      <c r="Y44" s="167"/>
      <c r="Z44" s="167"/>
      <c r="AA44" s="168"/>
      <c r="AB44" s="168"/>
      <c r="AC44" s="168"/>
      <c r="AD44" s="168"/>
      <c r="AE44" s="168"/>
      <c r="AF44" s="168"/>
      <c r="AG44" s="168"/>
      <c r="AH44" s="169"/>
    </row>
    <row r="45" spans="2:34" ht="17.100000000000001" customHeight="1" thickBot="1" x14ac:dyDescent="0.2">
      <c r="B45" s="163"/>
      <c r="C45" s="164"/>
      <c r="D45" s="164"/>
      <c r="E45" s="164"/>
      <c r="F45" s="164"/>
      <c r="G45" s="164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64"/>
      <c r="U45" s="164"/>
      <c r="V45" s="165"/>
      <c r="W45" s="170"/>
      <c r="X45" s="171"/>
      <c r="Y45" s="171"/>
      <c r="Z45" s="171"/>
      <c r="AA45" s="171"/>
      <c r="AB45" s="171"/>
      <c r="AC45" s="171"/>
      <c r="AD45" s="171"/>
      <c r="AE45" s="171"/>
      <c r="AF45" s="171"/>
      <c r="AG45" s="171"/>
      <c r="AH45" s="172"/>
    </row>
    <row r="46" spans="2:34" ht="15" customHeight="1" x14ac:dyDescent="0.15"/>
  </sheetData>
  <mergeCells count="158">
    <mergeCell ref="B2:AH3"/>
    <mergeCell ref="B4:B11"/>
    <mergeCell ref="C4:F5"/>
    <mergeCell ref="G4:P5"/>
    <mergeCell ref="Q4:Q11"/>
    <mergeCell ref="R4:U5"/>
    <mergeCell ref="V4:AH5"/>
    <mergeCell ref="C6:F7"/>
    <mergeCell ref="G6:K7"/>
    <mergeCell ref="L6:P7"/>
    <mergeCell ref="C10:F11"/>
    <mergeCell ref="G10:P11"/>
    <mergeCell ref="R10:U11"/>
    <mergeCell ref="V10:AA11"/>
    <mergeCell ref="AB10:AC11"/>
    <mergeCell ref="AD10:AH11"/>
    <mergeCell ref="R6:U7"/>
    <mergeCell ref="V6:AA7"/>
    <mergeCell ref="AB6:AC7"/>
    <mergeCell ref="AD6:AH7"/>
    <mergeCell ref="C8:F9"/>
    <mergeCell ref="G8:P9"/>
    <mergeCell ref="R8:U9"/>
    <mergeCell ref="V8:AH9"/>
    <mergeCell ref="W14:Z14"/>
    <mergeCell ref="AA14:AH14"/>
    <mergeCell ref="W13:Z13"/>
    <mergeCell ref="AA13:AH13"/>
    <mergeCell ref="E12:L12"/>
    <mergeCell ref="Q12:S12"/>
    <mergeCell ref="T12:V12"/>
    <mergeCell ref="W12:Z12"/>
    <mergeCell ref="AA12:AH12"/>
    <mergeCell ref="M12:P12"/>
    <mergeCell ref="B13:D13"/>
    <mergeCell ref="E13:L13"/>
    <mergeCell ref="M13:P13"/>
    <mergeCell ref="Q13:S13"/>
    <mergeCell ref="T13:V13"/>
    <mergeCell ref="E16:L16"/>
    <mergeCell ref="M16:P16"/>
    <mergeCell ref="Q16:S16"/>
    <mergeCell ref="T16:V16"/>
    <mergeCell ref="E14:L14"/>
    <mergeCell ref="M14:P14"/>
    <mergeCell ref="Q14:S14"/>
    <mergeCell ref="T14:V14"/>
    <mergeCell ref="W16:Z16"/>
    <mergeCell ref="AA16:AH16"/>
    <mergeCell ref="E15:L15"/>
    <mergeCell ref="M15:P15"/>
    <mergeCell ref="Q15:S15"/>
    <mergeCell ref="T15:V15"/>
    <mergeCell ref="W15:Z15"/>
    <mergeCell ref="AA15:AH15"/>
    <mergeCell ref="E18:L18"/>
    <mergeCell ref="M18:P18"/>
    <mergeCell ref="Q18:S18"/>
    <mergeCell ref="T18:V18"/>
    <mergeCell ref="W18:Z18"/>
    <mergeCell ref="AA18:AH18"/>
    <mergeCell ref="E17:L17"/>
    <mergeCell ref="M17:P17"/>
    <mergeCell ref="Q17:S17"/>
    <mergeCell ref="T17:V17"/>
    <mergeCell ref="W17:Z17"/>
    <mergeCell ref="AA17:AH17"/>
    <mergeCell ref="B20:D20"/>
    <mergeCell ref="E20:L20"/>
    <mergeCell ref="M20:Z20"/>
    <mergeCell ref="AA20:AH20"/>
    <mergeCell ref="B21:V22"/>
    <mergeCell ref="W21:AH22"/>
    <mergeCell ref="E19:L19"/>
    <mergeCell ref="M19:P19"/>
    <mergeCell ref="Q19:S19"/>
    <mergeCell ref="T19:V19"/>
    <mergeCell ref="W19:Z19"/>
    <mergeCell ref="AA19:AH19"/>
    <mergeCell ref="R29:U30"/>
    <mergeCell ref="V29:AA30"/>
    <mergeCell ref="AB29:AC30"/>
    <mergeCell ref="AD29:AH30"/>
    <mergeCell ref="C31:F32"/>
    <mergeCell ref="G31:P32"/>
    <mergeCell ref="R31:U32"/>
    <mergeCell ref="V31:AH32"/>
    <mergeCell ref="B25:AH26"/>
    <mergeCell ref="B27:B34"/>
    <mergeCell ref="C27:F28"/>
    <mergeCell ref="G27:P28"/>
    <mergeCell ref="Q27:Q34"/>
    <mergeCell ref="R27:U28"/>
    <mergeCell ref="V27:AH28"/>
    <mergeCell ref="C29:F30"/>
    <mergeCell ref="G29:K30"/>
    <mergeCell ref="L29:P30"/>
    <mergeCell ref="E35:L35"/>
    <mergeCell ref="M35:P35"/>
    <mergeCell ref="Q35:S35"/>
    <mergeCell ref="T35:V35"/>
    <mergeCell ref="W35:Z35"/>
    <mergeCell ref="AA35:AH35"/>
    <mergeCell ref="C33:F34"/>
    <mergeCell ref="G33:P34"/>
    <mergeCell ref="R33:U34"/>
    <mergeCell ref="V33:AA34"/>
    <mergeCell ref="AB33:AC34"/>
    <mergeCell ref="AD33:AH34"/>
    <mergeCell ref="E37:L37"/>
    <mergeCell ref="M37:P37"/>
    <mergeCell ref="Q37:S37"/>
    <mergeCell ref="T37:V37"/>
    <mergeCell ref="W37:Z37"/>
    <mergeCell ref="AA37:AH37"/>
    <mergeCell ref="AA36:AH36"/>
    <mergeCell ref="B36:D36"/>
    <mergeCell ref="E36:L36"/>
    <mergeCell ref="M36:P36"/>
    <mergeCell ref="Q36:S36"/>
    <mergeCell ref="T36:V36"/>
    <mergeCell ref="W36:Z36"/>
    <mergeCell ref="E39:L39"/>
    <mergeCell ref="M39:P39"/>
    <mergeCell ref="Q39:S39"/>
    <mergeCell ref="T39:V39"/>
    <mergeCell ref="W39:Z39"/>
    <mergeCell ref="AA39:AH39"/>
    <mergeCell ref="E38:L38"/>
    <mergeCell ref="M38:P38"/>
    <mergeCell ref="Q38:S38"/>
    <mergeCell ref="T38:V38"/>
    <mergeCell ref="W38:Z38"/>
    <mergeCell ref="AA38:AH38"/>
    <mergeCell ref="E41:L41"/>
    <mergeCell ref="M41:P41"/>
    <mergeCell ref="Q41:S41"/>
    <mergeCell ref="T41:V41"/>
    <mergeCell ref="W41:Z41"/>
    <mergeCell ref="AA41:AH41"/>
    <mergeCell ref="E40:L40"/>
    <mergeCell ref="M40:P40"/>
    <mergeCell ref="Q40:S40"/>
    <mergeCell ref="T40:V40"/>
    <mergeCell ref="W40:Z40"/>
    <mergeCell ref="AA40:AH40"/>
    <mergeCell ref="B43:D43"/>
    <mergeCell ref="E43:L43"/>
    <mergeCell ref="M43:Z43"/>
    <mergeCell ref="AA43:AH43"/>
    <mergeCell ref="B44:V45"/>
    <mergeCell ref="W44:AH45"/>
    <mergeCell ref="E42:L42"/>
    <mergeCell ref="M42:P42"/>
    <mergeCell ref="Q42:S42"/>
    <mergeCell ref="T42:V42"/>
    <mergeCell ref="W42:Z42"/>
    <mergeCell ref="AA42:AH42"/>
  </mergeCells>
  <phoneticPr fontId="7" type="noConversion"/>
  <conditionalFormatting sqref="AA13:AH13">
    <cfRule type="expression" dxfId="29" priority="6110">
      <formula>Q13:S17=0</formula>
    </cfRule>
  </conditionalFormatting>
  <conditionalFormatting sqref="AA14:AH14">
    <cfRule type="expression" dxfId="28" priority="1">
      <formula>Q14:S19=0</formula>
    </cfRule>
  </conditionalFormatting>
  <conditionalFormatting sqref="AA15:AH19">
    <cfRule type="expression" dxfId="27" priority="4">
      <formula>Q15:S21=0</formula>
    </cfRule>
  </conditionalFormatting>
  <conditionalFormatting sqref="AA36:AH36">
    <cfRule type="expression" dxfId="26" priority="5">
      <formula>Q13:S19=0</formula>
    </cfRule>
  </conditionalFormatting>
  <conditionalFormatting sqref="AA37:AH41">
    <cfRule type="expression" dxfId="25" priority="6109">
      <formula>Q14:S21=0</formula>
    </cfRule>
  </conditionalFormatting>
  <conditionalFormatting sqref="AA42:AH42">
    <cfRule type="expression" dxfId="24" priority="3">
      <formula>Q17:S25=0</formula>
    </cfRule>
  </conditionalFormatting>
  <dataValidations count="1">
    <dataValidation errorStyle="warning" allowBlank="1" showInputMessage="1" showErrorMessage="1" errorTitle="데이터 손상 경고" error="현재 페이지는 자동작성된 페이지 입니다.셀 안에 수동으로 입력ㆍ수정ㆍ삭제를 _x000a_하시는 경우, 함수 혹은 매크로 코드의 손상으로 인하여 자동작성이 불가합니다." sqref="C8 C31 W44 B2:B4 C33 C2:F3 C6 C10 C4 C29 D23:F26 B23:C27 C35:D35 W21 G8:L11 N8:P11 H2:K5 G2:G6 M2:P5 L2:L6 C12:E12 Q2:AH11 G31:L34 N31:P34 H23:K28 G23:G29 Q23:AH34 M23:P28 L23:L29 E20:M20 T36:T42 C37:D42 B35:B44 Q36:Q42 M31:M43 E35:E43 AA35:AA42 AA12:AA19 M8:M19 Q13:Q19 C14:D19 T13:T19 B12:B21 E13:E19" xr:uid="{C73C106A-FBD2-47BF-A57C-132EF001AB6A}"/>
  </dataValidations>
  <printOptions horizontalCentered="1"/>
  <pageMargins left="0" right="0" top="0.11811023622047245" bottom="0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294</vt:i4>
      </vt:variant>
      <vt:variant>
        <vt:lpstr>이름 지정된 범위</vt:lpstr>
      </vt:variant>
      <vt:variant>
        <vt:i4>72</vt:i4>
      </vt:variant>
    </vt:vector>
  </HeadingPairs>
  <TitlesOfParts>
    <vt:vector size="366" baseType="lpstr">
      <vt:lpstr>대광피벗(재고)</vt:lpstr>
      <vt:lpstr>원주(날짜변경!!)</vt:lpstr>
      <vt:lpstr>김해 (18)</vt:lpstr>
      <vt:lpstr>양산 (18)</vt:lpstr>
      <vt:lpstr>세종 (18)</vt:lpstr>
      <vt:lpstr>장성 (25)</vt:lpstr>
      <vt:lpstr>김천 (18)</vt:lpstr>
      <vt:lpstr>경산(7)</vt:lpstr>
      <vt:lpstr>화성 (16)</vt:lpstr>
      <vt:lpstr>청라 (16)</vt:lpstr>
      <vt:lpstr>평택 (16)</vt:lpstr>
      <vt:lpstr>포천(16)</vt:lpstr>
      <vt:lpstr>양지 (16)</vt:lpstr>
      <vt:lpstr>영진베이커리</vt:lpstr>
      <vt:lpstr>원주 (26)</vt:lpstr>
      <vt:lpstr>김해 (28)</vt:lpstr>
      <vt:lpstr>양산 (28)</vt:lpstr>
      <vt:lpstr>세종 (28)</vt:lpstr>
      <vt:lpstr>장성 (35)</vt:lpstr>
      <vt:lpstr>김천 (27)</vt:lpstr>
      <vt:lpstr>경산(20)</vt:lpstr>
      <vt:lpstr>화성 (26)</vt:lpstr>
      <vt:lpstr>청라 (26)</vt:lpstr>
      <vt:lpstr>평택 (26)</vt:lpstr>
      <vt:lpstr>포천(26)</vt:lpstr>
      <vt:lpstr>양지 (26)</vt:lpstr>
      <vt:lpstr>엠즈베이커스발주량</vt:lpstr>
      <vt:lpstr>원주(2)</vt:lpstr>
      <vt:lpstr>김해(2)</vt:lpstr>
      <vt:lpstr>양산 (2)</vt:lpstr>
      <vt:lpstr>세종 (2)</vt:lpstr>
      <vt:lpstr>장성 (2)</vt:lpstr>
      <vt:lpstr>김천2</vt:lpstr>
      <vt:lpstr>경산(2)</vt:lpstr>
      <vt:lpstr>화성 (2)</vt:lpstr>
      <vt:lpstr>청라(2)</vt:lpstr>
      <vt:lpstr>평택 (2)</vt:lpstr>
      <vt:lpstr>포천 (2)</vt:lpstr>
      <vt:lpstr>양지 (2)</vt:lpstr>
      <vt:lpstr>뚠뚠피벗발주량(재고)</vt:lpstr>
      <vt:lpstr>원주</vt:lpstr>
      <vt:lpstr>김해</vt:lpstr>
      <vt:lpstr>양산</vt:lpstr>
      <vt:lpstr>세종</vt:lpstr>
      <vt:lpstr>장성</vt:lpstr>
      <vt:lpstr>김천</vt:lpstr>
      <vt:lpstr>경산</vt:lpstr>
      <vt:lpstr>화성</vt:lpstr>
      <vt:lpstr>청라</vt:lpstr>
      <vt:lpstr>평택</vt:lpstr>
      <vt:lpstr>포천</vt:lpstr>
      <vt:lpstr>양지</vt:lpstr>
      <vt:lpstr>스윗밸런스피벗발주량</vt:lpstr>
      <vt:lpstr>원주 (4)</vt:lpstr>
      <vt:lpstr>김해 (4)</vt:lpstr>
      <vt:lpstr>양산 (4)</vt:lpstr>
      <vt:lpstr>세종 (4)</vt:lpstr>
      <vt:lpstr>장성 (13)</vt:lpstr>
      <vt:lpstr>김천3 (2)</vt:lpstr>
      <vt:lpstr>경산(4)</vt:lpstr>
      <vt:lpstr>화성 (4)</vt:lpstr>
      <vt:lpstr>청라 (4)</vt:lpstr>
      <vt:lpstr>평택 (4)</vt:lpstr>
      <vt:lpstr>포천 (4)</vt:lpstr>
      <vt:lpstr>양지 (4)</vt:lpstr>
      <vt:lpstr>미샛피벗발주량 (2)</vt:lpstr>
      <vt:lpstr>원주 (3)</vt:lpstr>
      <vt:lpstr>김해 (3)</vt:lpstr>
      <vt:lpstr>양산 (3)</vt:lpstr>
      <vt:lpstr>세종 (3)</vt:lpstr>
      <vt:lpstr>장성 (12)</vt:lpstr>
      <vt:lpstr>김천3</vt:lpstr>
      <vt:lpstr>경산(3)</vt:lpstr>
      <vt:lpstr>화성 (3)</vt:lpstr>
      <vt:lpstr>청라 (3)</vt:lpstr>
      <vt:lpstr>평택 (3)</vt:lpstr>
      <vt:lpstr>포천 (3)</vt:lpstr>
      <vt:lpstr>양지 (3)</vt:lpstr>
      <vt:lpstr>탭스푸드피벗발주량 (2)</vt:lpstr>
      <vt:lpstr>원주 (8)</vt:lpstr>
      <vt:lpstr>김해 (8)</vt:lpstr>
      <vt:lpstr>양산 (8)</vt:lpstr>
      <vt:lpstr>세종 (8)</vt:lpstr>
      <vt:lpstr>장성 (15)</vt:lpstr>
      <vt:lpstr>김천8</vt:lpstr>
      <vt:lpstr>경산 (8)</vt:lpstr>
      <vt:lpstr>화성 (7)</vt:lpstr>
      <vt:lpstr>청라 (7)</vt:lpstr>
      <vt:lpstr>평택 (7)</vt:lpstr>
      <vt:lpstr>포천 (7)</vt:lpstr>
      <vt:lpstr>양지 (7)</vt:lpstr>
      <vt:lpstr>세아피벗발주량</vt:lpstr>
      <vt:lpstr>원주 (11)</vt:lpstr>
      <vt:lpstr>김해 (12)</vt:lpstr>
      <vt:lpstr>양산 (12)</vt:lpstr>
      <vt:lpstr>세종 (12)</vt:lpstr>
      <vt:lpstr>장성 (19)</vt:lpstr>
      <vt:lpstr>김천 (12)</vt:lpstr>
      <vt:lpstr>경산(17)</vt:lpstr>
      <vt:lpstr>화성 (11)</vt:lpstr>
      <vt:lpstr>청라 (11)</vt:lpstr>
      <vt:lpstr>평택 (11)</vt:lpstr>
      <vt:lpstr>포천(11)</vt:lpstr>
      <vt:lpstr>양지 (11)</vt:lpstr>
      <vt:lpstr>그린델리카피벗발주량 (6)</vt:lpstr>
      <vt:lpstr>원주(12)</vt:lpstr>
      <vt:lpstr>김해 (16)</vt:lpstr>
      <vt:lpstr>양산 (16)</vt:lpstr>
      <vt:lpstr>세종 (16)</vt:lpstr>
      <vt:lpstr>장성 (23)</vt:lpstr>
      <vt:lpstr>김천12</vt:lpstr>
      <vt:lpstr>경산 (19)</vt:lpstr>
      <vt:lpstr>영우에프엔에프피벗발주량</vt:lpstr>
      <vt:lpstr>원주 (12)</vt:lpstr>
      <vt:lpstr>김해 (13)</vt:lpstr>
      <vt:lpstr>양산 (13)</vt:lpstr>
      <vt:lpstr>세종 (13)</vt:lpstr>
      <vt:lpstr>장성 (20)</vt:lpstr>
      <vt:lpstr>김천 (13)</vt:lpstr>
      <vt:lpstr>경산(18)</vt:lpstr>
      <vt:lpstr>화성 (12)</vt:lpstr>
      <vt:lpstr>청라 (12)</vt:lpstr>
      <vt:lpstr>평택 (12)</vt:lpstr>
      <vt:lpstr>가메골피벗</vt:lpstr>
      <vt:lpstr>원주 (15)</vt:lpstr>
      <vt:lpstr>김해 (17)</vt:lpstr>
      <vt:lpstr>양산 (17)</vt:lpstr>
      <vt:lpstr>장성 (24)</vt:lpstr>
      <vt:lpstr>세종 (17)</vt:lpstr>
      <vt:lpstr>김천 (17)</vt:lpstr>
      <vt:lpstr>경산(6)</vt:lpstr>
      <vt:lpstr>화성 (15)</vt:lpstr>
      <vt:lpstr>청라 (15)</vt:lpstr>
      <vt:lpstr>평택 (15)</vt:lpstr>
      <vt:lpstr>포천(15)</vt:lpstr>
      <vt:lpstr>양지 (15)</vt:lpstr>
      <vt:lpstr>포천(12)</vt:lpstr>
      <vt:lpstr>양지 (12)</vt:lpstr>
      <vt:lpstr>천본피벗</vt:lpstr>
      <vt:lpstr>원주 (21)</vt:lpstr>
      <vt:lpstr>김해 (22)</vt:lpstr>
      <vt:lpstr>양산 (22)</vt:lpstr>
      <vt:lpstr>세종 (23)</vt:lpstr>
      <vt:lpstr>장성 (29)</vt:lpstr>
      <vt:lpstr>김천 (21)</vt:lpstr>
      <vt:lpstr>경산(11)</vt:lpstr>
      <vt:lpstr>화성 (21)</vt:lpstr>
      <vt:lpstr>청라 (21)</vt:lpstr>
      <vt:lpstr>평택 (21)</vt:lpstr>
      <vt:lpstr>포천(21)</vt:lpstr>
      <vt:lpstr>양지 (21)</vt:lpstr>
      <vt:lpstr>자연촌(럭키물류)피벗</vt:lpstr>
      <vt:lpstr>원주 (20)</vt:lpstr>
      <vt:lpstr>김해 (23)</vt:lpstr>
      <vt:lpstr>양산 (23)</vt:lpstr>
      <vt:lpstr>세종 (22)</vt:lpstr>
      <vt:lpstr>장성 (30)</vt:lpstr>
      <vt:lpstr>김천 (22)</vt:lpstr>
      <vt:lpstr>경산(12)</vt:lpstr>
      <vt:lpstr>화성 (20)</vt:lpstr>
      <vt:lpstr>청라 (20)</vt:lpstr>
      <vt:lpstr>평택 (20)</vt:lpstr>
      <vt:lpstr>포천(20)</vt:lpstr>
      <vt:lpstr>양지 (20)</vt:lpstr>
      <vt:lpstr>프레시오늘피벗발주량</vt:lpstr>
      <vt:lpstr>원주 (14)</vt:lpstr>
      <vt:lpstr>김해 (15)</vt:lpstr>
      <vt:lpstr>양산 (15)</vt:lpstr>
      <vt:lpstr>세종 (15)</vt:lpstr>
      <vt:lpstr>장성 (22)</vt:lpstr>
      <vt:lpstr>김천 (14)</vt:lpstr>
      <vt:lpstr>경산(19)</vt:lpstr>
      <vt:lpstr>화성 (14)</vt:lpstr>
      <vt:lpstr>청라 (14)</vt:lpstr>
      <vt:lpstr>평택 (14)</vt:lpstr>
      <vt:lpstr>포천(14)</vt:lpstr>
      <vt:lpstr>양지 (14)</vt:lpstr>
      <vt:lpstr>미담롤피벗</vt:lpstr>
      <vt:lpstr>원주 (19)</vt:lpstr>
      <vt:lpstr>김해 (21)</vt:lpstr>
      <vt:lpstr>양산 (21)</vt:lpstr>
      <vt:lpstr>세종 (21)</vt:lpstr>
      <vt:lpstr>장성 (28)</vt:lpstr>
      <vt:lpstr>김천 (20)</vt:lpstr>
      <vt:lpstr>경산(10)</vt:lpstr>
      <vt:lpstr>화성 (19)</vt:lpstr>
      <vt:lpstr>청라 (19)</vt:lpstr>
      <vt:lpstr>평택 (19)</vt:lpstr>
      <vt:lpstr>포천(19)</vt:lpstr>
      <vt:lpstr>양지 (19)</vt:lpstr>
      <vt:lpstr>씨케이하우스피벗 (2)</vt:lpstr>
      <vt:lpstr>원주 (17)</vt:lpstr>
      <vt:lpstr>김해 (19)</vt:lpstr>
      <vt:lpstr>양산 (19)</vt:lpstr>
      <vt:lpstr>세종 (19)</vt:lpstr>
      <vt:lpstr>장성 (26)</vt:lpstr>
      <vt:lpstr>김천 (19)</vt:lpstr>
      <vt:lpstr>경산(8)</vt:lpstr>
      <vt:lpstr>화성 (17)</vt:lpstr>
      <vt:lpstr>청라 (17)</vt:lpstr>
      <vt:lpstr>평택 (17)</vt:lpstr>
      <vt:lpstr>포천(17)</vt:lpstr>
      <vt:lpstr>양지 (17)</vt:lpstr>
      <vt:lpstr>오뗄피벗</vt:lpstr>
      <vt:lpstr>원주 (22)</vt:lpstr>
      <vt:lpstr>김해 (24)</vt:lpstr>
      <vt:lpstr>양산 (24)</vt:lpstr>
      <vt:lpstr>세종 (24)</vt:lpstr>
      <vt:lpstr>장성 (31)</vt:lpstr>
      <vt:lpstr>김천 (23)</vt:lpstr>
      <vt:lpstr>경산(13)</vt:lpstr>
      <vt:lpstr>화성 (22)</vt:lpstr>
      <vt:lpstr>청라 (22)</vt:lpstr>
      <vt:lpstr>평택 (22)</vt:lpstr>
      <vt:lpstr>포천(22)</vt:lpstr>
      <vt:lpstr>양지 (22)</vt:lpstr>
      <vt:lpstr>신성베이커리</vt:lpstr>
      <vt:lpstr>원주 (24)</vt:lpstr>
      <vt:lpstr>김해 (26)</vt:lpstr>
      <vt:lpstr>양산 (26)</vt:lpstr>
      <vt:lpstr>세종 (26)</vt:lpstr>
      <vt:lpstr>장성 (33)</vt:lpstr>
      <vt:lpstr>김천 (25)</vt:lpstr>
      <vt:lpstr>경산(15)</vt:lpstr>
      <vt:lpstr>화성 (24)</vt:lpstr>
      <vt:lpstr>청라 (24)</vt:lpstr>
      <vt:lpstr>평택 (24)</vt:lpstr>
      <vt:lpstr>포천(24)</vt:lpstr>
      <vt:lpstr>양지 (24)</vt:lpstr>
      <vt:lpstr>브이아이푸드피벗</vt:lpstr>
      <vt:lpstr>원주 (25)</vt:lpstr>
      <vt:lpstr>김해 (27)</vt:lpstr>
      <vt:lpstr>양산 (27)</vt:lpstr>
      <vt:lpstr>세종 (27)</vt:lpstr>
      <vt:lpstr>장성 (34)</vt:lpstr>
      <vt:lpstr>김천 (26)</vt:lpstr>
      <vt:lpstr>경산(16)</vt:lpstr>
      <vt:lpstr>화성 (25)</vt:lpstr>
      <vt:lpstr>청라 (25)</vt:lpstr>
      <vt:lpstr>평택 (25)</vt:lpstr>
      <vt:lpstr>포천(25)</vt:lpstr>
      <vt:lpstr>양지 (25)</vt:lpstr>
      <vt:lpstr>모던아트(장인한과)피벗 발주량</vt:lpstr>
      <vt:lpstr>원주 (16)</vt:lpstr>
      <vt:lpstr>김해 (29)</vt:lpstr>
      <vt:lpstr>양산 (29)</vt:lpstr>
      <vt:lpstr>세종 (29)</vt:lpstr>
      <vt:lpstr>장성 (36)</vt:lpstr>
      <vt:lpstr>김천14 (2)</vt:lpstr>
      <vt:lpstr>경산 (5)</vt:lpstr>
      <vt:lpstr>화성 (27)</vt:lpstr>
      <vt:lpstr>청라 (27)</vt:lpstr>
      <vt:lpstr>평택 (27)</vt:lpstr>
      <vt:lpstr>포천(27)</vt:lpstr>
      <vt:lpstr>양지 (27)</vt:lpstr>
      <vt:lpstr>설고)서울카스테라피벗 </vt:lpstr>
      <vt:lpstr>원주 (23)</vt:lpstr>
      <vt:lpstr>김해 (25)</vt:lpstr>
      <vt:lpstr>양산 (25)</vt:lpstr>
      <vt:lpstr>세종 (25)</vt:lpstr>
      <vt:lpstr>장성 (32)</vt:lpstr>
      <vt:lpstr>김천 (24)</vt:lpstr>
      <vt:lpstr>경산(14)</vt:lpstr>
      <vt:lpstr>화성 (23)</vt:lpstr>
      <vt:lpstr>청라 (23)</vt:lpstr>
      <vt:lpstr>평택 (23)</vt:lpstr>
      <vt:lpstr>포천(23)</vt:lpstr>
      <vt:lpstr>양지 (23)</vt:lpstr>
      <vt:lpstr>피자코리아피벗발주량 (2)</vt:lpstr>
      <vt:lpstr>원주 (13)</vt:lpstr>
      <vt:lpstr>김해 (14)</vt:lpstr>
      <vt:lpstr>양산 (14)</vt:lpstr>
      <vt:lpstr>세종 (14)</vt:lpstr>
      <vt:lpstr>장성 (21)</vt:lpstr>
      <vt:lpstr>김천14</vt:lpstr>
      <vt:lpstr>경산 (4)</vt:lpstr>
      <vt:lpstr>화성 (13)</vt:lpstr>
      <vt:lpstr>청라 (13)</vt:lpstr>
      <vt:lpstr>평택 (13)</vt:lpstr>
      <vt:lpstr>포천(13)</vt:lpstr>
      <vt:lpstr>양지 (13)</vt:lpstr>
      <vt:lpstr>찬푸드_인트웰브피벗</vt:lpstr>
      <vt:lpstr>원주 (18)</vt:lpstr>
      <vt:lpstr>김해 (20)</vt:lpstr>
      <vt:lpstr>양산 (20)</vt:lpstr>
      <vt:lpstr>세종 (20)</vt:lpstr>
      <vt:lpstr>장성 (27)</vt:lpstr>
      <vt:lpstr>김천 (16)</vt:lpstr>
      <vt:lpstr>경산(9)</vt:lpstr>
      <vt:lpstr>화성 (18)</vt:lpstr>
      <vt:lpstr>청라 (18)</vt:lpstr>
      <vt:lpstr>평택 (18)</vt:lpstr>
      <vt:lpstr>포천(18)</vt:lpstr>
      <vt:lpstr>양지 (18)</vt:lpstr>
      <vt:lpstr>'경산 (19)'!Print_Area</vt:lpstr>
      <vt:lpstr>'경산 (4)'!Print_Area</vt:lpstr>
      <vt:lpstr>'경산 (5)'!Print_Area</vt:lpstr>
      <vt:lpstr>'경산(15)'!Print_Area</vt:lpstr>
      <vt:lpstr>'경산(16)'!Print_Area</vt:lpstr>
      <vt:lpstr>'경산(17)'!Print_Area</vt:lpstr>
      <vt:lpstr>'김천 (26)'!Print_Area</vt:lpstr>
      <vt:lpstr>'김해 (27)'!Print_Area</vt:lpstr>
      <vt:lpstr>'세종 (27)'!Print_Area</vt:lpstr>
      <vt:lpstr>'양산 (19)'!Print_Area</vt:lpstr>
      <vt:lpstr>'양산 (27)'!Print_Area</vt:lpstr>
      <vt:lpstr>'양지 (2)'!Print_Area</vt:lpstr>
      <vt:lpstr>'양지 (24)'!Print_Area</vt:lpstr>
      <vt:lpstr>'양지 (25)'!Print_Area</vt:lpstr>
      <vt:lpstr>'양지 (7)'!Print_Area</vt:lpstr>
      <vt:lpstr>원주!Print_Area</vt:lpstr>
      <vt:lpstr>'원주 (11)'!Print_Area</vt:lpstr>
      <vt:lpstr>'원주 (12)'!Print_Area</vt:lpstr>
      <vt:lpstr>'원주 (13)'!Print_Area</vt:lpstr>
      <vt:lpstr>'원주 (14)'!Print_Area</vt:lpstr>
      <vt:lpstr>'원주 (15)'!Print_Area</vt:lpstr>
      <vt:lpstr>'원주 (16)'!Print_Area</vt:lpstr>
      <vt:lpstr>'원주 (17)'!Print_Area</vt:lpstr>
      <vt:lpstr>'원주 (18)'!Print_Area</vt:lpstr>
      <vt:lpstr>'원주 (19)'!Print_Area</vt:lpstr>
      <vt:lpstr>'원주 (20)'!Print_Area</vt:lpstr>
      <vt:lpstr>'원주 (21)'!Print_Area</vt:lpstr>
      <vt:lpstr>'원주 (22)'!Print_Area</vt:lpstr>
      <vt:lpstr>'원주 (23)'!Print_Area</vt:lpstr>
      <vt:lpstr>'원주 (24)'!Print_Area</vt:lpstr>
      <vt:lpstr>'원주 (25)'!Print_Area</vt:lpstr>
      <vt:lpstr>'원주 (26)'!Print_Area</vt:lpstr>
      <vt:lpstr>'원주 (3)'!Print_Area</vt:lpstr>
      <vt:lpstr>'원주 (4)'!Print_Area</vt:lpstr>
      <vt:lpstr>'원주 (8)'!Print_Area</vt:lpstr>
      <vt:lpstr>'원주(12)'!Print_Area</vt:lpstr>
      <vt:lpstr>'원주(2)'!Print_Area</vt:lpstr>
      <vt:lpstr>'원주(날짜변경!!)'!Print_Area</vt:lpstr>
      <vt:lpstr>장성!Print_Area</vt:lpstr>
      <vt:lpstr>'장성 (12)'!Print_Area</vt:lpstr>
      <vt:lpstr>'장성 (13)'!Print_Area</vt:lpstr>
      <vt:lpstr>'장성 (15)'!Print_Area</vt:lpstr>
      <vt:lpstr>'장성 (19)'!Print_Area</vt:lpstr>
      <vt:lpstr>'장성 (2)'!Print_Area</vt:lpstr>
      <vt:lpstr>'장성 (20)'!Print_Area</vt:lpstr>
      <vt:lpstr>'장성 (21)'!Print_Area</vt:lpstr>
      <vt:lpstr>'장성 (22)'!Print_Area</vt:lpstr>
      <vt:lpstr>'장성 (23)'!Print_Area</vt:lpstr>
      <vt:lpstr>'장성 (24)'!Print_Area</vt:lpstr>
      <vt:lpstr>'장성 (25)'!Print_Area</vt:lpstr>
      <vt:lpstr>'장성 (26)'!Print_Area</vt:lpstr>
      <vt:lpstr>'장성 (27)'!Print_Area</vt:lpstr>
      <vt:lpstr>'장성 (28)'!Print_Area</vt:lpstr>
      <vt:lpstr>'장성 (29)'!Print_Area</vt:lpstr>
      <vt:lpstr>'장성 (30)'!Print_Area</vt:lpstr>
      <vt:lpstr>'장성 (31)'!Print_Area</vt:lpstr>
      <vt:lpstr>'장성 (32)'!Print_Area</vt:lpstr>
      <vt:lpstr>'장성 (33)'!Print_Area</vt:lpstr>
      <vt:lpstr>'장성 (34)'!Print_Area</vt:lpstr>
      <vt:lpstr>'장성 (35)'!Print_Area</vt:lpstr>
      <vt:lpstr>'장성 (36)'!Print_Area</vt:lpstr>
      <vt:lpstr>'청라 (24)'!Print_Area</vt:lpstr>
      <vt:lpstr>'청라 (25)'!Print_Area</vt:lpstr>
      <vt:lpstr>'평택 (24)'!Print_Area</vt:lpstr>
      <vt:lpstr>'평택 (25)'!Print_Area</vt:lpstr>
      <vt:lpstr>'포천(21)'!Print_Area</vt:lpstr>
      <vt:lpstr>'포천(24)'!Print_Area</vt:lpstr>
      <vt:lpstr>'포천(25)'!Print_Area</vt:lpstr>
      <vt:lpstr>'화성 (13)'!Print_Area</vt:lpstr>
      <vt:lpstr>'화성 (24)'!Print_Area</vt:lpstr>
      <vt:lpstr>'화성 (25)'!Print_Area</vt:lpstr>
      <vt:lpstr>'화성 (27)'!Print_Area</vt:lpstr>
    </vt:vector>
  </TitlesOfParts>
  <Company>김도희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거래명세표</dc:title>
  <dc:creator>(주)예스폼-김도희</dc:creator>
  <cp:keywords>www.yesform.com</cp:keywords>
  <dc:description>본 문서의 저작권은 예스폼에 있으며 무단복제 배포시 법적인 처벌을 받을 수 있습니다.</dc:description>
  <cp:lastModifiedBy>qkrtjdxo97@naver.com</cp:lastModifiedBy>
  <cp:lastPrinted>2026-10-12T02:53:33Z</cp:lastPrinted>
  <dcterms:created xsi:type="dcterms:W3CDTF">2010-01-19T05:17:14Z</dcterms:created>
  <dcterms:modified xsi:type="dcterms:W3CDTF">2026-10-12T09:04:38Z</dcterms:modified>
</cp:coreProperties>
</file>